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priya\Desktop\Sales Project using Excel\"/>
    </mc:Choice>
  </mc:AlternateContent>
  <xr:revisionPtr revIDLastSave="0" documentId="13_ncr:1_{A6B3C3BB-5A2D-4147-A33F-E8988B4417F3}" xr6:coauthVersionLast="47" xr6:coauthVersionMax="47" xr10:uidLastSave="{00000000-0000-0000-0000-000000000000}"/>
  <bookViews>
    <workbookView xWindow="-108" yWindow="-108" windowWidth="23256" windowHeight="12456" xr2:uid="{0A0D8D68-EFC2-4074-BDCA-85DAF874A3F1}"/>
  </bookViews>
  <sheets>
    <sheet name="Input Data" sheetId="2" r:id="rId1"/>
    <sheet name="Master Data" sheetId="1" r:id="rId2"/>
    <sheet name="DASHBOARD" sheetId="3" r:id="rId3"/>
    <sheet name="Analysis" sheetId="4" r:id="rId4"/>
  </sheets>
  <definedNames>
    <definedName name="_xlchart.v1.2" hidden="1">Analysis!$AE$1</definedName>
    <definedName name="Category">OFFSET(Analysis!$AE$1,1,0,COUNT(Analysis!$AF:$AF))</definedName>
    <definedName name="CategoryRange">OFFSET(Analysis!$AE$1,1,1,COUNT(Analysis!$AF:$AF))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2" i="4" l="1" a="1"/>
  <c r="AI2" i="4" s="1"/>
  <c r="AJ2" i="4" a="1"/>
  <c r="AJ2" i="4" s="1"/>
  <c r="AH2" i="4" s="1" a="1"/>
  <c r="AH2" i="4" s="1"/>
  <c r="W2" i="4" a="1"/>
  <c r="W2" i="4" s="1"/>
  <c r="AB1" i="4"/>
  <c r="AC1" i="4" s="1"/>
  <c r="AB2" i="4" a="1"/>
  <c r="AB2" i="4" s="1"/>
  <c r="AA2" i="4" a="1"/>
  <c r="AA2" i="4" s="1"/>
  <c r="Y2" i="4" a="1"/>
  <c r="Y2" i="4" s="1"/>
  <c r="X2" i="4" a="1"/>
  <c r="X2" i="4" s="1"/>
  <c r="V2" i="4" s="1" a="1"/>
  <c r="V2" i="4" s="1"/>
  <c r="T32" i="4"/>
  <c r="T33" i="4"/>
  <c r="T34" i="4"/>
  <c r="T35" i="4"/>
  <c r="T36" i="4"/>
  <c r="T37" i="4"/>
  <c r="T38" i="4"/>
  <c r="T39" i="4"/>
  <c r="T40" i="4"/>
  <c r="T41" i="4"/>
  <c r="T42" i="4"/>
  <c r="T43" i="4"/>
  <c r="T44" i="4"/>
  <c r="T45" i="4"/>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2" i="4"/>
  <c r="N3" i="4"/>
  <c r="O3" i="4" s="1"/>
  <c r="N4" i="4"/>
  <c r="O4" i="4" s="1"/>
  <c r="N5" i="4"/>
  <c r="O5" i="4" s="1"/>
  <c r="N6" i="4"/>
  <c r="O6" i="4" s="1"/>
  <c r="N7" i="4"/>
  <c r="O7" i="4" s="1"/>
  <c r="N8" i="4"/>
  <c r="O8" i="4" s="1"/>
  <c r="N9" i="4"/>
  <c r="O9" i="4" s="1"/>
  <c r="N10" i="4"/>
  <c r="O10" i="4" s="1"/>
  <c r="N11" i="4"/>
  <c r="O11" i="4" s="1"/>
  <c r="N12" i="4"/>
  <c r="O12" i="4" s="1"/>
  <c r="N13" i="4"/>
  <c r="O13" i="4" s="1"/>
  <c r="N14" i="4"/>
  <c r="O14" i="4" s="1"/>
  <c r="M3" i="4"/>
  <c r="M4" i="4"/>
  <c r="M5" i="4"/>
  <c r="M6" i="4"/>
  <c r="M7" i="4"/>
  <c r="M8" i="4"/>
  <c r="M9" i="4"/>
  <c r="M10" i="4"/>
  <c r="M11" i="4"/>
  <c r="M12" i="4"/>
  <c r="M13" i="4"/>
  <c r="M14" i="4"/>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2" i="2"/>
  <c r="M12" i="2"/>
  <c r="M42" i="2"/>
  <c r="M48" i="2"/>
  <c r="M70" i="2"/>
  <c r="M84" i="2"/>
  <c r="M88" i="2"/>
  <c r="M94" i="2"/>
  <c r="M96" i="2"/>
  <c r="M138" i="2"/>
  <c r="M145" i="2"/>
  <c r="M150" i="2"/>
  <c r="M155" i="2"/>
  <c r="M186" i="2"/>
  <c r="M192" i="2"/>
  <c r="M202" i="2"/>
  <c r="M216" i="2"/>
  <c r="M217" i="2"/>
  <c r="M253" i="2"/>
  <c r="M264" i="2"/>
  <c r="M277" i="2"/>
  <c r="M288" i="2"/>
  <c r="M324" i="2"/>
  <c r="M327" i="2"/>
  <c r="M336" i="2"/>
  <c r="M339" i="2"/>
  <c r="M372" i="2"/>
  <c r="M377" i="2"/>
  <c r="M406" i="2"/>
  <c r="M408" i="2"/>
  <c r="M444" i="2"/>
  <c r="M445" i="2"/>
  <c r="M460" i="2"/>
  <c r="M461" i="2"/>
  <c r="M502" i="2"/>
  <c r="M504" i="2"/>
  <c r="M516" i="2"/>
  <c r="M527" i="2"/>
  <c r="L47" i="2"/>
  <c r="L64" i="2"/>
  <c r="L71" i="2"/>
  <c r="L119" i="2"/>
  <c r="L144" i="2"/>
  <c r="L145" i="2"/>
  <c r="L170" i="2"/>
  <c r="L172" i="2"/>
  <c r="L186" i="2"/>
  <c r="L193" i="2"/>
  <c r="L230" i="2"/>
  <c r="L253" i="2"/>
  <c r="L254" i="2"/>
  <c r="L301" i="2"/>
  <c r="L306" i="2"/>
  <c r="L325" i="2"/>
  <c r="L385" i="2"/>
  <c r="L407" i="2"/>
  <c r="L409" i="2"/>
  <c r="L460" i="2"/>
  <c r="L485" i="2"/>
  <c r="L496" i="2"/>
  <c r="K2" i="2"/>
  <c r="M2" i="2" s="1"/>
  <c r="K3" i="2"/>
  <c r="M3" i="2" s="1"/>
  <c r="K4" i="2"/>
  <c r="M4" i="2" s="1"/>
  <c r="K5" i="2"/>
  <c r="M5" i="2" s="1"/>
  <c r="K6" i="2"/>
  <c r="M6" i="2" s="1"/>
  <c r="K7" i="2"/>
  <c r="M7" i="2" s="1"/>
  <c r="K8" i="2"/>
  <c r="M8" i="2" s="1"/>
  <c r="K9" i="2"/>
  <c r="M9" i="2" s="1"/>
  <c r="K10" i="2"/>
  <c r="M10" i="2" s="1"/>
  <c r="K11" i="2"/>
  <c r="M11" i="2" s="1"/>
  <c r="K12" i="2"/>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K43" i="2"/>
  <c r="M43" i="2" s="1"/>
  <c r="K44" i="2"/>
  <c r="M44" i="2" s="1"/>
  <c r="K45" i="2"/>
  <c r="M45" i="2" s="1"/>
  <c r="K46" i="2"/>
  <c r="M46" i="2" s="1"/>
  <c r="K47" i="2"/>
  <c r="M47" i="2" s="1"/>
  <c r="K48" i="2"/>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K85" i="2"/>
  <c r="M85" i="2" s="1"/>
  <c r="K86" i="2"/>
  <c r="M86" i="2" s="1"/>
  <c r="K87" i="2"/>
  <c r="M87" i="2" s="1"/>
  <c r="K88" i="2"/>
  <c r="K89" i="2"/>
  <c r="M89" i="2" s="1"/>
  <c r="K90" i="2"/>
  <c r="M90" i="2" s="1"/>
  <c r="K91" i="2"/>
  <c r="M91" i="2" s="1"/>
  <c r="K92" i="2"/>
  <c r="M92" i="2" s="1"/>
  <c r="K93" i="2"/>
  <c r="M93" i="2" s="1"/>
  <c r="K94" i="2"/>
  <c r="K95" i="2"/>
  <c r="M95" i="2" s="1"/>
  <c r="K96" i="2"/>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K139" i="2"/>
  <c r="M139" i="2" s="1"/>
  <c r="K140" i="2"/>
  <c r="M140" i="2" s="1"/>
  <c r="K141" i="2"/>
  <c r="M141" i="2" s="1"/>
  <c r="K142" i="2"/>
  <c r="M142" i="2" s="1"/>
  <c r="K143" i="2"/>
  <c r="M143" i="2" s="1"/>
  <c r="K144" i="2"/>
  <c r="M144" i="2" s="1"/>
  <c r="K145" i="2"/>
  <c r="K146" i="2"/>
  <c r="M146" i="2" s="1"/>
  <c r="K147" i="2"/>
  <c r="M147" i="2" s="1"/>
  <c r="K148" i="2"/>
  <c r="M148" i="2" s="1"/>
  <c r="K149" i="2"/>
  <c r="M149" i="2" s="1"/>
  <c r="K150" i="2"/>
  <c r="K151" i="2"/>
  <c r="M151" i="2" s="1"/>
  <c r="K152" i="2"/>
  <c r="M152" i="2" s="1"/>
  <c r="K153" i="2"/>
  <c r="M153" i="2" s="1"/>
  <c r="K154" i="2"/>
  <c r="M154" i="2" s="1"/>
  <c r="K155" i="2"/>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K187" i="2"/>
  <c r="M187" i="2" s="1"/>
  <c r="K188" i="2"/>
  <c r="M188" i="2" s="1"/>
  <c r="K189" i="2"/>
  <c r="M189" i="2" s="1"/>
  <c r="K190" i="2"/>
  <c r="M190" i="2" s="1"/>
  <c r="K191" i="2"/>
  <c r="M191" i="2" s="1"/>
  <c r="K192" i="2"/>
  <c r="K193" i="2"/>
  <c r="M193" i="2" s="1"/>
  <c r="K194" i="2"/>
  <c r="M194" i="2" s="1"/>
  <c r="K195" i="2"/>
  <c r="M195" i="2" s="1"/>
  <c r="K196" i="2"/>
  <c r="M196" i="2" s="1"/>
  <c r="K197" i="2"/>
  <c r="M197" i="2" s="1"/>
  <c r="K198" i="2"/>
  <c r="M198" i="2" s="1"/>
  <c r="K199" i="2"/>
  <c r="M199" i="2" s="1"/>
  <c r="K200" i="2"/>
  <c r="M200" i="2" s="1"/>
  <c r="K201" i="2"/>
  <c r="M201" i="2" s="1"/>
  <c r="K202" i="2"/>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K217" i="2"/>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K254" i="2"/>
  <c r="M254" i="2" s="1"/>
  <c r="K255" i="2"/>
  <c r="M255" i="2" s="1"/>
  <c r="K256" i="2"/>
  <c r="M256" i="2" s="1"/>
  <c r="K257" i="2"/>
  <c r="M257" i="2" s="1"/>
  <c r="K258" i="2"/>
  <c r="M258" i="2" s="1"/>
  <c r="K259" i="2"/>
  <c r="M259" i="2" s="1"/>
  <c r="K260" i="2"/>
  <c r="M260" i="2" s="1"/>
  <c r="K261" i="2"/>
  <c r="M261" i="2" s="1"/>
  <c r="K262" i="2"/>
  <c r="M262" i="2" s="1"/>
  <c r="K263" i="2"/>
  <c r="M263" i="2" s="1"/>
  <c r="K264" i="2"/>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K278" i="2"/>
  <c r="M278" i="2" s="1"/>
  <c r="K279" i="2"/>
  <c r="M279" i="2" s="1"/>
  <c r="K280" i="2"/>
  <c r="M280" i="2" s="1"/>
  <c r="K281" i="2"/>
  <c r="M281" i="2" s="1"/>
  <c r="K282" i="2"/>
  <c r="M282" i="2" s="1"/>
  <c r="K283" i="2"/>
  <c r="M283" i="2" s="1"/>
  <c r="K284" i="2"/>
  <c r="M284" i="2" s="1"/>
  <c r="K285" i="2"/>
  <c r="M285" i="2" s="1"/>
  <c r="K286" i="2"/>
  <c r="M286" i="2" s="1"/>
  <c r="K287" i="2"/>
  <c r="M287" i="2" s="1"/>
  <c r="K288" i="2"/>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K325" i="2"/>
  <c r="M325" i="2" s="1"/>
  <c r="K326" i="2"/>
  <c r="M326" i="2" s="1"/>
  <c r="K327" i="2"/>
  <c r="K328" i="2"/>
  <c r="M328" i="2" s="1"/>
  <c r="K329" i="2"/>
  <c r="M329" i="2" s="1"/>
  <c r="K330" i="2"/>
  <c r="M330" i="2" s="1"/>
  <c r="K331" i="2"/>
  <c r="M331" i="2" s="1"/>
  <c r="K332" i="2"/>
  <c r="M332" i="2" s="1"/>
  <c r="K333" i="2"/>
  <c r="M333" i="2" s="1"/>
  <c r="K334" i="2"/>
  <c r="M334" i="2" s="1"/>
  <c r="K335" i="2"/>
  <c r="M335" i="2" s="1"/>
  <c r="K336" i="2"/>
  <c r="K337" i="2"/>
  <c r="M337" i="2" s="1"/>
  <c r="K338" i="2"/>
  <c r="M338" i="2" s="1"/>
  <c r="K339" i="2"/>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K373" i="2"/>
  <c r="M373" i="2" s="1"/>
  <c r="K374" i="2"/>
  <c r="M374" i="2" s="1"/>
  <c r="K375" i="2"/>
  <c r="M375" i="2" s="1"/>
  <c r="K376" i="2"/>
  <c r="M376" i="2" s="1"/>
  <c r="K377" i="2"/>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K407" i="2"/>
  <c r="M407" i="2" s="1"/>
  <c r="K408" i="2"/>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K445" i="2"/>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K461" i="2"/>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K503" i="2"/>
  <c r="M503" i="2" s="1"/>
  <c r="K504" i="2"/>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K517" i="2"/>
  <c r="M517" i="2" s="1"/>
  <c r="K518" i="2"/>
  <c r="M518" i="2" s="1"/>
  <c r="K519" i="2"/>
  <c r="M519" i="2" s="1"/>
  <c r="K520" i="2"/>
  <c r="M520" i="2" s="1"/>
  <c r="K521" i="2"/>
  <c r="M521" i="2" s="1"/>
  <c r="K522" i="2"/>
  <c r="M522" i="2" s="1"/>
  <c r="K523" i="2"/>
  <c r="M523" i="2" s="1"/>
  <c r="K524" i="2"/>
  <c r="M524" i="2" s="1"/>
  <c r="K525" i="2"/>
  <c r="M525" i="2" s="1"/>
  <c r="K526" i="2"/>
  <c r="M526" i="2" s="1"/>
  <c r="K527" i="2"/>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J65" i="2"/>
  <c r="L65" i="2" s="1"/>
  <c r="J66" i="2"/>
  <c r="L66" i="2" s="1"/>
  <c r="J67" i="2"/>
  <c r="L67" i="2" s="1"/>
  <c r="J68" i="2"/>
  <c r="L68" i="2" s="1"/>
  <c r="J69" i="2"/>
  <c r="L69" i="2" s="1"/>
  <c r="J70" i="2"/>
  <c r="L70" i="2" s="1"/>
  <c r="J71" i="2"/>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J145" i="2"/>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J171" i="2"/>
  <c r="L171" i="2" s="1"/>
  <c r="J172" i="2"/>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J187" i="2"/>
  <c r="L187" i="2" s="1"/>
  <c r="J188" i="2"/>
  <c r="L188" i="2" s="1"/>
  <c r="J189" i="2"/>
  <c r="L189" i="2" s="1"/>
  <c r="J190" i="2"/>
  <c r="L190" i="2" s="1"/>
  <c r="J191" i="2"/>
  <c r="L191" i="2" s="1"/>
  <c r="J192" i="2"/>
  <c r="L192" i="2" s="1"/>
  <c r="J193" i="2"/>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J254" i="2"/>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J302" i="2"/>
  <c r="L302" i="2" s="1"/>
  <c r="J303" i="2"/>
  <c r="L303" i="2" s="1"/>
  <c r="J304" i="2"/>
  <c r="L304" i="2" s="1"/>
  <c r="J305" i="2"/>
  <c r="L305" i="2" s="1"/>
  <c r="J306" i="2"/>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J408" i="2"/>
  <c r="L408" i="2" s="1"/>
  <c r="J409" i="2"/>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J486" i="2"/>
  <c r="L486" i="2" s="1"/>
  <c r="J487" i="2"/>
  <c r="L487" i="2" s="1"/>
  <c r="J488" i="2"/>
  <c r="L488" i="2" s="1"/>
  <c r="J489" i="2"/>
  <c r="L489" i="2" s="1"/>
  <c r="J490" i="2"/>
  <c r="L490" i="2" s="1"/>
  <c r="J491" i="2"/>
  <c r="L491" i="2" s="1"/>
  <c r="J492" i="2"/>
  <c r="L492" i="2" s="1"/>
  <c r="J493" i="2"/>
  <c r="L493" i="2" s="1"/>
  <c r="J494" i="2"/>
  <c r="L494" i="2" s="1"/>
  <c r="J495" i="2"/>
  <c r="L495" i="2" s="1"/>
  <c r="J496" i="2"/>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2" i="2"/>
  <c r="J19" i="4"/>
  <c r="J20" i="4"/>
  <c r="AI1" i="4" l="1"/>
  <c r="AJ1" i="4"/>
  <c r="W1" i="4"/>
  <c r="Y1" i="4"/>
  <c r="X1" i="4"/>
  <c r="J2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<sst xmlns="http://schemas.openxmlformats.org/spreadsheetml/2006/main" count="1879" uniqueCount="142">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</sst>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9" fontId="0" fillId="0" borderId="0" xfId="1" applyNumberFormat="1" applyFont="1"/>
    <xf numFmtId="0" fontId="0" fillId="0" borderId="0" xfId="0" applyBorder="1"/>
    <xf numFmtId="1" fontId="0" fillId="0" borderId="0" xfId="0" applyNumberFormat="1"/>
  </cellXfs>
  <cellStyles count="2">
    <cellStyle name="Normal" xfId="0" builtinId="0"/>
    <cellStyle name="Percent" xfId="1" builtinId="5"/>
  </cellStyles>
  <dxfs count="31">
    <dxf>
      <numFmt numFmtId="165" formatCode="[$$-409]#,##0.00"/>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0"/>
      <tableStyleElement type="headerRow" dxfId="2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[Sales-file.xlsx]Analysis!daily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2000">
                <a:schemeClr val="bg1"/>
              </a:gs>
              <a:gs pos="82000">
                <a:schemeClr val="accent1">
                  <a:lumMod val="5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flip="none" rotWithShape="1">
              <a:gsLst>
                <a:gs pos="2000">
                  <a:schemeClr val="bg1"/>
                </a:gs>
                <a:gs pos="82000">
                  <a:schemeClr val="accent1">
                    <a:lumMod val="50000"/>
                  </a:schemeClr>
                </a:gs>
              </a:gsLst>
              <a:lin ang="16200000" scaled="1"/>
              <a:tileRect/>
            </a:gradFill>
            <a:ln>
              <a:noFill/>
            </a:ln>
            <a:effectLst/>
          </c:spPr>
          <c:cat>
            <c:strRef>
              <c:f>Analysis!$A$2:$A$29</c:f>
              <c:strCache>
                <c:ptCount val="28"/>
                <c:pt idx="0">
                  <c:v>1</c:v>
                </c:pt>
                <c:pt idx="1">
                  <c:v>2</c:v>
                </c:pt>
                <c:pt idx="2">
                  <c:v>3</c:v>
                </c:pt>
                <c:pt idx="3">
                  <c:v>4</c:v>
                </c:pt>
                <c:pt idx="4">
                  <c:v>5</c:v>
                </c:pt>
                <c:pt idx="5">
                  <c:v>7</c:v>
                </c:pt>
                <c:pt idx="6">
                  <c:v>8</c:v>
                </c:pt>
                <c:pt idx="7">
                  <c:v>9</c:v>
                </c:pt>
                <c:pt idx="8">
                  <c:v>10</c:v>
                </c:pt>
                <c:pt idx="9">
                  <c:v>11</c:v>
                </c:pt>
                <c:pt idx="10">
                  <c:v>12</c:v>
                </c:pt>
                <c:pt idx="11">
                  <c:v>14</c:v>
                </c:pt>
                <c:pt idx="12">
                  <c:v>15</c:v>
                </c:pt>
                <c:pt idx="13">
                  <c:v>16</c:v>
                </c:pt>
                <c:pt idx="14">
                  <c:v>17</c:v>
                </c:pt>
                <c:pt idx="15">
                  <c:v>18</c:v>
                </c:pt>
                <c:pt idx="16">
                  <c:v>19</c:v>
                </c:pt>
                <c:pt idx="17">
                  <c:v>20</c:v>
                </c:pt>
                <c:pt idx="18">
                  <c:v>21</c:v>
                </c:pt>
                <c:pt idx="19">
                  <c:v>22</c:v>
                </c:pt>
                <c:pt idx="20">
                  <c:v>23</c:v>
                </c:pt>
                <c:pt idx="21">
                  <c:v>24</c:v>
                </c:pt>
                <c:pt idx="22">
                  <c:v>25</c:v>
                </c:pt>
                <c:pt idx="23">
                  <c:v>26</c:v>
                </c:pt>
                <c:pt idx="24">
                  <c:v>28</c:v>
                </c:pt>
                <c:pt idx="25">
                  <c:v>29</c:v>
                </c:pt>
                <c:pt idx="26">
                  <c:v>30</c:v>
                </c:pt>
                <c:pt idx="27">
                  <c:v>31</c:v>
                </c:pt>
              </c:strCache>
            </c:strRef>
          </c:cat>
          <c:val>
            <c:numRef>
              <c:f>Analysis!$B$2:$B$29</c:f>
              <c:numCache>
                <c:formatCode>[$$-409]#,##0.00</c:formatCode>
                <c:ptCount val="28"/>
                <c:pt idx="0">
                  <c:v>3413.15</c:v>
                </c:pt>
                <c:pt idx="1">
                  <c:v>1718.56</c:v>
                </c:pt>
                <c:pt idx="2">
                  <c:v>1841.42</c:v>
                </c:pt>
                <c:pt idx="3">
                  <c:v>985.74</c:v>
                </c:pt>
                <c:pt idx="4">
                  <c:v>639.86999999999989</c:v>
                </c:pt>
                <c:pt idx="5">
                  <c:v>1560.48</c:v>
                </c:pt>
                <c:pt idx="6">
                  <c:v>2200.9499999999998</c:v>
                </c:pt>
                <c:pt idx="7">
                  <c:v>2286.48</c:v>
                </c:pt>
                <c:pt idx="8">
                  <c:v>3303.0600000000004</c:v>
                </c:pt>
                <c:pt idx="9">
                  <c:v>2020.35</c:v>
                </c:pt>
                <c:pt idx="10">
                  <c:v>3796.78</c:v>
                </c:pt>
                <c:pt idx="11">
                  <c:v>280.58</c:v>
                </c:pt>
                <c:pt idx="12">
                  <c:v>468.04999999999995</c:v>
                </c:pt>
                <c:pt idx="13">
                  <c:v>2716.69</c:v>
                </c:pt>
                <c:pt idx="14">
                  <c:v>1391.04</c:v>
                </c:pt>
                <c:pt idx="15">
                  <c:v>4932.0599999999995</c:v>
                </c:pt>
                <c:pt idx="16">
                  <c:v>2232.69</c:v>
                </c:pt>
                <c:pt idx="17">
                  <c:v>4810.1000000000004</c:v>
                </c:pt>
                <c:pt idx="18">
                  <c:v>332.1</c:v>
                </c:pt>
                <c:pt idx="19">
                  <c:v>6854</c:v>
                </c:pt>
                <c:pt idx="20">
                  <c:v>2447.04</c:v>
                </c:pt>
                <c:pt idx="21">
                  <c:v>31.439999999999998</c:v>
                </c:pt>
                <c:pt idx="22">
                  <c:v>5280.66</c:v>
                </c:pt>
                <c:pt idx="23">
                  <c:v>3057.4799999999996</c:v>
                </c:pt>
                <c:pt idx="24">
                  <c:v>2673.84</c:v>
                </c:pt>
                <c:pt idx="25">
                  <c:v>1231.2</c:v>
                </c:pt>
                <c:pt idx="26">
                  <c:v>3034.94</c:v>
                </c:pt>
                <c:pt idx="27">
                  <c:v>1872</c:v>
                </c:pt>
              </c:numCache>
            </c:numRef>
          </c:val>
          <c:extLst>
            <c:ext xmlns:c16="http://schemas.microsoft.com/office/drawing/2014/chart" uri="{C3380CC4-5D6E-409C-BE32-E72D297353CC}">
              <c16:uniqueId val="{00000000-2CFA-44A3-B77C-73648B6F77D4}"/>
            </c:ext>
          </c:extLst>
        </c:ser>
        <c:dLbls>
          <c:showLegendKey val="0"/>
          <c:showVal val="0"/>
          <c:showCatName val="0"/>
          <c:showSerName val="0"/>
          <c:showPercent val="0"/>
          <c:showBubbleSize val="0"/>
        </c:dLbls>
        <c:axId val="1632978128"/>
        <c:axId val="1632982448"/>
      </c:areaChart>
      <c:catAx>
        <c:axId val="16329781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50" b="0" i="0" u="none" strike="noStrike" kern="1200" baseline="0">
                <a:solidFill>
                  <a:schemeClr val="bg1"/>
                </a:solidFill>
                <a:latin typeface="+mn-lt"/>
                <a:ea typeface="+mn-ea"/>
                <a:cs typeface="+mn-cs"/>
              </a:defRPr>
            </a:pPr>
            <a:endParaRPr lang="en-US"/>
          </a:p>
        </c:txPr>
        <c:crossAx val="1632982448"/>
        <c:crosses val="autoZero"/>
        <c:auto val="1"/>
        <c:lblAlgn val="ctr"/>
        <c:lblOffset val="100"/>
        <c:noMultiLvlLbl val="0"/>
      </c:catAx>
      <c:valAx>
        <c:axId val="1632982448"/>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lang="en-US" sz="1050" b="1" i="0" u="none" strike="noStrike" kern="1200" baseline="0">
                <a:solidFill>
                  <a:schemeClr val="bg1"/>
                </a:solidFill>
                <a:latin typeface="+mn-lt"/>
                <a:ea typeface="+mn-ea"/>
                <a:cs typeface="+mn-cs"/>
              </a:defRPr>
            </a:pPr>
            <a:endParaRPr lang="en-US"/>
          </a:p>
        </c:txPr>
        <c:crossAx val="16329781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7000">
                  <a:schemeClr val="bg1"/>
                </a:gs>
                <a:gs pos="55000">
                  <a:schemeClr val="accent1">
                    <a:lumMod val="75000"/>
                  </a:schemeClr>
                </a:gs>
                <a:gs pos="100000">
                  <a:schemeClr val="accent1">
                    <a:lumMod val="40000"/>
                    <a:lumOff val="60000"/>
                  </a:schemeClr>
                </a:gs>
              </a:gsLst>
              <a:lin ang="0" scaled="1"/>
              <a:tileRect/>
            </a:gradFill>
            <a:ln>
              <a:noFill/>
            </a:ln>
            <a:effectLst/>
          </c:spPr>
          <c:invertIfNegative val="0"/>
          <c:cat>
            <c:strRef>
              <c:f>Analysis!$AA$2:$AA$11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Analysis!$AB$2:$AB$11</c:f>
              <c:numCache>
                <c:formatCode>[$$-409]#,##0</c:formatCode>
                <c:ptCount val="10"/>
                <c:pt idx="0">
                  <c:v>1973.72</c:v>
                </c:pt>
                <c:pt idx="1">
                  <c:v>2142</c:v>
                </c:pt>
                <c:pt idx="2">
                  <c:v>1699.74</c:v>
                </c:pt>
                <c:pt idx="3">
                  <c:v>1172.1600000000001</c:v>
                </c:pt>
                <c:pt idx="4">
                  <c:v>1711.71</c:v>
                </c:pt>
                <c:pt idx="5">
                  <c:v>1197</c:v>
                </c:pt>
                <c:pt idx="6">
                  <c:v>381.84000000000003</c:v>
                </c:pt>
                <c:pt idx="7">
                  <c:v>1040.8200000000002</c:v>
                </c:pt>
                <c:pt idx="8">
                  <c:v>102.17999999999999</c:v>
                </c:pt>
                <c:pt idx="9">
                  <c:v>2299.92</c:v>
                </c:pt>
              </c:numCache>
            </c:numRef>
          </c:val>
          <c:extLst>
            <c:ext xmlns:c16="http://schemas.microsoft.com/office/drawing/2014/chart" uri="{C3380CC4-5D6E-409C-BE32-E72D297353CC}">
              <c16:uniqueId val="{00000000-8527-465B-834E-77BB97EFFFA9}"/>
            </c:ext>
          </c:extLst>
        </c:ser>
        <c:dLbls>
          <c:showLegendKey val="0"/>
          <c:showVal val="0"/>
          <c:showCatName val="0"/>
          <c:showSerName val="0"/>
          <c:showPercent val="0"/>
          <c:showBubbleSize val="0"/>
        </c:dLbls>
        <c:gapWidth val="50"/>
        <c:axId val="1282716607"/>
        <c:axId val="1282718047"/>
      </c:barChart>
      <c:catAx>
        <c:axId val="1282716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0" i="0" u="none" strike="noStrike" kern="1200" baseline="0">
                <a:solidFill>
                  <a:schemeClr val="bg1"/>
                </a:solidFill>
                <a:latin typeface="+mn-lt"/>
                <a:ea typeface="+mn-ea"/>
                <a:cs typeface="+mn-cs"/>
              </a:defRPr>
            </a:pPr>
            <a:endParaRPr lang="en-US"/>
          </a:p>
        </c:txPr>
        <c:crossAx val="1282718047"/>
        <c:crosses val="autoZero"/>
        <c:auto val="1"/>
        <c:lblAlgn val="ctr"/>
        <c:lblOffset val="100"/>
        <c:noMultiLvlLbl val="0"/>
      </c:catAx>
      <c:valAx>
        <c:axId val="1282718047"/>
        <c:scaling>
          <c:orientation val="minMax"/>
        </c:scaling>
        <c:delete val="1"/>
        <c:axPos val="b"/>
        <c:numFmt formatCode="[$$-409]#,##0" sourceLinked="1"/>
        <c:majorTickMark val="none"/>
        <c:minorTickMark val="none"/>
        <c:tickLblPos val="nextTo"/>
        <c:crossAx val="1282716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[Sales-file.xlsx]Analysis!SalesType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Aptos Display" panose="020B00040202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Analysis!$AM$1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A0-4B25-8FA3-17CAD3C734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A0-4B25-8FA3-17CAD3C734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1A0-4B25-8FA3-17CAD3C734D8}"/>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Aptos Display" panose="020B0004020202020204" pitchFamily="34" charset="0"/>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General</c:formatCode>
                <c:ptCount val="3"/>
                <c:pt idx="0">
                  <c:v>104529.88000000003</c:v>
                </c:pt>
                <c:pt idx="1">
                  <c:v>67412.75</c:v>
                </c:pt>
                <c:pt idx="2">
                  <c:v>27574.269999999997</c:v>
                </c:pt>
              </c:numCache>
            </c:numRef>
          </c:val>
          <c:extLst>
            <c:ext xmlns:c16="http://schemas.microsoft.com/office/drawing/2014/chart" uri="{C3380CC4-5D6E-409C-BE32-E72D297353CC}">
              <c16:uniqueId val="{00000006-91A0-4B25-8FA3-17CAD3C734D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Aptos Display"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5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[Sales-file.xlsx]Analysis!paymentmodewise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Aptos Display" panose="020B00040202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C-4279-9203-113F922D5B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C-4279-9203-113F922D5BBB}"/>
              </c:ext>
            </c:extLst>
          </c:dPt>
          <c:dLbls>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Aptos Display" panose="020B0004020202020204" pitchFamily="34" charset="0"/>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Analysis!$AO$2:$AO$3</c:f>
              <c:strCache>
                <c:ptCount val="2"/>
                <c:pt idx="0">
                  <c:v>Cash</c:v>
                </c:pt>
                <c:pt idx="1">
                  <c:v>Online</c:v>
                </c:pt>
              </c:strCache>
            </c:strRef>
          </c:cat>
          <c:val>
            <c:numRef>
              <c:f>Analysis!$AP$2:$AP$3</c:f>
              <c:numCache>
                <c:formatCode>General</c:formatCode>
                <c:ptCount val="2"/>
                <c:pt idx="0">
                  <c:v>67412.75</c:v>
                </c:pt>
                <c:pt idx="1">
                  <c:v>66511.12</c:v>
                </c:pt>
              </c:numCache>
            </c:numRef>
          </c:val>
          <c:extLst>
            <c:ext xmlns:c16="http://schemas.microsoft.com/office/drawing/2014/chart" uri="{C3380CC4-5D6E-409C-BE32-E72D297353CC}">
              <c16:uniqueId val="{00000004-AD9C-4279-9203-113F922D5BB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5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Analysis!$M$2</c:f>
              <c:strCache>
                <c:ptCount val="1"/>
                <c:pt idx="0">
                  <c:v>Sales</c:v>
                </c:pt>
              </c:strCache>
            </c:strRef>
          </c:tx>
          <c:spPr>
            <a:gradFill>
              <a:gsLst>
                <a:gs pos="0">
                  <a:schemeClr val="bg1"/>
                </a:gs>
                <a:gs pos="65000">
                  <a:schemeClr val="accent1">
                    <a:lumMod val="75000"/>
                  </a:schemeClr>
                </a:gs>
                <a:gs pos="100000">
                  <a:schemeClr val="accent1">
                    <a:lumMod val="40000"/>
                    <a:lumOff val="60000"/>
                  </a:schemeClr>
                </a:gs>
              </a:gsLst>
              <a:lin ang="16200000" scaled="1"/>
            </a:gra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7519.48</c:v>
                </c:pt>
                <c:pt idx="1">
                  <c:v>10416.77</c:v>
                </c:pt>
                <c:pt idx="2">
                  <c:v>6153.9400000000005</c:v>
                </c:pt>
                <c:pt idx="3">
                  <c:v>356.34000000000003</c:v>
                </c:pt>
                <c:pt idx="4">
                  <c:v>5324.93</c:v>
                </c:pt>
                <c:pt idx="5">
                  <c:v>4013.82</c:v>
                </c:pt>
                <c:pt idx="6">
                  <c:v>9120.89</c:v>
                </c:pt>
                <c:pt idx="7">
                  <c:v>1662.36</c:v>
                </c:pt>
                <c:pt idx="8">
                  <c:v>676.14</c:v>
                </c:pt>
                <c:pt idx="9">
                  <c:v>12225.080000000002</c:v>
                </c:pt>
                <c:pt idx="10">
                  <c:v>4545.72</c:v>
                </c:pt>
                <c:pt idx="11">
                  <c:v>5397.2800000000007</c:v>
                </c:pt>
              </c:numCache>
            </c:numRef>
          </c:val>
          <c:extLst>
            <c:ext xmlns:c16="http://schemas.microsoft.com/office/drawing/2014/chart" uri="{C3380CC4-5D6E-409C-BE32-E72D297353CC}">
              <c16:uniqueId val="{00000000-F4A3-480A-8A2C-95B3C73C783E}"/>
            </c:ext>
          </c:extLst>
        </c:ser>
        <c:ser>
          <c:idx val="1"/>
          <c:order val="1"/>
          <c:tx>
            <c:strRef>
              <c:f>Analysis!$N$2</c:f>
              <c:strCache>
                <c:ptCount val="1"/>
                <c:pt idx="0">
                  <c:v>Profit</c:v>
                </c:pt>
              </c:strCache>
            </c:strRef>
          </c:tx>
          <c:spPr>
            <a:solidFill>
              <a:schemeClr val="accent2"/>
            </a:solidFill>
            <a:ln>
              <a:noFill/>
            </a:ln>
            <a:effectLst/>
          </c:spPr>
          <c:invertIfNegative val="0"/>
          <c:dLbls>
            <c:dLbl>
              <c:idx val="0"/>
              <c:tx>
                <c:rich>
                  <a:bodyPr/>
                  <a:lstStyle/>
                  <a:p>
                    <a:fld id="{00CE5911-F0F2-4219-9C2D-B9D8C639745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4A3-480A-8A2C-95B3C73C783E}"/>
                </c:ext>
              </c:extLst>
            </c:dLbl>
            <c:dLbl>
              <c:idx val="1"/>
              <c:tx>
                <c:rich>
                  <a:bodyPr/>
                  <a:lstStyle/>
                  <a:p>
                    <a:fld id="{EFAB07AF-FB99-43B1-87F1-D77CC55067D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4A3-480A-8A2C-95B3C73C783E}"/>
                </c:ext>
              </c:extLst>
            </c:dLbl>
            <c:dLbl>
              <c:idx val="2"/>
              <c:tx>
                <c:rich>
                  <a:bodyPr/>
                  <a:lstStyle/>
                  <a:p>
                    <a:fld id="{7A6E0DAD-6791-48BB-B06A-C6A0358BD9C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4A3-480A-8A2C-95B3C73C783E}"/>
                </c:ext>
              </c:extLst>
            </c:dLbl>
            <c:dLbl>
              <c:idx val="3"/>
              <c:tx>
                <c:rich>
                  <a:bodyPr/>
                  <a:lstStyle/>
                  <a:p>
                    <a:fld id="{EDE3A36A-BED6-4385-B0A8-C19DB410851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4A3-480A-8A2C-95B3C73C783E}"/>
                </c:ext>
              </c:extLst>
            </c:dLbl>
            <c:dLbl>
              <c:idx val="4"/>
              <c:tx>
                <c:rich>
                  <a:bodyPr/>
                  <a:lstStyle/>
                  <a:p>
                    <a:fld id="{6BFBB677-73EA-460E-99AB-8A386C81330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4A3-480A-8A2C-95B3C73C783E}"/>
                </c:ext>
              </c:extLst>
            </c:dLbl>
            <c:dLbl>
              <c:idx val="5"/>
              <c:tx>
                <c:rich>
                  <a:bodyPr/>
                  <a:lstStyle/>
                  <a:p>
                    <a:fld id="{34E40F3B-5F0B-4F7A-9A8F-44211DB3117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4A3-480A-8A2C-95B3C73C783E}"/>
                </c:ext>
              </c:extLst>
            </c:dLbl>
            <c:dLbl>
              <c:idx val="6"/>
              <c:tx>
                <c:rich>
                  <a:bodyPr/>
                  <a:lstStyle/>
                  <a:p>
                    <a:fld id="{8B636F1B-04DA-4D79-A956-55B0507909F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4A3-480A-8A2C-95B3C73C783E}"/>
                </c:ext>
              </c:extLst>
            </c:dLbl>
            <c:dLbl>
              <c:idx val="7"/>
              <c:tx>
                <c:rich>
                  <a:bodyPr/>
                  <a:lstStyle/>
                  <a:p>
                    <a:fld id="{78B37A0C-49A9-473D-8970-FEF34993741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4A3-480A-8A2C-95B3C73C783E}"/>
                </c:ext>
              </c:extLst>
            </c:dLbl>
            <c:dLbl>
              <c:idx val="8"/>
              <c:tx>
                <c:rich>
                  <a:bodyPr/>
                  <a:lstStyle/>
                  <a:p>
                    <a:fld id="{EF9E2E13-8A70-4C5A-B31A-897352508BB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4A3-480A-8A2C-95B3C73C783E}"/>
                </c:ext>
              </c:extLst>
            </c:dLbl>
            <c:dLbl>
              <c:idx val="9"/>
              <c:tx>
                <c:rich>
                  <a:bodyPr/>
                  <a:lstStyle/>
                  <a:p>
                    <a:fld id="{6F7A43AF-9A10-4BE6-95C3-D61E4D652B2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4A3-480A-8A2C-95B3C73C783E}"/>
                </c:ext>
              </c:extLst>
            </c:dLbl>
            <c:dLbl>
              <c:idx val="10"/>
              <c:tx>
                <c:rich>
                  <a:bodyPr/>
                  <a:lstStyle/>
                  <a:p>
                    <a:fld id="{7820F18D-20D1-42D2-A44E-080EB42DAA7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4A3-480A-8A2C-95B3C73C783E}"/>
                </c:ext>
              </c:extLst>
            </c:dLbl>
            <c:dLbl>
              <c:idx val="11"/>
              <c:tx>
                <c:rich>
                  <a:bodyPr/>
                  <a:lstStyle/>
                  <a:p>
                    <a:fld id="{9DE8AF6C-791E-41FA-AE72-8B283C1AED9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4A3-480A-8A2C-95B3C73C783E}"/>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1161.4799999999996</c:v>
                </c:pt>
                <c:pt idx="1">
                  <c:v>2051.7700000000004</c:v>
                </c:pt>
                <c:pt idx="2">
                  <c:v>635.94000000000051</c:v>
                </c:pt>
                <c:pt idx="3">
                  <c:v>92.340000000000032</c:v>
                </c:pt>
                <c:pt idx="4">
                  <c:v>620.93000000000029</c:v>
                </c:pt>
                <c:pt idx="5">
                  <c:v>729.82000000000016</c:v>
                </c:pt>
                <c:pt idx="6">
                  <c:v>1355.8899999999994</c:v>
                </c:pt>
                <c:pt idx="7">
                  <c:v>156.3599999999999</c:v>
                </c:pt>
                <c:pt idx="8">
                  <c:v>169.14</c:v>
                </c:pt>
                <c:pt idx="9">
                  <c:v>2166.0800000000017</c:v>
                </c:pt>
                <c:pt idx="10">
                  <c:v>839.72000000000025</c:v>
                </c:pt>
                <c:pt idx="11">
                  <c:v>1087.2800000000007</c:v>
                </c:pt>
              </c:numCache>
            </c:numRef>
          </c:val>
          <c:extLst>
            <c:ext xmlns:c15="http://schemas.microsoft.com/office/drawing/2012/chart" uri="{02D57815-91ED-43cb-92C2-25804820EDAC}">
              <c15:datalabelsRange>
                <c15:f>Analysis!$O$3:$O$14</c15:f>
                <c15:dlblRangeCache>
                  <c:ptCount val="12"/>
                  <c:pt idx="0">
                    <c:v>18%</c:v>
                  </c:pt>
                  <c:pt idx="1">
                    <c:v>25%</c:v>
                  </c:pt>
                  <c:pt idx="2">
                    <c:v>12%</c:v>
                  </c:pt>
                  <c:pt idx="3">
                    <c:v>35%</c:v>
                  </c:pt>
                  <c:pt idx="4">
                    <c:v>13%</c:v>
                  </c:pt>
                  <c:pt idx="5">
                    <c:v>22%</c:v>
                  </c:pt>
                  <c:pt idx="6">
                    <c:v>17%</c:v>
                  </c:pt>
                  <c:pt idx="7">
                    <c:v>10%</c:v>
                  </c:pt>
                  <c:pt idx="8">
                    <c:v>33%</c:v>
                  </c:pt>
                  <c:pt idx="9">
                    <c:v>22%</c:v>
                  </c:pt>
                  <c:pt idx="10">
                    <c:v>23%</c:v>
                  </c:pt>
                  <c:pt idx="11">
                    <c:v>25%</c:v>
                  </c:pt>
                </c15:dlblRangeCache>
              </c15:datalabelsRange>
            </c:ext>
            <c:ext xmlns:c16="http://schemas.microsoft.com/office/drawing/2014/chart" uri="{C3380CC4-5D6E-409C-BE32-E72D297353CC}">
              <c16:uniqueId val="{0000000D-F4A3-480A-8A2C-95B3C73C783E}"/>
            </c:ext>
          </c:extLst>
        </c:ser>
        <c:dLbls>
          <c:showLegendKey val="0"/>
          <c:showVal val="0"/>
          <c:showCatName val="0"/>
          <c:showSerName val="0"/>
          <c:showPercent val="0"/>
          <c:showBubbleSize val="0"/>
        </c:dLbls>
        <c:gapWidth val="50"/>
        <c:overlap val="100"/>
        <c:axId val="585755616"/>
        <c:axId val="585756096"/>
      </c:barChart>
      <c:catAx>
        <c:axId val="585755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5756096"/>
        <c:crosses val="autoZero"/>
        <c:auto val="1"/>
        <c:lblAlgn val="ctr"/>
        <c:lblOffset val="100"/>
        <c:noMultiLvlLbl val="0"/>
      </c:catAx>
      <c:valAx>
        <c:axId val="58575609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8575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a:solidFill>
            <a:schemeClr val="bg1"/>
          </a:solidFill>
          <a:latin typeface="+mn-lt"/>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9F37A93D-4326-4970-ACA6-14FC55779C85}">
          <cx:tx>
            <cx:txData>
              <cx:f>_xlchart.v1.2</cx:f>
              <cx:v>Row Labels</cx:v>
            </cx:txData>
          </cx:tx>
          <cx:spPr>
            <a:ln>
              <a:noFill/>
            </a:ln>
            <a:effectLst>
              <a:outerShdw blurRad="50800" dist="38100" algn="l" rotWithShape="0">
                <a:prstClr val="black">
                  <a:alpha val="40000"/>
                </a:prstClr>
              </a:outerShdw>
            </a:effectLst>
          </cx:spPr>
          <cx:dataLabels pos="inEnd">
            <cx:txPr>
              <a:bodyPr spcFirstLastPara="1" vertOverflow="ellipsis" horzOverflow="overflow" wrap="square" lIns="0" tIns="0" rIns="0" bIns="0" anchor="ctr" anchorCtr="1"/>
              <a:lstStyle/>
              <a:p>
                <a:pPr algn="ctr" rtl="0">
                  <a:defRPr sz="1000" b="1">
                    <a:latin typeface="+mn-lt"/>
                  </a:defRPr>
                </a:pPr>
                <a:endParaRPr lang="en-US" sz="1000" b="1" i="0" u="none" strike="noStrike" baseline="0">
                  <a:solidFill>
                    <a:sysClr val="window" lastClr="FFFFFF"/>
                  </a:solidFill>
                  <a:latin typeface="+mn-lt"/>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Scroll" dx="26" fmlaLink="Analysis!$AA$1" max="100" min="1" page="10"/>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CheckBox" checked="Checked" fmlaLink="Analysis!$O$1" lockText="1" noThreeD="1"/>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599440</xdr:colOff>
      <xdr:row>37</xdr:row>
      <xdr:rowOff>71120</xdr:rowOff>
    </xdr:to>
    <xdr:grpSp>
      <xdr:nvGrpSpPr>
        <xdr:cNvPr id="7" name="color" hidden="1">
          <a:extLst>
            <a:ext uri="{FF2B5EF4-FFF2-40B4-BE49-F238E27FC236}">
              <a16:creationId xmlns:a16="http://schemas.microsoft.com/office/drawing/2014/main" id="{D8FAF5BD-A903-BF1C-5399-F5BBB2B4F163}"/>
            </a:ext>
          </a:extLst>
        </xdr:cNvPr>
        <xdr:cNvGrpSpPr/>
      </xdr:nvGrpSpPr>
      <xdr:grpSpPr>
        <a:xfrm>
          <a:off x="0" y="0"/>
          <a:ext cx="12181840" cy="6918234"/>
          <a:chOff x="24000" y="1"/>
          <a:chExt cx="12192000" cy="6858000"/>
        </a:xfrm>
      </xdr:grpSpPr>
      <xdr:sp macro="" textlink="">
        <xdr:nvSpPr>
          <xdr:cNvPr id="9" name="Rectangle: Rounded Corners 8">
            <a:extLst>
              <a:ext uri="{FF2B5EF4-FFF2-40B4-BE49-F238E27FC236}">
                <a16:creationId xmlns:a16="http://schemas.microsoft.com/office/drawing/2014/main" id="{C0E486EA-EF41-11FE-A1CF-EEF9A43AF29B}"/>
              </a:ext>
            </a:extLst>
          </xdr:cNvPr>
          <xdr:cNvSpPr/>
        </xdr:nvSpPr>
        <xdr:spPr>
          <a:xfrm>
            <a:off x="24000" y="1"/>
            <a:ext cx="12192000" cy="6858000"/>
          </a:xfrm>
          <a:prstGeom prst="roundRect">
            <a:avLst>
              <a:gd name="adj" fmla="val 84"/>
            </a:avLst>
          </a:prstGeom>
          <a:solidFill>
            <a:schemeClr val="bg2">
              <a:lumMod val="2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2">
                  <a:lumMod val="90000"/>
                </a:schemeClr>
              </a:solidFill>
            </a:endParaRPr>
          </a:p>
        </xdr:txBody>
      </xdr:sp>
      <xdr:sp macro="" textlink="">
        <xdr:nvSpPr>
          <xdr:cNvPr id="11" name="Trapezoid 10">
            <a:extLst>
              <a:ext uri="{FF2B5EF4-FFF2-40B4-BE49-F238E27FC236}">
                <a16:creationId xmlns:a16="http://schemas.microsoft.com/office/drawing/2014/main" id="{01BAA201-7355-389A-9C83-F05F24BFC91C}"/>
              </a:ext>
            </a:extLst>
          </xdr:cNvPr>
          <xdr:cNvSpPr/>
        </xdr:nvSpPr>
        <xdr:spPr>
          <a:xfrm>
            <a:off x="10679999" y="1080001"/>
            <a:ext cx="1332000" cy="24120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Trapezoid 12">
            <a:extLst>
              <a:ext uri="{FF2B5EF4-FFF2-40B4-BE49-F238E27FC236}">
                <a16:creationId xmlns:a16="http://schemas.microsoft.com/office/drawing/2014/main" id="{16E428F4-81E6-4A84-276B-D1E3B78D0313}"/>
              </a:ext>
            </a:extLst>
          </xdr:cNvPr>
          <xdr:cNvSpPr/>
        </xdr:nvSpPr>
        <xdr:spPr>
          <a:xfrm>
            <a:off x="9173999" y="1080001"/>
            <a:ext cx="1332000" cy="24120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B3D231BD-8AAF-C764-BE70-BE4FEE2A681A}"/>
              </a:ext>
            </a:extLst>
          </xdr:cNvPr>
          <xdr:cNvSpPr/>
        </xdr:nvSpPr>
        <xdr:spPr>
          <a:xfrm>
            <a:off x="180000" y="179999"/>
            <a:ext cx="486000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4F00E21E-4D4C-8EE9-9030-555FA76CE068}"/>
              </a:ext>
            </a:extLst>
          </xdr:cNvPr>
          <xdr:cNvSpPr/>
        </xdr:nvSpPr>
        <xdr:spPr>
          <a:xfrm>
            <a:off x="5161936" y="179999"/>
            <a:ext cx="6850064"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A5C094B9-E867-1FAC-FCA4-6A94A4B6FF7B}"/>
              </a:ext>
            </a:extLst>
          </xdr:cNvPr>
          <xdr:cNvSpPr/>
        </xdr:nvSpPr>
        <xdr:spPr>
          <a:xfrm>
            <a:off x="180000" y="1080000"/>
            <a:ext cx="1260000" cy="1080000"/>
          </a:xfrm>
          <a:prstGeom prst="roundRect">
            <a:avLst>
              <a:gd name="adj" fmla="val 13584"/>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Rectangle: Rounded Corners 20">
            <a:extLst>
              <a:ext uri="{FF2B5EF4-FFF2-40B4-BE49-F238E27FC236}">
                <a16:creationId xmlns:a16="http://schemas.microsoft.com/office/drawing/2014/main" id="{6D14F035-5B34-69E3-23AF-B1BBBC0DE05F}"/>
              </a:ext>
            </a:extLst>
          </xdr:cNvPr>
          <xdr:cNvSpPr/>
        </xdr:nvSpPr>
        <xdr:spPr>
          <a:xfrm>
            <a:off x="180000" y="2310077"/>
            <a:ext cx="1260000" cy="3240000"/>
          </a:xfrm>
          <a:prstGeom prst="roundRect">
            <a:avLst>
              <a:gd name="adj" fmla="val 11985"/>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4CABD862-EAB7-92FD-B393-62A8BE172442}"/>
              </a:ext>
            </a:extLst>
          </xdr:cNvPr>
          <xdr:cNvSpPr/>
        </xdr:nvSpPr>
        <xdr:spPr>
          <a:xfrm>
            <a:off x="1620000" y="1080000"/>
            <a:ext cx="2340000" cy="720000"/>
          </a:xfrm>
          <a:prstGeom prst="roundRect">
            <a:avLst>
              <a:gd name="adj" fmla="val 2086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40676A95-DEAA-9DE1-9030-8AF35FC7908A}"/>
              </a:ext>
            </a:extLst>
          </xdr:cNvPr>
          <xdr:cNvSpPr/>
        </xdr:nvSpPr>
        <xdr:spPr>
          <a:xfrm>
            <a:off x="4140000" y="1080000"/>
            <a:ext cx="2340000" cy="720000"/>
          </a:xfrm>
          <a:prstGeom prst="roundRect">
            <a:avLst>
              <a:gd name="adj" fmla="val 2086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47BBF995-F39B-EECF-7C62-C2B329E8B18B}"/>
              </a:ext>
            </a:extLst>
          </xdr:cNvPr>
          <xdr:cNvSpPr/>
        </xdr:nvSpPr>
        <xdr:spPr>
          <a:xfrm>
            <a:off x="6660000" y="1080000"/>
            <a:ext cx="2340000" cy="720000"/>
          </a:xfrm>
          <a:prstGeom prst="roundRect">
            <a:avLst>
              <a:gd name="adj" fmla="val 2086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0" name="Rectangle: Rounded Corners 29">
            <a:extLst>
              <a:ext uri="{FF2B5EF4-FFF2-40B4-BE49-F238E27FC236}">
                <a16:creationId xmlns:a16="http://schemas.microsoft.com/office/drawing/2014/main" id="{A657A773-00A2-B283-53DD-B0A48F0B74F1}"/>
              </a:ext>
            </a:extLst>
          </xdr:cNvPr>
          <xdr:cNvSpPr/>
        </xdr:nvSpPr>
        <xdr:spPr>
          <a:xfrm>
            <a:off x="1620000" y="1980001"/>
            <a:ext cx="3240000" cy="2340000"/>
          </a:xfrm>
          <a:prstGeom prst="roundRect">
            <a:avLst>
              <a:gd name="adj" fmla="val 574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2" name="Rectangle: Rounded Corners 31">
            <a:extLst>
              <a:ext uri="{FF2B5EF4-FFF2-40B4-BE49-F238E27FC236}">
                <a16:creationId xmlns:a16="http://schemas.microsoft.com/office/drawing/2014/main" id="{AAC571DE-6D6E-29D9-51D2-12832208EDDB}"/>
              </a:ext>
            </a:extLst>
          </xdr:cNvPr>
          <xdr:cNvSpPr/>
        </xdr:nvSpPr>
        <xdr:spPr>
          <a:xfrm>
            <a:off x="5040000" y="1980001"/>
            <a:ext cx="2160000" cy="2340000"/>
          </a:xfrm>
          <a:prstGeom prst="roundRect">
            <a:avLst>
              <a:gd name="adj" fmla="val 8577"/>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5" name="Rectangle: Rounded Corners 64">
            <a:extLst>
              <a:ext uri="{FF2B5EF4-FFF2-40B4-BE49-F238E27FC236}">
                <a16:creationId xmlns:a16="http://schemas.microsoft.com/office/drawing/2014/main" id="{37315724-890A-73DB-75D3-E012FDEFCF19}"/>
              </a:ext>
            </a:extLst>
          </xdr:cNvPr>
          <xdr:cNvSpPr/>
        </xdr:nvSpPr>
        <xdr:spPr>
          <a:xfrm>
            <a:off x="7380000" y="1980001"/>
            <a:ext cx="1620000" cy="2340000"/>
          </a:xfrm>
          <a:prstGeom prst="roundRect">
            <a:avLst>
              <a:gd name="adj" fmla="val 8728"/>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7" name="Rectangle: Rounded Corners 76">
            <a:extLst>
              <a:ext uri="{FF2B5EF4-FFF2-40B4-BE49-F238E27FC236}">
                <a16:creationId xmlns:a16="http://schemas.microsoft.com/office/drawing/2014/main" id="{9D8F69A3-E623-F2FA-F026-4D50C53CF7A7}"/>
              </a:ext>
            </a:extLst>
          </xdr:cNvPr>
          <xdr:cNvSpPr/>
        </xdr:nvSpPr>
        <xdr:spPr>
          <a:xfrm>
            <a:off x="7413019" y="4500002"/>
            <a:ext cx="1620000" cy="2178000"/>
          </a:xfrm>
          <a:prstGeom prst="roundRect">
            <a:avLst>
              <a:gd name="adj" fmla="val 7514"/>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8" name="Rectangle: Rounded Corners 77">
            <a:extLst>
              <a:ext uri="{FF2B5EF4-FFF2-40B4-BE49-F238E27FC236}">
                <a16:creationId xmlns:a16="http://schemas.microsoft.com/office/drawing/2014/main" id="{9C39CF67-021C-4914-D59E-186E9EFD8465}"/>
              </a:ext>
            </a:extLst>
          </xdr:cNvPr>
          <xdr:cNvSpPr/>
        </xdr:nvSpPr>
        <xdr:spPr>
          <a:xfrm>
            <a:off x="1620000" y="4500002"/>
            <a:ext cx="5580000" cy="2178000"/>
          </a:xfrm>
          <a:prstGeom prst="roundRect">
            <a:avLst>
              <a:gd name="adj" fmla="val 483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9" name="Flowchart: Off-page Connector 78">
            <a:extLst>
              <a:ext uri="{FF2B5EF4-FFF2-40B4-BE49-F238E27FC236}">
                <a16:creationId xmlns:a16="http://schemas.microsoft.com/office/drawing/2014/main" id="{DC05C315-23A3-DA34-20A6-22DD47B67535}"/>
              </a:ext>
            </a:extLst>
          </xdr:cNvPr>
          <xdr:cNvSpPr/>
        </xdr:nvSpPr>
        <xdr:spPr>
          <a:xfrm>
            <a:off x="9299999" y="1080001"/>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0" name="Flowchart: Off-page Connector 79">
            <a:extLst>
              <a:ext uri="{FF2B5EF4-FFF2-40B4-BE49-F238E27FC236}">
                <a16:creationId xmlns:a16="http://schemas.microsoft.com/office/drawing/2014/main" id="{66DCB277-6853-8EF2-071B-6CB0507A34E6}"/>
              </a:ext>
            </a:extLst>
          </xdr:cNvPr>
          <xdr:cNvSpPr/>
        </xdr:nvSpPr>
        <xdr:spPr>
          <a:xfrm>
            <a:off x="10805999" y="1080001"/>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1" name="Rectangle: Rounded Corners 80">
            <a:extLst>
              <a:ext uri="{FF2B5EF4-FFF2-40B4-BE49-F238E27FC236}">
                <a16:creationId xmlns:a16="http://schemas.microsoft.com/office/drawing/2014/main" id="{9BE88E9A-0E71-A225-0659-8C85A5105910}"/>
              </a:ext>
            </a:extLst>
          </xdr:cNvPr>
          <xdr:cNvSpPr/>
        </xdr:nvSpPr>
        <xdr:spPr>
          <a:xfrm>
            <a:off x="9173999" y="3150001"/>
            <a:ext cx="2838000" cy="3528000"/>
          </a:xfrm>
          <a:prstGeom prst="roundRect">
            <a:avLst>
              <a:gd name="adj" fmla="val 5613"/>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2" name="Flowchart: Off-page Connector 81">
            <a:extLst>
              <a:ext uri="{FF2B5EF4-FFF2-40B4-BE49-F238E27FC236}">
                <a16:creationId xmlns:a16="http://schemas.microsoft.com/office/drawing/2014/main" id="{98FE1855-515E-9C6E-249D-7E66F0EAF638}"/>
              </a:ext>
            </a:extLst>
          </xdr:cNvPr>
          <xdr:cNvSpPr/>
        </xdr:nvSpPr>
        <xdr:spPr>
          <a:xfrm>
            <a:off x="10972199" y="1321201"/>
            <a:ext cx="747600" cy="1337591"/>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n>
                <a:solidFill>
                  <a:schemeClr val="bg1"/>
                </a:solidFill>
              </a:ln>
            </a:endParaRPr>
          </a:p>
        </xdr:txBody>
      </xdr:sp>
      <xdr:sp macro="" textlink="">
        <xdr:nvSpPr>
          <xdr:cNvPr id="83" name="Flowchart: Off-page Connector 82">
            <a:extLst>
              <a:ext uri="{FF2B5EF4-FFF2-40B4-BE49-F238E27FC236}">
                <a16:creationId xmlns:a16="http://schemas.microsoft.com/office/drawing/2014/main" id="{6DFF0454-4BB0-CD7A-1FA3-DB9499EE9093}"/>
              </a:ext>
            </a:extLst>
          </xdr:cNvPr>
          <xdr:cNvSpPr/>
        </xdr:nvSpPr>
        <xdr:spPr>
          <a:xfrm>
            <a:off x="9468230" y="1311205"/>
            <a:ext cx="747600" cy="1337591"/>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n>
                <a:solidFill>
                  <a:schemeClr val="bg1"/>
                </a:solidFill>
              </a:ln>
            </a:endParaRPr>
          </a:p>
        </xdr:txBody>
      </xdr:sp>
      <xdr:cxnSp macro="">
        <xdr:nvCxnSpPr>
          <xdr:cNvPr id="84" name="Straight Connector 83">
            <a:extLst>
              <a:ext uri="{FF2B5EF4-FFF2-40B4-BE49-F238E27FC236}">
                <a16:creationId xmlns:a16="http://schemas.microsoft.com/office/drawing/2014/main" id="{DE200BF8-6473-14B9-3295-571193DAD45B}"/>
              </a:ext>
            </a:extLst>
          </xdr:cNvPr>
          <xdr:cNvCxnSpPr>
            <a:cxnSpLocks/>
          </xdr:cNvCxnSpPr>
        </xdr:nvCxnSpPr>
        <xdr:spPr>
          <a:xfrm>
            <a:off x="1818000" y="2340000"/>
            <a:ext cx="2844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89" name="Straight Connector 88">
            <a:extLst>
              <a:ext uri="{FF2B5EF4-FFF2-40B4-BE49-F238E27FC236}">
                <a16:creationId xmlns:a16="http://schemas.microsoft.com/office/drawing/2014/main" id="{68281FBD-1378-C524-92D5-54A78C461885}"/>
              </a:ext>
            </a:extLst>
          </xdr:cNvPr>
          <xdr:cNvCxnSpPr>
            <a:cxnSpLocks/>
          </xdr:cNvCxnSpPr>
        </xdr:nvCxnSpPr>
        <xdr:spPr>
          <a:xfrm>
            <a:off x="5196000" y="2310077"/>
            <a:ext cx="1800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00" name="Straight Connector 99">
            <a:extLst>
              <a:ext uri="{FF2B5EF4-FFF2-40B4-BE49-F238E27FC236}">
                <a16:creationId xmlns:a16="http://schemas.microsoft.com/office/drawing/2014/main" id="{F5AC90F9-AF51-A832-5755-E8B2F93C012F}"/>
              </a:ext>
            </a:extLst>
          </xdr:cNvPr>
          <xdr:cNvCxnSpPr>
            <a:cxnSpLocks/>
          </xdr:cNvCxnSpPr>
        </xdr:nvCxnSpPr>
        <xdr:spPr>
          <a:xfrm>
            <a:off x="7575019" y="2340000"/>
            <a:ext cx="1296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08" name="Straight Connector 107">
            <a:extLst>
              <a:ext uri="{FF2B5EF4-FFF2-40B4-BE49-F238E27FC236}">
                <a16:creationId xmlns:a16="http://schemas.microsoft.com/office/drawing/2014/main" id="{AC4AF190-A865-603C-8F3A-1E88DE32AD0A}"/>
              </a:ext>
            </a:extLst>
          </xdr:cNvPr>
          <xdr:cNvCxnSpPr>
            <a:cxnSpLocks/>
          </xdr:cNvCxnSpPr>
        </xdr:nvCxnSpPr>
        <xdr:spPr>
          <a:xfrm>
            <a:off x="1818000" y="4860000"/>
            <a:ext cx="5184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13" name="Straight Connector 112">
            <a:extLst>
              <a:ext uri="{FF2B5EF4-FFF2-40B4-BE49-F238E27FC236}">
                <a16:creationId xmlns:a16="http://schemas.microsoft.com/office/drawing/2014/main" id="{BF524C71-5A89-EBB3-521D-B64EC05E27E1}"/>
              </a:ext>
            </a:extLst>
          </xdr:cNvPr>
          <xdr:cNvCxnSpPr>
            <a:cxnSpLocks/>
          </xdr:cNvCxnSpPr>
        </xdr:nvCxnSpPr>
        <xdr:spPr>
          <a:xfrm>
            <a:off x="7572043" y="4860000"/>
            <a:ext cx="1332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17" name="Straight Connector 116">
            <a:extLst>
              <a:ext uri="{FF2B5EF4-FFF2-40B4-BE49-F238E27FC236}">
                <a16:creationId xmlns:a16="http://schemas.microsoft.com/office/drawing/2014/main" id="{2FB08E9E-0010-A273-DAB5-0B2E54A53348}"/>
              </a:ext>
            </a:extLst>
          </xdr:cNvPr>
          <xdr:cNvCxnSpPr>
            <a:cxnSpLocks/>
          </xdr:cNvCxnSpPr>
        </xdr:nvCxnSpPr>
        <xdr:spPr>
          <a:xfrm>
            <a:off x="9345600" y="3420000"/>
            <a:ext cx="2520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0</xdr:col>
      <xdr:colOff>0</xdr:colOff>
      <xdr:row>0</xdr:row>
      <xdr:rowOff>0</xdr:rowOff>
    </xdr:from>
    <xdr:to>
      <xdr:col>20</xdr:col>
      <xdr:colOff>0</xdr:colOff>
      <xdr:row>37</xdr:row>
      <xdr:rowOff>91440</xdr:rowOff>
    </xdr:to>
    <xdr:sp macro="" textlink="">
      <xdr:nvSpPr>
        <xdr:cNvPr id="38" name="black">
          <a:extLst>
            <a:ext uri="{FF2B5EF4-FFF2-40B4-BE49-F238E27FC236}">
              <a16:creationId xmlns:a16="http://schemas.microsoft.com/office/drawing/2014/main" id="{ED5DF62D-D676-4DDE-81EA-28399B270D80}"/>
            </a:ext>
          </a:extLst>
        </xdr:cNvPr>
        <xdr:cNvSpPr/>
      </xdr:nvSpPr>
      <xdr:spPr>
        <a:xfrm>
          <a:off x="0" y="0"/>
          <a:ext cx="12192000" cy="6858000"/>
        </a:xfrm>
        <a:prstGeom prst="roundRect">
          <a:avLst>
            <a:gd name="adj" fmla="val 84"/>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40000"/>
                <a:lumOff val="6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fLocksWithSheet="0" fPrintsWithSheet="0"/>
  </xdr:twoCellAnchor>
  <xdr:twoCellAnchor>
    <xdr:from>
      <xdr:col>17</xdr:col>
      <xdr:colOff>294000</xdr:colOff>
      <xdr:row>5</xdr:row>
      <xdr:rowOff>179908</xdr:rowOff>
    </xdr:from>
    <xdr:to>
      <xdr:col>19</xdr:col>
      <xdr:colOff>407280</xdr:colOff>
      <xdr:row>7</xdr:row>
      <xdr:rowOff>52350</xdr:rowOff>
    </xdr:to>
    <xdr:sp macro="" textlink="">
      <xdr:nvSpPr>
        <xdr:cNvPr id="39" name="Trapezoid 38">
          <a:extLst>
            <a:ext uri="{FF2B5EF4-FFF2-40B4-BE49-F238E27FC236}">
              <a16:creationId xmlns:a16="http://schemas.microsoft.com/office/drawing/2014/main" id="{86EA19A0-B340-4DBA-A377-9972049C9FA4}"/>
            </a:ext>
          </a:extLst>
        </xdr:cNvPr>
        <xdr:cNvSpPr/>
      </xdr:nvSpPr>
      <xdr:spPr>
        <a:xfrm>
          <a:off x="10657200" y="1094308"/>
          <a:ext cx="1332480" cy="238202"/>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15</xdr:col>
      <xdr:colOff>5979</xdr:colOff>
      <xdr:row>5</xdr:row>
      <xdr:rowOff>179908</xdr:rowOff>
    </xdr:from>
    <xdr:to>
      <xdr:col>17</xdr:col>
      <xdr:colOff>119259</xdr:colOff>
      <xdr:row>7</xdr:row>
      <xdr:rowOff>52350</xdr:rowOff>
    </xdr:to>
    <xdr:sp macro="" textlink="">
      <xdr:nvSpPr>
        <xdr:cNvPr id="40" name="Trapezoid 39">
          <a:extLst>
            <a:ext uri="{FF2B5EF4-FFF2-40B4-BE49-F238E27FC236}">
              <a16:creationId xmlns:a16="http://schemas.microsoft.com/office/drawing/2014/main" id="{1D3E1BC0-06BB-4A4E-B37C-5B639C9CBECC}"/>
            </a:ext>
          </a:extLst>
        </xdr:cNvPr>
        <xdr:cNvSpPr/>
      </xdr:nvSpPr>
      <xdr:spPr>
        <a:xfrm>
          <a:off x="9149979" y="1094308"/>
          <a:ext cx="1332480" cy="238202"/>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0</xdr:col>
      <xdr:colOff>156619</xdr:colOff>
      <xdr:row>1</xdr:row>
      <xdr:rowOff>7754</xdr:rowOff>
    </xdr:from>
    <xdr:to>
      <xdr:col>8</xdr:col>
      <xdr:colOff>139748</xdr:colOff>
      <xdr:row>5</xdr:row>
      <xdr:rowOff>28</xdr:rowOff>
    </xdr:to>
    <xdr:sp macro="" textlink="">
      <xdr:nvSpPr>
        <xdr:cNvPr id="41" name="Rectangle: Rounded Corners 40">
          <a:extLst>
            <a:ext uri="{FF2B5EF4-FFF2-40B4-BE49-F238E27FC236}">
              <a16:creationId xmlns:a16="http://schemas.microsoft.com/office/drawing/2014/main" id="{3CD766A9-8321-4F9C-8C70-5E526C0E7208}"/>
            </a:ext>
          </a:extLst>
        </xdr:cNvPr>
        <xdr:cNvSpPr/>
      </xdr:nvSpPr>
      <xdr:spPr>
        <a:xfrm>
          <a:off x="156619" y="190634"/>
          <a:ext cx="4859929" cy="72379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8</xdr:col>
      <xdr:colOff>262202</xdr:colOff>
      <xdr:row>1</xdr:row>
      <xdr:rowOff>7754</xdr:rowOff>
    </xdr:from>
    <xdr:to>
      <xdr:col>19</xdr:col>
      <xdr:colOff>407280</xdr:colOff>
      <xdr:row>5</xdr:row>
      <xdr:rowOff>28</xdr:rowOff>
    </xdr:to>
    <xdr:sp macro="" textlink="">
      <xdr:nvSpPr>
        <xdr:cNvPr id="42" name="Rectangle: Rounded Corners 41">
          <a:extLst>
            <a:ext uri="{FF2B5EF4-FFF2-40B4-BE49-F238E27FC236}">
              <a16:creationId xmlns:a16="http://schemas.microsoft.com/office/drawing/2014/main" id="{94ACE984-3340-47B2-8256-C7C9B97E9848}"/>
            </a:ext>
          </a:extLst>
        </xdr:cNvPr>
        <xdr:cNvSpPr/>
      </xdr:nvSpPr>
      <xdr:spPr>
        <a:xfrm>
          <a:off x="5139002" y="190634"/>
          <a:ext cx="6850678" cy="72379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0</xdr:col>
      <xdr:colOff>156619</xdr:colOff>
      <xdr:row>5</xdr:row>
      <xdr:rowOff>179907</xdr:rowOff>
    </xdr:from>
    <xdr:to>
      <xdr:col>2</xdr:col>
      <xdr:colOff>197593</xdr:colOff>
      <xdr:row>11</xdr:row>
      <xdr:rowOff>161883</xdr:rowOff>
    </xdr:to>
    <xdr:sp macro="" textlink="">
      <xdr:nvSpPr>
        <xdr:cNvPr id="43" name="Rectangle: Rounded Corners 42">
          <a:extLst>
            <a:ext uri="{FF2B5EF4-FFF2-40B4-BE49-F238E27FC236}">
              <a16:creationId xmlns:a16="http://schemas.microsoft.com/office/drawing/2014/main" id="{766EB160-D959-40F7-BB80-A7DD6116C477}"/>
            </a:ext>
          </a:extLst>
        </xdr:cNvPr>
        <xdr:cNvSpPr/>
      </xdr:nvSpPr>
      <xdr:spPr>
        <a:xfrm>
          <a:off x="156619" y="1094307"/>
          <a:ext cx="1260174" cy="1079256"/>
        </a:xfrm>
        <a:prstGeom prst="roundRect">
          <a:avLst>
            <a:gd name="adj" fmla="val 13584"/>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0</xdr:col>
      <xdr:colOff>156619</xdr:colOff>
      <xdr:row>12</xdr:row>
      <xdr:rowOff>32623</xdr:rowOff>
    </xdr:from>
    <xdr:to>
      <xdr:col>2</xdr:col>
      <xdr:colOff>174171</xdr:colOff>
      <xdr:row>31</xdr:row>
      <xdr:rowOff>173039</xdr:rowOff>
    </xdr:to>
    <xdr:sp macro="" textlink="">
      <xdr:nvSpPr>
        <xdr:cNvPr id="44" name="Rectangle: Rounded Corners 43">
          <a:extLst>
            <a:ext uri="{FF2B5EF4-FFF2-40B4-BE49-F238E27FC236}">
              <a16:creationId xmlns:a16="http://schemas.microsoft.com/office/drawing/2014/main" id="{AF955350-2C31-493B-A74C-CF45FD9CCFDB}"/>
            </a:ext>
          </a:extLst>
        </xdr:cNvPr>
        <xdr:cNvSpPr/>
      </xdr:nvSpPr>
      <xdr:spPr>
        <a:xfrm>
          <a:off x="156619" y="2227183"/>
          <a:ext cx="1236752" cy="3615136"/>
        </a:xfrm>
        <a:prstGeom prst="roundRect">
          <a:avLst>
            <a:gd name="adj" fmla="val 11985"/>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0</xdr:col>
      <xdr:colOff>156619</xdr:colOff>
      <xdr:row>32</xdr:row>
      <xdr:rowOff>54115</xdr:rowOff>
    </xdr:from>
    <xdr:to>
      <xdr:col>2</xdr:col>
      <xdr:colOff>130629</xdr:colOff>
      <xdr:row>36</xdr:row>
      <xdr:rowOff>140207</xdr:rowOff>
    </xdr:to>
    <xdr:sp macro="" textlink="">
      <xdr:nvSpPr>
        <xdr:cNvPr id="45" name="Rectangle: Rounded Corners 44">
          <a:extLst>
            <a:ext uri="{FF2B5EF4-FFF2-40B4-BE49-F238E27FC236}">
              <a16:creationId xmlns:a16="http://schemas.microsoft.com/office/drawing/2014/main" id="{14502974-3631-4675-9E62-7E70CDE02DFD}"/>
            </a:ext>
          </a:extLst>
        </xdr:cNvPr>
        <xdr:cNvSpPr/>
      </xdr:nvSpPr>
      <xdr:spPr>
        <a:xfrm>
          <a:off x="156619" y="5906275"/>
          <a:ext cx="1193210" cy="817612"/>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2</xdr:col>
      <xdr:colOff>378358</xdr:colOff>
      <xdr:row>5</xdr:row>
      <xdr:rowOff>179907</xdr:rowOff>
    </xdr:from>
    <xdr:to>
      <xdr:col>6</xdr:col>
      <xdr:colOff>279539</xdr:colOff>
      <xdr:row>9</xdr:row>
      <xdr:rowOff>167892</xdr:rowOff>
    </xdr:to>
    <xdr:sp macro="" textlink="">
      <xdr:nvSpPr>
        <xdr:cNvPr id="46" name="Rectangle: Rounded Corners 45">
          <a:extLst>
            <a:ext uri="{FF2B5EF4-FFF2-40B4-BE49-F238E27FC236}">
              <a16:creationId xmlns:a16="http://schemas.microsoft.com/office/drawing/2014/main" id="{F75C9CF9-66EA-4165-BCC1-8C9115FCBAF8}"/>
            </a:ext>
          </a:extLst>
        </xdr:cNvPr>
        <xdr:cNvSpPr/>
      </xdr:nvSpPr>
      <xdr:spPr>
        <a:xfrm>
          <a:off x="1597558" y="1094307"/>
          <a:ext cx="2339581" cy="719505"/>
        </a:xfrm>
        <a:prstGeom prst="roundRect">
          <a:avLst>
            <a:gd name="adj" fmla="val 2086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6</xdr:col>
      <xdr:colOff>460306</xdr:colOff>
      <xdr:row>5</xdr:row>
      <xdr:rowOff>179907</xdr:rowOff>
    </xdr:from>
    <xdr:to>
      <xdr:col>10</xdr:col>
      <xdr:colOff>361486</xdr:colOff>
      <xdr:row>9</xdr:row>
      <xdr:rowOff>167892</xdr:rowOff>
    </xdr:to>
    <xdr:sp macro="" textlink="">
      <xdr:nvSpPr>
        <xdr:cNvPr id="47" name="Rectangle: Rounded Corners 46">
          <a:extLst>
            <a:ext uri="{FF2B5EF4-FFF2-40B4-BE49-F238E27FC236}">
              <a16:creationId xmlns:a16="http://schemas.microsoft.com/office/drawing/2014/main" id="{58356A43-C525-45B4-AA55-405C43BF58DF}"/>
            </a:ext>
          </a:extLst>
        </xdr:cNvPr>
        <xdr:cNvSpPr/>
      </xdr:nvSpPr>
      <xdr:spPr>
        <a:xfrm>
          <a:off x="4117906" y="1094307"/>
          <a:ext cx="2339580" cy="719505"/>
        </a:xfrm>
        <a:prstGeom prst="roundRect">
          <a:avLst>
            <a:gd name="adj" fmla="val 2086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10</xdr:col>
      <xdr:colOff>542252</xdr:colOff>
      <xdr:row>5</xdr:row>
      <xdr:rowOff>179907</xdr:rowOff>
    </xdr:from>
    <xdr:to>
      <xdr:col>14</xdr:col>
      <xdr:colOff>443433</xdr:colOff>
      <xdr:row>9</xdr:row>
      <xdr:rowOff>167892</xdr:rowOff>
    </xdr:to>
    <xdr:sp macro="" textlink="">
      <xdr:nvSpPr>
        <xdr:cNvPr id="48" name="Rectangle: Rounded Corners 47">
          <a:extLst>
            <a:ext uri="{FF2B5EF4-FFF2-40B4-BE49-F238E27FC236}">
              <a16:creationId xmlns:a16="http://schemas.microsoft.com/office/drawing/2014/main" id="{2AB10944-921A-452F-B203-18449372AB86}"/>
            </a:ext>
          </a:extLst>
        </xdr:cNvPr>
        <xdr:cNvSpPr/>
      </xdr:nvSpPr>
      <xdr:spPr>
        <a:xfrm>
          <a:off x="6638252" y="1094307"/>
          <a:ext cx="2339581" cy="719505"/>
        </a:xfrm>
        <a:prstGeom prst="roundRect">
          <a:avLst>
            <a:gd name="adj" fmla="val 2086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2</xdr:col>
      <xdr:colOff>378358</xdr:colOff>
      <xdr:row>10</xdr:row>
      <xdr:rowOff>164889</xdr:rowOff>
    </xdr:from>
    <xdr:to>
      <xdr:col>7</xdr:col>
      <xdr:colOff>571175</xdr:colOff>
      <xdr:row>23</xdr:row>
      <xdr:rowOff>125838</xdr:rowOff>
    </xdr:to>
    <xdr:sp macro="" textlink="">
      <xdr:nvSpPr>
        <xdr:cNvPr id="49" name="Rectangle: Rounded Corners 48">
          <a:extLst>
            <a:ext uri="{FF2B5EF4-FFF2-40B4-BE49-F238E27FC236}">
              <a16:creationId xmlns:a16="http://schemas.microsoft.com/office/drawing/2014/main" id="{E420341B-432B-4FFC-84DC-11EDBAD82D80}"/>
            </a:ext>
          </a:extLst>
        </xdr:cNvPr>
        <xdr:cNvSpPr/>
      </xdr:nvSpPr>
      <xdr:spPr>
        <a:xfrm>
          <a:off x="1597558" y="1993689"/>
          <a:ext cx="3240817" cy="2338389"/>
        </a:xfrm>
        <a:prstGeom prst="roundRect">
          <a:avLst>
            <a:gd name="adj" fmla="val 574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8</xdr:col>
      <xdr:colOff>139748</xdr:colOff>
      <xdr:row>10</xdr:row>
      <xdr:rowOff>164889</xdr:rowOff>
    </xdr:from>
    <xdr:to>
      <xdr:col>11</xdr:col>
      <xdr:colOff>472357</xdr:colOff>
      <xdr:row>23</xdr:row>
      <xdr:rowOff>125838</xdr:rowOff>
    </xdr:to>
    <xdr:sp macro="" textlink="">
      <xdr:nvSpPr>
        <xdr:cNvPr id="50" name="Rectangle: Rounded Corners 49">
          <a:extLst>
            <a:ext uri="{FF2B5EF4-FFF2-40B4-BE49-F238E27FC236}">
              <a16:creationId xmlns:a16="http://schemas.microsoft.com/office/drawing/2014/main" id="{F82A6E4D-D2BE-44C9-8127-FA32444F90B5}"/>
            </a:ext>
          </a:extLst>
        </xdr:cNvPr>
        <xdr:cNvSpPr/>
      </xdr:nvSpPr>
      <xdr:spPr>
        <a:xfrm>
          <a:off x="5016548" y="1993689"/>
          <a:ext cx="2161409" cy="2338389"/>
        </a:xfrm>
        <a:prstGeom prst="roundRect">
          <a:avLst>
            <a:gd name="adj" fmla="val 857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12</xdr:col>
      <xdr:colOff>40928</xdr:colOff>
      <xdr:row>10</xdr:row>
      <xdr:rowOff>164889</xdr:rowOff>
    </xdr:from>
    <xdr:to>
      <xdr:col>14</xdr:col>
      <xdr:colOff>443434</xdr:colOff>
      <xdr:row>23</xdr:row>
      <xdr:rowOff>125838</xdr:rowOff>
    </xdr:to>
    <xdr:sp macro="" textlink="">
      <xdr:nvSpPr>
        <xdr:cNvPr id="51" name="Rectangle: Rounded Corners 50">
          <a:extLst>
            <a:ext uri="{FF2B5EF4-FFF2-40B4-BE49-F238E27FC236}">
              <a16:creationId xmlns:a16="http://schemas.microsoft.com/office/drawing/2014/main" id="{A6959B3E-C8F8-4CEC-99D3-78891F9FC802}"/>
            </a:ext>
          </a:extLst>
        </xdr:cNvPr>
        <xdr:cNvSpPr/>
      </xdr:nvSpPr>
      <xdr:spPr>
        <a:xfrm>
          <a:off x="7356128" y="1993689"/>
          <a:ext cx="1621706" cy="2338389"/>
        </a:xfrm>
        <a:prstGeom prst="roundRect">
          <a:avLst>
            <a:gd name="adj" fmla="val 872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12</xdr:col>
      <xdr:colOff>74088</xdr:colOff>
      <xdr:row>24</xdr:row>
      <xdr:rowOff>122835</xdr:rowOff>
    </xdr:from>
    <xdr:to>
      <xdr:col>14</xdr:col>
      <xdr:colOff>476594</xdr:colOff>
      <xdr:row>36</xdr:row>
      <xdr:rowOff>105205</xdr:rowOff>
    </xdr:to>
    <xdr:sp macro="" textlink="">
      <xdr:nvSpPr>
        <xdr:cNvPr id="52" name="Rectangle: Rounded Corners 51">
          <a:extLst>
            <a:ext uri="{FF2B5EF4-FFF2-40B4-BE49-F238E27FC236}">
              <a16:creationId xmlns:a16="http://schemas.microsoft.com/office/drawing/2014/main" id="{5F941888-7F40-4587-8A9A-32CFA3AEC1E0}"/>
            </a:ext>
          </a:extLst>
        </xdr:cNvPr>
        <xdr:cNvSpPr/>
      </xdr:nvSpPr>
      <xdr:spPr>
        <a:xfrm>
          <a:off x="7389288" y="4511955"/>
          <a:ext cx="1621706" cy="2176930"/>
        </a:xfrm>
        <a:prstGeom prst="roundRect">
          <a:avLst>
            <a:gd name="adj" fmla="val 751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2</xdr:col>
      <xdr:colOff>378358</xdr:colOff>
      <xdr:row>24</xdr:row>
      <xdr:rowOff>122835</xdr:rowOff>
    </xdr:from>
    <xdr:to>
      <xdr:col>11</xdr:col>
      <xdr:colOff>472356</xdr:colOff>
      <xdr:row>36</xdr:row>
      <xdr:rowOff>105205</xdr:rowOff>
    </xdr:to>
    <xdr:sp macro="" textlink="">
      <xdr:nvSpPr>
        <xdr:cNvPr id="53" name="Rectangle: Rounded Corners 52">
          <a:extLst>
            <a:ext uri="{FF2B5EF4-FFF2-40B4-BE49-F238E27FC236}">
              <a16:creationId xmlns:a16="http://schemas.microsoft.com/office/drawing/2014/main" id="{834EBB62-68E4-4757-905C-4BF1BBBE1635}"/>
            </a:ext>
          </a:extLst>
        </xdr:cNvPr>
        <xdr:cNvSpPr/>
      </xdr:nvSpPr>
      <xdr:spPr>
        <a:xfrm>
          <a:off x="1597558" y="4511955"/>
          <a:ext cx="5580398" cy="2176930"/>
        </a:xfrm>
        <a:prstGeom prst="roundRect">
          <a:avLst>
            <a:gd name="adj" fmla="val 483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15</xdr:col>
      <xdr:colOff>103485</xdr:colOff>
      <xdr:row>6</xdr:row>
      <xdr:rowOff>6654</xdr:rowOff>
    </xdr:from>
    <xdr:to>
      <xdr:col>17</xdr:col>
      <xdr:colOff>9675</xdr:colOff>
      <xdr:row>15</xdr:row>
      <xdr:rowOff>163711</xdr:rowOff>
    </xdr:to>
    <xdr:sp macro="" textlink="">
      <xdr:nvSpPr>
        <xdr:cNvPr id="54" name="Flowchart: Off-page Connector 53">
          <a:extLst>
            <a:ext uri="{FF2B5EF4-FFF2-40B4-BE49-F238E27FC236}">
              <a16:creationId xmlns:a16="http://schemas.microsoft.com/office/drawing/2014/main" id="{7A1F005B-D504-445A-936D-55680B83B6BC}"/>
            </a:ext>
          </a:extLst>
        </xdr:cNvPr>
        <xdr:cNvSpPr/>
      </xdr:nvSpPr>
      <xdr:spPr>
        <a:xfrm>
          <a:off x="9247485" y="1103934"/>
          <a:ext cx="1125390" cy="1802977"/>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17</xdr:col>
      <xdr:colOff>420536</xdr:colOff>
      <xdr:row>5</xdr:row>
      <xdr:rowOff>179908</xdr:rowOff>
    </xdr:from>
    <xdr:to>
      <xdr:col>19</xdr:col>
      <xdr:colOff>280744</xdr:colOff>
      <xdr:row>15</xdr:row>
      <xdr:rowOff>149869</xdr:rowOff>
    </xdr:to>
    <xdr:sp macro="" textlink="">
      <xdr:nvSpPr>
        <xdr:cNvPr id="55" name="Flowchart: Off-page Connector 54">
          <a:extLst>
            <a:ext uri="{FF2B5EF4-FFF2-40B4-BE49-F238E27FC236}">
              <a16:creationId xmlns:a16="http://schemas.microsoft.com/office/drawing/2014/main" id="{1BDFA4AA-7269-4D6C-969F-C95716DA09CF}"/>
            </a:ext>
          </a:extLst>
        </xdr:cNvPr>
        <xdr:cNvSpPr/>
      </xdr:nvSpPr>
      <xdr:spPr>
        <a:xfrm>
          <a:off x="10783736" y="1094308"/>
          <a:ext cx="1079408" cy="1798761"/>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15</xdr:col>
      <xdr:colOff>5979</xdr:colOff>
      <xdr:row>17</xdr:row>
      <xdr:rowOff>51778</xdr:rowOff>
    </xdr:from>
    <xdr:to>
      <xdr:col>19</xdr:col>
      <xdr:colOff>407280</xdr:colOff>
      <xdr:row>36</xdr:row>
      <xdr:rowOff>105203</xdr:rowOff>
    </xdr:to>
    <xdr:sp macro="" textlink="">
      <xdr:nvSpPr>
        <xdr:cNvPr id="56" name="Rectangle: Rounded Corners 55">
          <a:extLst>
            <a:ext uri="{FF2B5EF4-FFF2-40B4-BE49-F238E27FC236}">
              <a16:creationId xmlns:a16="http://schemas.microsoft.com/office/drawing/2014/main" id="{D6CCA861-2138-4966-9036-5AAC9AC0BFEA}"/>
            </a:ext>
          </a:extLst>
        </xdr:cNvPr>
        <xdr:cNvSpPr/>
      </xdr:nvSpPr>
      <xdr:spPr>
        <a:xfrm>
          <a:off x="9149979" y="3160738"/>
          <a:ext cx="2839701" cy="3528145"/>
        </a:xfrm>
        <a:prstGeom prst="roundRect">
          <a:avLst>
            <a:gd name="adj" fmla="val 561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17</xdr:col>
      <xdr:colOff>568088</xdr:colOff>
      <xdr:row>7</xdr:row>
      <xdr:rowOff>52350</xdr:rowOff>
    </xdr:from>
    <xdr:to>
      <xdr:col>19</xdr:col>
      <xdr:colOff>164495</xdr:colOff>
      <xdr:row>14</xdr:row>
      <xdr:rowOff>173334</xdr:rowOff>
    </xdr:to>
    <xdr:sp macro="" textlink="">
      <xdr:nvSpPr>
        <xdr:cNvPr id="57" name="Flowchart: Off-page Connector 56">
          <a:extLst>
            <a:ext uri="{FF2B5EF4-FFF2-40B4-BE49-F238E27FC236}">
              <a16:creationId xmlns:a16="http://schemas.microsoft.com/office/drawing/2014/main" id="{7486A9C9-1C7A-4B28-A7FA-9E8D107E0E60}"/>
            </a:ext>
          </a:extLst>
        </xdr:cNvPr>
        <xdr:cNvSpPr/>
      </xdr:nvSpPr>
      <xdr:spPr>
        <a:xfrm>
          <a:off x="10931288" y="1332510"/>
          <a:ext cx="815607" cy="1401144"/>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n>
              <a:solidFill>
                <a:schemeClr val="bg1"/>
              </a:solidFill>
            </a:ln>
            <a:solidFill>
              <a:schemeClr val="bg1"/>
            </a:solidFill>
          </a:endParaRPr>
        </a:p>
      </xdr:txBody>
    </xdr:sp>
    <xdr:clientData/>
  </xdr:twoCellAnchor>
  <xdr:twoCellAnchor>
    <xdr:from>
      <xdr:col>15</xdr:col>
      <xdr:colOff>282108</xdr:colOff>
      <xdr:row>7</xdr:row>
      <xdr:rowOff>32494</xdr:rowOff>
    </xdr:from>
    <xdr:to>
      <xdr:col>16</xdr:col>
      <xdr:colOff>493483</xdr:colOff>
      <xdr:row>15</xdr:row>
      <xdr:rowOff>9701</xdr:rowOff>
    </xdr:to>
    <xdr:sp macro="" textlink="">
      <xdr:nvSpPr>
        <xdr:cNvPr id="58" name="Flowchart: Off-page Connector 57">
          <a:extLst>
            <a:ext uri="{FF2B5EF4-FFF2-40B4-BE49-F238E27FC236}">
              <a16:creationId xmlns:a16="http://schemas.microsoft.com/office/drawing/2014/main" id="{145296AB-F7D7-4809-833C-2AA82C1F3C3E}"/>
            </a:ext>
          </a:extLst>
        </xdr:cNvPr>
        <xdr:cNvSpPr/>
      </xdr:nvSpPr>
      <xdr:spPr>
        <a:xfrm>
          <a:off x="9426108" y="1312654"/>
          <a:ext cx="820975" cy="1440247"/>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ln>
              <a:solidFill>
                <a:schemeClr val="bg1"/>
              </a:solidFill>
            </a:ln>
            <a:solidFill>
              <a:schemeClr val="bg1"/>
            </a:solidFill>
            <a:latin typeface="+mn-lt"/>
            <a:ea typeface="+mn-ea"/>
            <a:cs typeface="+mn-cs"/>
          </a:endParaRPr>
        </a:p>
      </xdr:txBody>
    </xdr:sp>
    <xdr:clientData/>
  </xdr:twoCellAnchor>
  <xdr:twoCellAnchor>
    <xdr:from>
      <xdr:col>2</xdr:col>
      <xdr:colOff>577201</xdr:colOff>
      <xdr:row>12</xdr:row>
      <xdr:rowOff>158880</xdr:rowOff>
    </xdr:from>
    <xdr:to>
      <xdr:col>7</xdr:col>
      <xdr:colOff>372333</xdr:colOff>
      <xdr:row>12</xdr:row>
      <xdr:rowOff>158880</xdr:rowOff>
    </xdr:to>
    <xdr:cxnSp macro="">
      <xdr:nvCxnSpPr>
        <xdr:cNvPr id="59" name="Straight Connector 58">
          <a:extLst>
            <a:ext uri="{FF2B5EF4-FFF2-40B4-BE49-F238E27FC236}">
              <a16:creationId xmlns:a16="http://schemas.microsoft.com/office/drawing/2014/main" id="{73FE5F53-6EDA-4904-AE73-A676F4D4B989}"/>
            </a:ext>
          </a:extLst>
        </xdr:cNvPr>
        <xdr:cNvCxnSpPr>
          <a:cxnSpLocks/>
        </xdr:cNvCxnSpPr>
      </xdr:nvCxnSpPr>
      <xdr:spPr>
        <a:xfrm>
          <a:off x="1796401" y="2353440"/>
          <a:ext cx="2843132"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296411</xdr:colOff>
      <xdr:row>12</xdr:row>
      <xdr:rowOff>128264</xdr:rowOff>
    </xdr:from>
    <xdr:to>
      <xdr:col>11</xdr:col>
      <xdr:colOff>267488</xdr:colOff>
      <xdr:row>12</xdr:row>
      <xdr:rowOff>128264</xdr:rowOff>
    </xdr:to>
    <xdr:cxnSp macro="">
      <xdr:nvCxnSpPr>
        <xdr:cNvPr id="60" name="Straight Connector 59">
          <a:extLst>
            <a:ext uri="{FF2B5EF4-FFF2-40B4-BE49-F238E27FC236}">
              <a16:creationId xmlns:a16="http://schemas.microsoft.com/office/drawing/2014/main" id="{844CABA6-0D6D-4452-9123-DA6369A10D0F}"/>
            </a:ext>
          </a:extLst>
        </xdr:cNvPr>
        <xdr:cNvCxnSpPr>
          <a:cxnSpLocks/>
        </xdr:cNvCxnSpPr>
      </xdr:nvCxnSpPr>
      <xdr:spPr>
        <a:xfrm>
          <a:off x="5173211" y="2322824"/>
          <a:ext cx="1799877"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236777</xdr:colOff>
      <xdr:row>12</xdr:row>
      <xdr:rowOff>158880</xdr:rowOff>
    </xdr:from>
    <xdr:to>
      <xdr:col>14</xdr:col>
      <xdr:colOff>313904</xdr:colOff>
      <xdr:row>12</xdr:row>
      <xdr:rowOff>158880</xdr:rowOff>
    </xdr:to>
    <xdr:cxnSp macro="">
      <xdr:nvCxnSpPr>
        <xdr:cNvPr id="61" name="Straight Connector 60">
          <a:extLst>
            <a:ext uri="{FF2B5EF4-FFF2-40B4-BE49-F238E27FC236}">
              <a16:creationId xmlns:a16="http://schemas.microsoft.com/office/drawing/2014/main" id="{06AAFCEC-57CB-45BA-AD8C-DF23B94B441D}"/>
            </a:ext>
          </a:extLst>
        </xdr:cNvPr>
        <xdr:cNvCxnSpPr>
          <a:cxnSpLocks/>
        </xdr:cNvCxnSpPr>
      </xdr:nvCxnSpPr>
      <xdr:spPr>
        <a:xfrm>
          <a:off x="7551977" y="2353440"/>
          <a:ext cx="1296327"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577201</xdr:colOff>
      <xdr:row>26</xdr:row>
      <xdr:rowOff>116825</xdr:rowOff>
    </xdr:from>
    <xdr:to>
      <xdr:col>11</xdr:col>
      <xdr:colOff>273514</xdr:colOff>
      <xdr:row>26</xdr:row>
      <xdr:rowOff>116825</xdr:rowOff>
    </xdr:to>
    <xdr:cxnSp macro="">
      <xdr:nvCxnSpPr>
        <xdr:cNvPr id="62" name="Straight Connector 61">
          <a:extLst>
            <a:ext uri="{FF2B5EF4-FFF2-40B4-BE49-F238E27FC236}">
              <a16:creationId xmlns:a16="http://schemas.microsoft.com/office/drawing/2014/main" id="{77618BD8-C990-4D58-89FC-F6E9E2EC017A}"/>
            </a:ext>
          </a:extLst>
        </xdr:cNvPr>
        <xdr:cNvCxnSpPr>
          <a:cxnSpLocks/>
        </xdr:cNvCxnSpPr>
      </xdr:nvCxnSpPr>
      <xdr:spPr>
        <a:xfrm>
          <a:off x="1796401" y="4871705"/>
          <a:ext cx="5182713"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233788</xdr:colOff>
      <xdr:row>26</xdr:row>
      <xdr:rowOff>116825</xdr:rowOff>
    </xdr:from>
    <xdr:to>
      <xdr:col>14</xdr:col>
      <xdr:colOff>347068</xdr:colOff>
      <xdr:row>26</xdr:row>
      <xdr:rowOff>116825</xdr:rowOff>
    </xdr:to>
    <xdr:cxnSp macro="">
      <xdr:nvCxnSpPr>
        <xdr:cNvPr id="63" name="Straight Connector 62">
          <a:extLst>
            <a:ext uri="{FF2B5EF4-FFF2-40B4-BE49-F238E27FC236}">
              <a16:creationId xmlns:a16="http://schemas.microsoft.com/office/drawing/2014/main" id="{F9F33A90-8309-4D24-948B-EBB64AF479CF}"/>
            </a:ext>
          </a:extLst>
        </xdr:cNvPr>
        <xdr:cNvCxnSpPr>
          <a:cxnSpLocks/>
        </xdr:cNvCxnSpPr>
      </xdr:nvCxnSpPr>
      <xdr:spPr>
        <a:xfrm>
          <a:off x="7548988" y="4871705"/>
          <a:ext cx="133248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178310</xdr:colOff>
      <xdr:row>18</xdr:row>
      <xdr:rowOff>177800</xdr:rowOff>
    </xdr:from>
    <xdr:to>
      <xdr:col>19</xdr:col>
      <xdr:colOff>335280</xdr:colOff>
      <xdr:row>18</xdr:row>
      <xdr:rowOff>181495</xdr:rowOff>
    </xdr:to>
    <xdr:cxnSp macro="">
      <xdr:nvCxnSpPr>
        <xdr:cNvPr id="64" name="Straight Connector 63">
          <a:extLst>
            <a:ext uri="{FF2B5EF4-FFF2-40B4-BE49-F238E27FC236}">
              <a16:creationId xmlns:a16="http://schemas.microsoft.com/office/drawing/2014/main" id="{FC239DD0-4277-45E9-8284-B97BFAA28641}"/>
            </a:ext>
          </a:extLst>
        </xdr:cNvPr>
        <xdr:cNvCxnSpPr>
          <a:cxnSpLocks/>
        </xdr:cNvCxnSpPr>
      </xdr:nvCxnSpPr>
      <xdr:spPr>
        <a:xfrm flipV="1">
          <a:off x="9322310" y="3469640"/>
          <a:ext cx="2595370" cy="3695"/>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490074</xdr:colOff>
      <xdr:row>33</xdr:row>
      <xdr:rowOff>1918</xdr:rowOff>
    </xdr:from>
    <xdr:to>
      <xdr:col>1</xdr:col>
      <xdr:colOff>396901</xdr:colOff>
      <xdr:row>35</xdr:row>
      <xdr:rowOff>81970</xdr:rowOff>
    </xdr:to>
    <xdr:sp macro="" textlink="">
      <xdr:nvSpPr>
        <xdr:cNvPr id="85" name="Freeform: Shape 84">
          <a:extLst>
            <a:ext uri="{FF2B5EF4-FFF2-40B4-BE49-F238E27FC236}">
              <a16:creationId xmlns:a16="http://schemas.microsoft.com/office/drawing/2014/main" id="{0BE69CFB-EDD1-2999-C2F9-74F977B44FD6}"/>
            </a:ext>
          </a:extLst>
        </xdr:cNvPr>
        <xdr:cNvSpPr/>
      </xdr:nvSpPr>
      <xdr:spPr>
        <a:xfrm>
          <a:off x="490074" y="6036958"/>
          <a:ext cx="516427" cy="445812"/>
        </a:xfrm>
        <a:custGeom>
          <a:avLst/>
          <a:gdLst>
            <a:gd name="connsiteX0" fmla="*/ 160511 w 516427"/>
            <a:gd name="connsiteY0" fmla="*/ 150790 h 445812"/>
            <a:gd name="connsiteX1" fmla="*/ 83745 w 516427"/>
            <a:gd name="connsiteY1" fmla="*/ 150790 h 445812"/>
            <a:gd name="connsiteX2" fmla="*/ 83745 w 516427"/>
            <a:gd name="connsiteY2" fmla="*/ 104897 h 445812"/>
            <a:gd name="connsiteX3" fmla="*/ 160511 w 516427"/>
            <a:gd name="connsiteY3" fmla="*/ 104897 h 445812"/>
            <a:gd name="connsiteX4" fmla="*/ 160511 w 516427"/>
            <a:gd name="connsiteY4" fmla="*/ 150790 h 445812"/>
            <a:gd name="connsiteX5" fmla="*/ 265193 w 516427"/>
            <a:gd name="connsiteY5" fmla="*/ 104897 h 445812"/>
            <a:gd name="connsiteX6" fmla="*/ 265193 w 516427"/>
            <a:gd name="connsiteY6" fmla="*/ 150790 h 445812"/>
            <a:gd name="connsiteX7" fmla="*/ 188426 w 516427"/>
            <a:gd name="connsiteY7" fmla="*/ 150790 h 445812"/>
            <a:gd name="connsiteX8" fmla="*/ 188426 w 516427"/>
            <a:gd name="connsiteY8" fmla="*/ 104897 h 445812"/>
            <a:gd name="connsiteX9" fmla="*/ 265193 w 516427"/>
            <a:gd name="connsiteY9" fmla="*/ 104897 h 445812"/>
            <a:gd name="connsiteX10" fmla="*/ 369874 w 516427"/>
            <a:gd name="connsiteY10" fmla="*/ 104897 h 445812"/>
            <a:gd name="connsiteX11" fmla="*/ 369874 w 516427"/>
            <a:gd name="connsiteY11" fmla="*/ 150790 h 445812"/>
            <a:gd name="connsiteX12" fmla="*/ 293108 w 516427"/>
            <a:gd name="connsiteY12" fmla="*/ 150790 h 445812"/>
            <a:gd name="connsiteX13" fmla="*/ 293108 w 516427"/>
            <a:gd name="connsiteY13" fmla="*/ 104897 h 445812"/>
            <a:gd name="connsiteX14" fmla="*/ 369874 w 516427"/>
            <a:gd name="connsiteY14" fmla="*/ 104897 h 445812"/>
            <a:gd name="connsiteX15" fmla="*/ 474555 w 516427"/>
            <a:gd name="connsiteY15" fmla="*/ 104897 h 445812"/>
            <a:gd name="connsiteX16" fmla="*/ 474555 w 516427"/>
            <a:gd name="connsiteY16" fmla="*/ 150790 h 445812"/>
            <a:gd name="connsiteX17" fmla="*/ 397789 w 516427"/>
            <a:gd name="connsiteY17" fmla="*/ 150790 h 445812"/>
            <a:gd name="connsiteX18" fmla="*/ 397789 w 516427"/>
            <a:gd name="connsiteY18" fmla="*/ 104897 h 445812"/>
            <a:gd name="connsiteX19" fmla="*/ 474555 w 516427"/>
            <a:gd name="connsiteY19" fmla="*/ 104897 h 445812"/>
            <a:gd name="connsiteX20" fmla="*/ 474555 w 516427"/>
            <a:gd name="connsiteY20" fmla="*/ 222906 h 445812"/>
            <a:gd name="connsiteX21" fmla="*/ 397789 w 516427"/>
            <a:gd name="connsiteY21" fmla="*/ 222906 h 445812"/>
            <a:gd name="connsiteX22" fmla="*/ 397789 w 516427"/>
            <a:gd name="connsiteY22" fmla="*/ 177014 h 445812"/>
            <a:gd name="connsiteX23" fmla="*/ 474555 w 516427"/>
            <a:gd name="connsiteY23" fmla="*/ 177014 h 445812"/>
            <a:gd name="connsiteX24" fmla="*/ 474555 w 516427"/>
            <a:gd name="connsiteY24" fmla="*/ 222906 h 445812"/>
            <a:gd name="connsiteX25" fmla="*/ 474555 w 516427"/>
            <a:gd name="connsiteY25" fmla="*/ 278633 h 445812"/>
            <a:gd name="connsiteX26" fmla="*/ 397789 w 516427"/>
            <a:gd name="connsiteY26" fmla="*/ 285189 h 445812"/>
            <a:gd name="connsiteX27" fmla="*/ 397789 w 516427"/>
            <a:gd name="connsiteY27" fmla="*/ 249131 h 445812"/>
            <a:gd name="connsiteX28" fmla="*/ 474555 w 516427"/>
            <a:gd name="connsiteY28" fmla="*/ 249131 h 445812"/>
            <a:gd name="connsiteX29" fmla="*/ 474555 w 516427"/>
            <a:gd name="connsiteY29" fmla="*/ 278633 h 445812"/>
            <a:gd name="connsiteX30" fmla="*/ 160511 w 516427"/>
            <a:gd name="connsiteY30" fmla="*/ 249131 h 445812"/>
            <a:gd name="connsiteX31" fmla="*/ 160511 w 516427"/>
            <a:gd name="connsiteY31" fmla="*/ 304857 h 445812"/>
            <a:gd name="connsiteX32" fmla="*/ 83745 w 516427"/>
            <a:gd name="connsiteY32" fmla="*/ 311413 h 445812"/>
            <a:gd name="connsiteX33" fmla="*/ 83745 w 516427"/>
            <a:gd name="connsiteY33" fmla="*/ 249131 h 445812"/>
            <a:gd name="connsiteX34" fmla="*/ 160511 w 516427"/>
            <a:gd name="connsiteY34" fmla="*/ 249131 h 445812"/>
            <a:gd name="connsiteX35" fmla="*/ 160511 w 516427"/>
            <a:gd name="connsiteY35" fmla="*/ 222906 h 445812"/>
            <a:gd name="connsiteX36" fmla="*/ 83745 w 516427"/>
            <a:gd name="connsiteY36" fmla="*/ 222906 h 445812"/>
            <a:gd name="connsiteX37" fmla="*/ 83745 w 516427"/>
            <a:gd name="connsiteY37" fmla="*/ 177014 h 445812"/>
            <a:gd name="connsiteX38" fmla="*/ 160511 w 516427"/>
            <a:gd name="connsiteY38" fmla="*/ 177014 h 445812"/>
            <a:gd name="connsiteX39" fmla="*/ 160511 w 516427"/>
            <a:gd name="connsiteY39" fmla="*/ 222906 h 445812"/>
            <a:gd name="connsiteX40" fmla="*/ 265193 w 516427"/>
            <a:gd name="connsiteY40" fmla="*/ 222906 h 445812"/>
            <a:gd name="connsiteX41" fmla="*/ 188426 w 516427"/>
            <a:gd name="connsiteY41" fmla="*/ 222906 h 445812"/>
            <a:gd name="connsiteX42" fmla="*/ 188426 w 516427"/>
            <a:gd name="connsiteY42" fmla="*/ 177014 h 445812"/>
            <a:gd name="connsiteX43" fmla="*/ 265193 w 516427"/>
            <a:gd name="connsiteY43" fmla="*/ 177014 h 445812"/>
            <a:gd name="connsiteX44" fmla="*/ 265193 w 516427"/>
            <a:gd name="connsiteY44" fmla="*/ 222906 h 445812"/>
            <a:gd name="connsiteX45" fmla="*/ 293108 w 516427"/>
            <a:gd name="connsiteY45" fmla="*/ 222906 h 445812"/>
            <a:gd name="connsiteX46" fmla="*/ 293108 w 516427"/>
            <a:gd name="connsiteY46" fmla="*/ 177014 h 445812"/>
            <a:gd name="connsiteX47" fmla="*/ 369874 w 516427"/>
            <a:gd name="connsiteY47" fmla="*/ 177014 h 445812"/>
            <a:gd name="connsiteX48" fmla="*/ 369874 w 516427"/>
            <a:gd name="connsiteY48" fmla="*/ 222906 h 445812"/>
            <a:gd name="connsiteX49" fmla="*/ 293108 w 516427"/>
            <a:gd name="connsiteY49" fmla="*/ 222906 h 445812"/>
            <a:gd name="connsiteX50" fmla="*/ 265193 w 516427"/>
            <a:gd name="connsiteY50" fmla="*/ 296335 h 445812"/>
            <a:gd name="connsiteX51" fmla="*/ 188426 w 516427"/>
            <a:gd name="connsiteY51" fmla="*/ 302891 h 445812"/>
            <a:gd name="connsiteX52" fmla="*/ 188426 w 516427"/>
            <a:gd name="connsiteY52" fmla="*/ 249131 h 445812"/>
            <a:gd name="connsiteX53" fmla="*/ 265193 w 516427"/>
            <a:gd name="connsiteY53" fmla="*/ 249131 h 445812"/>
            <a:gd name="connsiteX54" fmla="*/ 265193 w 516427"/>
            <a:gd name="connsiteY54" fmla="*/ 296335 h 445812"/>
            <a:gd name="connsiteX55" fmla="*/ 293108 w 516427"/>
            <a:gd name="connsiteY55" fmla="*/ 249131 h 445812"/>
            <a:gd name="connsiteX56" fmla="*/ 369874 w 516427"/>
            <a:gd name="connsiteY56" fmla="*/ 249131 h 445812"/>
            <a:gd name="connsiteX57" fmla="*/ 369874 w 516427"/>
            <a:gd name="connsiteY57" fmla="*/ 287156 h 445812"/>
            <a:gd name="connsiteX58" fmla="*/ 293108 w 516427"/>
            <a:gd name="connsiteY58" fmla="*/ 293712 h 445812"/>
            <a:gd name="connsiteX59" fmla="*/ 293108 w 516427"/>
            <a:gd name="connsiteY59" fmla="*/ 249131 h 445812"/>
            <a:gd name="connsiteX60" fmla="*/ 516428 w 516427"/>
            <a:gd name="connsiteY60" fmla="*/ 314692 h 445812"/>
            <a:gd name="connsiteX61" fmla="*/ 516428 w 516427"/>
            <a:gd name="connsiteY61" fmla="*/ 65561 h 445812"/>
            <a:gd name="connsiteX62" fmla="*/ 83745 w 516427"/>
            <a:gd name="connsiteY62" fmla="*/ 65561 h 445812"/>
            <a:gd name="connsiteX63" fmla="*/ 83745 w 516427"/>
            <a:gd name="connsiteY63" fmla="*/ 59005 h 445812"/>
            <a:gd name="connsiteX64" fmla="*/ 20936 w 516427"/>
            <a:gd name="connsiteY64" fmla="*/ 0 h 445812"/>
            <a:gd name="connsiteX65" fmla="*/ 0 w 516427"/>
            <a:gd name="connsiteY65" fmla="*/ 19668 h 445812"/>
            <a:gd name="connsiteX66" fmla="*/ 20936 w 516427"/>
            <a:gd name="connsiteY66" fmla="*/ 39336 h 445812"/>
            <a:gd name="connsiteX67" fmla="*/ 41873 w 516427"/>
            <a:gd name="connsiteY67" fmla="*/ 59005 h 445812"/>
            <a:gd name="connsiteX68" fmla="*/ 41873 w 516427"/>
            <a:gd name="connsiteY68" fmla="*/ 386808 h 445812"/>
            <a:gd name="connsiteX69" fmla="*/ 104681 w 516427"/>
            <a:gd name="connsiteY69" fmla="*/ 445813 h 445812"/>
            <a:gd name="connsiteX70" fmla="*/ 125618 w 516427"/>
            <a:gd name="connsiteY70" fmla="*/ 445813 h 445812"/>
            <a:gd name="connsiteX71" fmla="*/ 432683 w 516427"/>
            <a:gd name="connsiteY71" fmla="*/ 445813 h 445812"/>
            <a:gd name="connsiteX72" fmla="*/ 495491 w 516427"/>
            <a:gd name="connsiteY72" fmla="*/ 445813 h 445812"/>
            <a:gd name="connsiteX73" fmla="*/ 516428 w 516427"/>
            <a:gd name="connsiteY73" fmla="*/ 426145 h 445812"/>
            <a:gd name="connsiteX74" fmla="*/ 495491 w 516427"/>
            <a:gd name="connsiteY74" fmla="*/ 406477 h 445812"/>
            <a:gd name="connsiteX75" fmla="*/ 104681 w 516427"/>
            <a:gd name="connsiteY75" fmla="*/ 406477 h 445812"/>
            <a:gd name="connsiteX76" fmla="*/ 83745 w 516427"/>
            <a:gd name="connsiteY76" fmla="*/ 386808 h 445812"/>
            <a:gd name="connsiteX77" fmla="*/ 83745 w 516427"/>
            <a:gd name="connsiteY77" fmla="*/ 350750 h 445812"/>
            <a:gd name="connsiteX78" fmla="*/ 516428 w 516427"/>
            <a:gd name="connsiteY78" fmla="*/ 314692 h 4458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Lst>
          <a:rect l="l" t="t" r="r" b="b"/>
          <a:pathLst>
            <a:path w="516427" h="445812">
              <a:moveTo>
                <a:pt x="160511" y="150790"/>
              </a:moveTo>
              <a:lnTo>
                <a:pt x="83745" y="150790"/>
              </a:lnTo>
              <a:lnTo>
                <a:pt x="83745" y="104897"/>
              </a:lnTo>
              <a:lnTo>
                <a:pt x="160511" y="104897"/>
              </a:lnTo>
              <a:lnTo>
                <a:pt x="160511" y="150790"/>
              </a:lnTo>
              <a:close/>
              <a:moveTo>
                <a:pt x="265193" y="104897"/>
              </a:moveTo>
              <a:lnTo>
                <a:pt x="265193" y="150790"/>
              </a:lnTo>
              <a:lnTo>
                <a:pt x="188426" y="150790"/>
              </a:lnTo>
              <a:lnTo>
                <a:pt x="188426" y="104897"/>
              </a:lnTo>
              <a:lnTo>
                <a:pt x="265193" y="104897"/>
              </a:lnTo>
              <a:close/>
              <a:moveTo>
                <a:pt x="369874" y="104897"/>
              </a:moveTo>
              <a:lnTo>
                <a:pt x="369874" y="150790"/>
              </a:lnTo>
              <a:lnTo>
                <a:pt x="293108" y="150790"/>
              </a:lnTo>
              <a:lnTo>
                <a:pt x="293108" y="104897"/>
              </a:lnTo>
              <a:lnTo>
                <a:pt x="369874" y="104897"/>
              </a:lnTo>
              <a:close/>
              <a:moveTo>
                <a:pt x="474555" y="104897"/>
              </a:moveTo>
              <a:lnTo>
                <a:pt x="474555" y="150790"/>
              </a:lnTo>
              <a:lnTo>
                <a:pt x="397789" y="150790"/>
              </a:lnTo>
              <a:lnTo>
                <a:pt x="397789" y="104897"/>
              </a:lnTo>
              <a:lnTo>
                <a:pt x="474555" y="104897"/>
              </a:lnTo>
              <a:close/>
              <a:moveTo>
                <a:pt x="474555" y="222906"/>
              </a:moveTo>
              <a:lnTo>
                <a:pt x="397789" y="222906"/>
              </a:lnTo>
              <a:lnTo>
                <a:pt x="397789" y="177014"/>
              </a:lnTo>
              <a:lnTo>
                <a:pt x="474555" y="177014"/>
              </a:lnTo>
              <a:lnTo>
                <a:pt x="474555" y="222906"/>
              </a:lnTo>
              <a:close/>
              <a:moveTo>
                <a:pt x="474555" y="278633"/>
              </a:moveTo>
              <a:lnTo>
                <a:pt x="397789" y="285189"/>
              </a:lnTo>
              <a:lnTo>
                <a:pt x="397789" y="249131"/>
              </a:lnTo>
              <a:lnTo>
                <a:pt x="474555" y="249131"/>
              </a:lnTo>
              <a:lnTo>
                <a:pt x="474555" y="278633"/>
              </a:lnTo>
              <a:close/>
              <a:moveTo>
                <a:pt x="160511" y="249131"/>
              </a:moveTo>
              <a:lnTo>
                <a:pt x="160511" y="304857"/>
              </a:lnTo>
              <a:lnTo>
                <a:pt x="83745" y="311413"/>
              </a:lnTo>
              <a:lnTo>
                <a:pt x="83745" y="249131"/>
              </a:lnTo>
              <a:lnTo>
                <a:pt x="160511" y="249131"/>
              </a:lnTo>
              <a:close/>
              <a:moveTo>
                <a:pt x="160511" y="222906"/>
              </a:moveTo>
              <a:lnTo>
                <a:pt x="83745" y="222906"/>
              </a:lnTo>
              <a:lnTo>
                <a:pt x="83745" y="177014"/>
              </a:lnTo>
              <a:lnTo>
                <a:pt x="160511" y="177014"/>
              </a:lnTo>
              <a:lnTo>
                <a:pt x="160511" y="222906"/>
              </a:lnTo>
              <a:close/>
              <a:moveTo>
                <a:pt x="265193" y="222906"/>
              </a:moveTo>
              <a:lnTo>
                <a:pt x="188426" y="222906"/>
              </a:lnTo>
              <a:lnTo>
                <a:pt x="188426" y="177014"/>
              </a:lnTo>
              <a:lnTo>
                <a:pt x="265193" y="177014"/>
              </a:lnTo>
              <a:lnTo>
                <a:pt x="265193" y="222906"/>
              </a:lnTo>
              <a:close/>
              <a:moveTo>
                <a:pt x="293108" y="222906"/>
              </a:moveTo>
              <a:lnTo>
                <a:pt x="293108" y="177014"/>
              </a:lnTo>
              <a:lnTo>
                <a:pt x="369874" y="177014"/>
              </a:lnTo>
              <a:lnTo>
                <a:pt x="369874" y="222906"/>
              </a:lnTo>
              <a:lnTo>
                <a:pt x="293108" y="222906"/>
              </a:lnTo>
              <a:close/>
              <a:moveTo>
                <a:pt x="265193" y="296335"/>
              </a:moveTo>
              <a:lnTo>
                <a:pt x="188426" y="302891"/>
              </a:lnTo>
              <a:lnTo>
                <a:pt x="188426" y="249131"/>
              </a:lnTo>
              <a:lnTo>
                <a:pt x="265193" y="249131"/>
              </a:lnTo>
              <a:lnTo>
                <a:pt x="265193" y="296335"/>
              </a:lnTo>
              <a:close/>
              <a:moveTo>
                <a:pt x="293108" y="249131"/>
              </a:moveTo>
              <a:lnTo>
                <a:pt x="369874" y="249131"/>
              </a:lnTo>
              <a:lnTo>
                <a:pt x="369874" y="287156"/>
              </a:lnTo>
              <a:lnTo>
                <a:pt x="293108" y="293712"/>
              </a:lnTo>
              <a:lnTo>
                <a:pt x="293108" y="249131"/>
              </a:lnTo>
              <a:close/>
              <a:moveTo>
                <a:pt x="516428" y="314692"/>
              </a:moveTo>
              <a:lnTo>
                <a:pt x="516428" y="65561"/>
              </a:lnTo>
              <a:lnTo>
                <a:pt x="83745" y="65561"/>
              </a:lnTo>
              <a:lnTo>
                <a:pt x="83745" y="59005"/>
              </a:lnTo>
              <a:cubicBezTo>
                <a:pt x="83745" y="26224"/>
                <a:pt x="55830" y="0"/>
                <a:pt x="20936" y="0"/>
              </a:cubicBezTo>
              <a:cubicBezTo>
                <a:pt x="9072" y="0"/>
                <a:pt x="0" y="8523"/>
                <a:pt x="0" y="19668"/>
              </a:cubicBezTo>
              <a:cubicBezTo>
                <a:pt x="0" y="30814"/>
                <a:pt x="9072" y="39336"/>
                <a:pt x="20936" y="39336"/>
              </a:cubicBezTo>
              <a:cubicBezTo>
                <a:pt x="32800" y="39336"/>
                <a:pt x="41873" y="47859"/>
                <a:pt x="41873" y="59005"/>
              </a:cubicBezTo>
              <a:lnTo>
                <a:pt x="41873" y="386808"/>
              </a:lnTo>
              <a:cubicBezTo>
                <a:pt x="41873" y="419589"/>
                <a:pt x="69788" y="445813"/>
                <a:pt x="104681" y="445813"/>
              </a:cubicBezTo>
              <a:lnTo>
                <a:pt x="125618" y="445813"/>
              </a:lnTo>
              <a:lnTo>
                <a:pt x="432683" y="445813"/>
              </a:lnTo>
              <a:lnTo>
                <a:pt x="495491" y="445813"/>
              </a:lnTo>
              <a:cubicBezTo>
                <a:pt x="507355" y="445813"/>
                <a:pt x="516428" y="437290"/>
                <a:pt x="516428" y="426145"/>
              </a:cubicBezTo>
              <a:cubicBezTo>
                <a:pt x="516428" y="414999"/>
                <a:pt x="507355" y="406477"/>
                <a:pt x="495491" y="406477"/>
              </a:cubicBezTo>
              <a:lnTo>
                <a:pt x="104681" y="406477"/>
              </a:lnTo>
              <a:cubicBezTo>
                <a:pt x="92817" y="406477"/>
                <a:pt x="83745" y="397954"/>
                <a:pt x="83745" y="386808"/>
              </a:cubicBezTo>
              <a:lnTo>
                <a:pt x="83745" y="350750"/>
              </a:lnTo>
              <a:lnTo>
                <a:pt x="516428" y="314692"/>
              </a:lnTo>
              <a:close/>
            </a:path>
          </a:pathLst>
        </a:custGeom>
        <a:solidFill>
          <a:srgbClr val="FFFFFF"/>
        </a:solidFill>
        <a:ln w="6945" cap="flat">
          <a:noFill/>
          <a:prstDash val="solid"/>
          <a:miter/>
        </a:ln>
      </xdr:spPr>
      <xdr:txBody>
        <a:bodyPr rtlCol="0" anchor="ctr"/>
        <a:lstStyle/>
        <a:p>
          <a:endParaRPr lang="en-IN"/>
        </a:p>
      </xdr:txBody>
    </xdr:sp>
    <xdr:clientData/>
  </xdr:twoCellAnchor>
  <xdr:twoCellAnchor>
    <xdr:from>
      <xdr:col>0</xdr:col>
      <xdr:colOff>583979</xdr:colOff>
      <xdr:row>35</xdr:row>
      <xdr:rowOff>71811</xdr:rowOff>
    </xdr:from>
    <xdr:to>
      <xdr:col>1</xdr:col>
      <xdr:colOff>58124</xdr:colOff>
      <xdr:row>35</xdr:row>
      <xdr:rowOff>150483</xdr:rowOff>
    </xdr:to>
    <xdr:sp macro="" textlink="">
      <xdr:nvSpPr>
        <xdr:cNvPr id="86" name="Freeform: Shape 85">
          <a:extLst>
            <a:ext uri="{FF2B5EF4-FFF2-40B4-BE49-F238E27FC236}">
              <a16:creationId xmlns:a16="http://schemas.microsoft.com/office/drawing/2014/main" id="{EC6A483C-2886-8504-FEAE-09483AA05233}"/>
            </a:ext>
          </a:extLst>
        </xdr:cNvPr>
        <xdr:cNvSpPr/>
      </xdr:nvSpPr>
      <xdr:spPr>
        <a:xfrm>
          <a:off x="583979" y="6472611"/>
          <a:ext cx="83745" cy="78672"/>
        </a:xfrm>
        <a:custGeom>
          <a:avLst/>
          <a:gdLst>
            <a:gd name="connsiteX0" fmla="*/ 83745 w 83745"/>
            <a:gd name="connsiteY0" fmla="*/ 39336 h 78672"/>
            <a:gd name="connsiteX1" fmla="*/ 41873 w 83745"/>
            <a:gd name="connsiteY1" fmla="*/ 78673 h 78672"/>
            <a:gd name="connsiteX2" fmla="*/ 0 w 83745"/>
            <a:gd name="connsiteY2" fmla="*/ 39336 h 78672"/>
            <a:gd name="connsiteX3" fmla="*/ 41873 w 83745"/>
            <a:gd name="connsiteY3" fmla="*/ 0 h 78672"/>
            <a:gd name="connsiteX4" fmla="*/ 83745 w 83745"/>
            <a:gd name="connsiteY4" fmla="*/ 39336 h 7867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3745" h="78672">
              <a:moveTo>
                <a:pt x="83745" y="39336"/>
              </a:moveTo>
              <a:cubicBezTo>
                <a:pt x="83745" y="61061"/>
                <a:pt x="64998" y="78673"/>
                <a:pt x="41873" y="78673"/>
              </a:cubicBezTo>
              <a:cubicBezTo>
                <a:pt x="18747" y="78673"/>
                <a:pt x="0" y="61061"/>
                <a:pt x="0" y="39336"/>
              </a:cubicBezTo>
              <a:cubicBezTo>
                <a:pt x="0" y="17612"/>
                <a:pt x="18747" y="0"/>
                <a:pt x="41873" y="0"/>
              </a:cubicBezTo>
              <a:cubicBezTo>
                <a:pt x="64998" y="0"/>
                <a:pt x="83745" y="17612"/>
                <a:pt x="83745" y="39336"/>
              </a:cubicBezTo>
              <a:close/>
            </a:path>
          </a:pathLst>
        </a:custGeom>
        <a:solidFill>
          <a:srgbClr val="FFFFFF"/>
        </a:solidFill>
        <a:ln w="6945" cap="flat">
          <a:noFill/>
          <a:prstDash val="solid"/>
          <a:miter/>
        </a:ln>
      </xdr:spPr>
      <xdr:txBody>
        <a:bodyPr rtlCol="0" anchor="ctr"/>
        <a:lstStyle/>
        <a:p>
          <a:endParaRPr lang="en-IN"/>
        </a:p>
      </xdr:txBody>
    </xdr:sp>
    <xdr:clientData/>
  </xdr:twoCellAnchor>
  <xdr:twoCellAnchor>
    <xdr:from>
      <xdr:col>1</xdr:col>
      <xdr:colOff>281444</xdr:colOff>
      <xdr:row>35</xdr:row>
      <xdr:rowOff>71811</xdr:rowOff>
    </xdr:from>
    <xdr:to>
      <xdr:col>1</xdr:col>
      <xdr:colOff>365189</xdr:colOff>
      <xdr:row>35</xdr:row>
      <xdr:rowOff>150483</xdr:rowOff>
    </xdr:to>
    <xdr:sp macro="" textlink="">
      <xdr:nvSpPr>
        <xdr:cNvPr id="87" name="Freeform: Shape 86">
          <a:extLst>
            <a:ext uri="{FF2B5EF4-FFF2-40B4-BE49-F238E27FC236}">
              <a16:creationId xmlns:a16="http://schemas.microsoft.com/office/drawing/2014/main" id="{BCA28475-2189-0763-911E-AE182543DADF}"/>
            </a:ext>
          </a:extLst>
        </xdr:cNvPr>
        <xdr:cNvSpPr/>
      </xdr:nvSpPr>
      <xdr:spPr>
        <a:xfrm>
          <a:off x="891044" y="6472611"/>
          <a:ext cx="83745" cy="78672"/>
        </a:xfrm>
        <a:custGeom>
          <a:avLst/>
          <a:gdLst>
            <a:gd name="connsiteX0" fmla="*/ 83745 w 83745"/>
            <a:gd name="connsiteY0" fmla="*/ 39336 h 78672"/>
            <a:gd name="connsiteX1" fmla="*/ 41873 w 83745"/>
            <a:gd name="connsiteY1" fmla="*/ 78673 h 78672"/>
            <a:gd name="connsiteX2" fmla="*/ 0 w 83745"/>
            <a:gd name="connsiteY2" fmla="*/ 39336 h 78672"/>
            <a:gd name="connsiteX3" fmla="*/ 41873 w 83745"/>
            <a:gd name="connsiteY3" fmla="*/ 0 h 78672"/>
            <a:gd name="connsiteX4" fmla="*/ 83745 w 83745"/>
            <a:gd name="connsiteY4" fmla="*/ 39336 h 7867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3745" h="78672">
              <a:moveTo>
                <a:pt x="83745" y="39336"/>
              </a:moveTo>
              <a:cubicBezTo>
                <a:pt x="83745" y="61061"/>
                <a:pt x="64998" y="78673"/>
                <a:pt x="41873" y="78673"/>
              </a:cubicBezTo>
              <a:cubicBezTo>
                <a:pt x="18747" y="78673"/>
                <a:pt x="0" y="61061"/>
                <a:pt x="0" y="39336"/>
              </a:cubicBezTo>
              <a:cubicBezTo>
                <a:pt x="0" y="17612"/>
                <a:pt x="18747" y="0"/>
                <a:pt x="41873" y="0"/>
              </a:cubicBezTo>
              <a:cubicBezTo>
                <a:pt x="64998" y="0"/>
                <a:pt x="83745" y="17612"/>
                <a:pt x="83745" y="39336"/>
              </a:cubicBezTo>
              <a:close/>
            </a:path>
          </a:pathLst>
        </a:custGeom>
        <a:solidFill>
          <a:srgbClr val="FFFFFF"/>
        </a:solidFill>
        <a:ln w="6945" cap="flat">
          <a:noFill/>
          <a:prstDash val="solid"/>
          <a:miter/>
        </a:ln>
      </xdr:spPr>
      <xdr:txBody>
        <a:bodyPr rtlCol="0" anchor="ctr"/>
        <a:lstStyle/>
        <a:p>
          <a:endParaRPr lang="en-IN"/>
        </a:p>
      </xdr:txBody>
    </xdr:sp>
    <xdr:clientData/>
  </xdr:twoCellAnchor>
  <xdr:twoCellAnchor>
    <xdr:from>
      <xdr:col>12</xdr:col>
      <xdr:colOff>194439</xdr:colOff>
      <xdr:row>24</xdr:row>
      <xdr:rowOff>171073</xdr:rowOff>
    </xdr:from>
    <xdr:to>
      <xdr:col>12</xdr:col>
      <xdr:colOff>474050</xdr:colOff>
      <xdr:row>26</xdr:row>
      <xdr:rowOff>44964</xdr:rowOff>
    </xdr:to>
    <xdr:sp macro="" textlink="">
      <xdr:nvSpPr>
        <xdr:cNvPr id="88" name="Graphic 4" descr="Coins with solid fill">
          <a:extLst>
            <a:ext uri="{FF2B5EF4-FFF2-40B4-BE49-F238E27FC236}">
              <a16:creationId xmlns:a16="http://schemas.microsoft.com/office/drawing/2014/main" id="{3C25A6C0-FD4B-5FEB-0743-C8B7BDD51B26}"/>
            </a:ext>
          </a:extLst>
        </xdr:cNvPr>
        <xdr:cNvSpPr/>
      </xdr:nvSpPr>
      <xdr:spPr>
        <a:xfrm>
          <a:off x="7509639" y="4560193"/>
          <a:ext cx="279611" cy="239651"/>
        </a:xfrm>
        <a:custGeom>
          <a:avLst/>
          <a:gdLst>
            <a:gd name="connsiteX0" fmla="*/ 259956 w 279611"/>
            <a:gd name="connsiteY0" fmla="*/ 199709 h 239651"/>
            <a:gd name="connsiteX1" fmla="*/ 246642 w 279611"/>
            <a:gd name="connsiteY1" fmla="*/ 211026 h 239651"/>
            <a:gd name="connsiteX2" fmla="*/ 246642 w 279611"/>
            <a:gd name="connsiteY2" fmla="*/ 199044 h 239651"/>
            <a:gd name="connsiteX3" fmla="*/ 259956 w 279611"/>
            <a:gd name="connsiteY3" fmla="*/ 193718 h 239651"/>
            <a:gd name="connsiteX4" fmla="*/ 259956 w 279611"/>
            <a:gd name="connsiteY4" fmla="*/ 199709 h 239651"/>
            <a:gd name="connsiteX5" fmla="*/ 233328 w 279611"/>
            <a:gd name="connsiteY5" fmla="*/ 177741 h 239651"/>
            <a:gd name="connsiteX6" fmla="*/ 233328 w 279611"/>
            <a:gd name="connsiteY6" fmla="*/ 165759 h 239651"/>
            <a:gd name="connsiteX7" fmla="*/ 246642 w 279611"/>
            <a:gd name="connsiteY7" fmla="*/ 160433 h 239651"/>
            <a:gd name="connsiteX8" fmla="*/ 246642 w 279611"/>
            <a:gd name="connsiteY8" fmla="*/ 166424 h 239651"/>
            <a:gd name="connsiteX9" fmla="*/ 233328 w 279611"/>
            <a:gd name="connsiteY9" fmla="*/ 177741 h 239651"/>
            <a:gd name="connsiteX10" fmla="*/ 233328 w 279611"/>
            <a:gd name="connsiteY10" fmla="*/ 215020 h 239651"/>
            <a:gd name="connsiteX11" fmla="*/ 220014 w 279611"/>
            <a:gd name="connsiteY11" fmla="*/ 217350 h 239651"/>
            <a:gd name="connsiteX12" fmla="*/ 220014 w 279611"/>
            <a:gd name="connsiteY12" fmla="*/ 204369 h 239651"/>
            <a:gd name="connsiteX13" fmla="*/ 233328 w 279611"/>
            <a:gd name="connsiteY13" fmla="*/ 202372 h 239651"/>
            <a:gd name="connsiteX14" fmla="*/ 233328 w 279611"/>
            <a:gd name="connsiteY14" fmla="*/ 215020 h 239651"/>
            <a:gd name="connsiteX15" fmla="*/ 206700 w 279611"/>
            <a:gd name="connsiteY15" fmla="*/ 171084 h 239651"/>
            <a:gd name="connsiteX16" fmla="*/ 220014 w 279611"/>
            <a:gd name="connsiteY16" fmla="*/ 169087 h 239651"/>
            <a:gd name="connsiteX17" fmla="*/ 220014 w 279611"/>
            <a:gd name="connsiteY17" fmla="*/ 181736 h 239651"/>
            <a:gd name="connsiteX18" fmla="*/ 206700 w 279611"/>
            <a:gd name="connsiteY18" fmla="*/ 184065 h 239651"/>
            <a:gd name="connsiteX19" fmla="*/ 206700 w 279611"/>
            <a:gd name="connsiteY19" fmla="*/ 171084 h 239651"/>
            <a:gd name="connsiteX20" fmla="*/ 206700 w 279611"/>
            <a:gd name="connsiteY20" fmla="*/ 219015 h 239651"/>
            <a:gd name="connsiteX21" fmla="*/ 193386 w 279611"/>
            <a:gd name="connsiteY21" fmla="*/ 219680 h 239651"/>
            <a:gd name="connsiteX22" fmla="*/ 193386 w 279611"/>
            <a:gd name="connsiteY22" fmla="*/ 206366 h 239651"/>
            <a:gd name="connsiteX23" fmla="*/ 206700 w 279611"/>
            <a:gd name="connsiteY23" fmla="*/ 205701 h 239651"/>
            <a:gd name="connsiteX24" fmla="*/ 206700 w 279611"/>
            <a:gd name="connsiteY24" fmla="*/ 219015 h 239651"/>
            <a:gd name="connsiteX25" fmla="*/ 180072 w 279611"/>
            <a:gd name="connsiteY25" fmla="*/ 186395 h 239651"/>
            <a:gd name="connsiteX26" fmla="*/ 180072 w 279611"/>
            <a:gd name="connsiteY26" fmla="*/ 173081 h 239651"/>
            <a:gd name="connsiteX27" fmla="*/ 193386 w 279611"/>
            <a:gd name="connsiteY27" fmla="*/ 172416 h 239651"/>
            <a:gd name="connsiteX28" fmla="*/ 193386 w 279611"/>
            <a:gd name="connsiteY28" fmla="*/ 185730 h 239651"/>
            <a:gd name="connsiteX29" fmla="*/ 180072 w 279611"/>
            <a:gd name="connsiteY29" fmla="*/ 186395 h 239651"/>
            <a:gd name="connsiteX30" fmla="*/ 180072 w 279611"/>
            <a:gd name="connsiteY30" fmla="*/ 219680 h 239651"/>
            <a:gd name="connsiteX31" fmla="*/ 166758 w 279611"/>
            <a:gd name="connsiteY31" fmla="*/ 219015 h 239651"/>
            <a:gd name="connsiteX32" fmla="*/ 166758 w 279611"/>
            <a:gd name="connsiteY32" fmla="*/ 206366 h 239651"/>
            <a:gd name="connsiteX33" fmla="*/ 173415 w 279611"/>
            <a:gd name="connsiteY33" fmla="*/ 206366 h 239651"/>
            <a:gd name="connsiteX34" fmla="*/ 180072 w 279611"/>
            <a:gd name="connsiteY34" fmla="*/ 206366 h 239651"/>
            <a:gd name="connsiteX35" fmla="*/ 180072 w 279611"/>
            <a:gd name="connsiteY35" fmla="*/ 219680 h 239651"/>
            <a:gd name="connsiteX36" fmla="*/ 153444 w 279611"/>
            <a:gd name="connsiteY36" fmla="*/ 172416 h 239651"/>
            <a:gd name="connsiteX37" fmla="*/ 166758 w 279611"/>
            <a:gd name="connsiteY37" fmla="*/ 173081 h 239651"/>
            <a:gd name="connsiteX38" fmla="*/ 166758 w 279611"/>
            <a:gd name="connsiteY38" fmla="*/ 186395 h 239651"/>
            <a:gd name="connsiteX39" fmla="*/ 153444 w 279611"/>
            <a:gd name="connsiteY39" fmla="*/ 185730 h 239651"/>
            <a:gd name="connsiteX40" fmla="*/ 153444 w 279611"/>
            <a:gd name="connsiteY40" fmla="*/ 172416 h 239651"/>
            <a:gd name="connsiteX41" fmla="*/ 153444 w 279611"/>
            <a:gd name="connsiteY41" fmla="*/ 217350 h 239651"/>
            <a:gd name="connsiteX42" fmla="*/ 140130 w 279611"/>
            <a:gd name="connsiteY42" fmla="*/ 215020 h 239651"/>
            <a:gd name="connsiteX43" fmla="*/ 140130 w 279611"/>
            <a:gd name="connsiteY43" fmla="*/ 204369 h 239651"/>
            <a:gd name="connsiteX44" fmla="*/ 153444 w 279611"/>
            <a:gd name="connsiteY44" fmla="*/ 205701 h 239651"/>
            <a:gd name="connsiteX45" fmla="*/ 153444 w 279611"/>
            <a:gd name="connsiteY45" fmla="*/ 217350 h 239651"/>
            <a:gd name="connsiteX46" fmla="*/ 126816 w 279611"/>
            <a:gd name="connsiteY46" fmla="*/ 181736 h 239651"/>
            <a:gd name="connsiteX47" fmla="*/ 126816 w 279611"/>
            <a:gd name="connsiteY47" fmla="*/ 168754 h 239651"/>
            <a:gd name="connsiteX48" fmla="*/ 140130 w 279611"/>
            <a:gd name="connsiteY48" fmla="*/ 170752 h 239651"/>
            <a:gd name="connsiteX49" fmla="*/ 140130 w 279611"/>
            <a:gd name="connsiteY49" fmla="*/ 184065 h 239651"/>
            <a:gd name="connsiteX50" fmla="*/ 126816 w 279611"/>
            <a:gd name="connsiteY50" fmla="*/ 181736 h 239651"/>
            <a:gd name="connsiteX51" fmla="*/ 126816 w 279611"/>
            <a:gd name="connsiteY51" fmla="*/ 211026 h 239651"/>
            <a:gd name="connsiteX52" fmla="*/ 113502 w 279611"/>
            <a:gd name="connsiteY52" fmla="*/ 199709 h 239651"/>
            <a:gd name="connsiteX53" fmla="*/ 113502 w 279611"/>
            <a:gd name="connsiteY53" fmla="*/ 199044 h 239651"/>
            <a:gd name="connsiteX54" fmla="*/ 113835 w 279611"/>
            <a:gd name="connsiteY54" fmla="*/ 199044 h 239651"/>
            <a:gd name="connsiteX55" fmla="*/ 116498 w 279611"/>
            <a:gd name="connsiteY55" fmla="*/ 199709 h 239651"/>
            <a:gd name="connsiteX56" fmla="*/ 126816 w 279611"/>
            <a:gd name="connsiteY56" fmla="*/ 202039 h 239651"/>
            <a:gd name="connsiteX57" fmla="*/ 126816 w 279611"/>
            <a:gd name="connsiteY57" fmla="*/ 211026 h 239651"/>
            <a:gd name="connsiteX58" fmla="*/ 73560 w 279611"/>
            <a:gd name="connsiteY58" fmla="*/ 165759 h 239651"/>
            <a:gd name="connsiteX59" fmla="*/ 80217 w 279611"/>
            <a:gd name="connsiteY59" fmla="*/ 166092 h 239651"/>
            <a:gd name="connsiteX60" fmla="*/ 80217 w 279611"/>
            <a:gd name="connsiteY60" fmla="*/ 166424 h 239651"/>
            <a:gd name="connsiteX61" fmla="*/ 83545 w 279611"/>
            <a:gd name="connsiteY61" fmla="*/ 179406 h 239651"/>
            <a:gd name="connsiteX62" fmla="*/ 73560 w 279611"/>
            <a:gd name="connsiteY62" fmla="*/ 178740 h 239651"/>
            <a:gd name="connsiteX63" fmla="*/ 73560 w 279611"/>
            <a:gd name="connsiteY63" fmla="*/ 165759 h 239651"/>
            <a:gd name="connsiteX64" fmla="*/ 60246 w 279611"/>
            <a:gd name="connsiteY64" fmla="*/ 125817 h 239651"/>
            <a:gd name="connsiteX65" fmla="*/ 73560 w 279611"/>
            <a:gd name="connsiteY65" fmla="*/ 127814 h 239651"/>
            <a:gd name="connsiteX66" fmla="*/ 73560 w 279611"/>
            <a:gd name="connsiteY66" fmla="*/ 141128 h 239651"/>
            <a:gd name="connsiteX67" fmla="*/ 60246 w 279611"/>
            <a:gd name="connsiteY67" fmla="*/ 138798 h 239651"/>
            <a:gd name="connsiteX68" fmla="*/ 60246 w 279611"/>
            <a:gd name="connsiteY68" fmla="*/ 125817 h 239651"/>
            <a:gd name="connsiteX69" fmla="*/ 60246 w 279611"/>
            <a:gd name="connsiteY69" fmla="*/ 177409 h 239651"/>
            <a:gd name="connsiteX70" fmla="*/ 46932 w 279611"/>
            <a:gd name="connsiteY70" fmla="*/ 175079 h 239651"/>
            <a:gd name="connsiteX71" fmla="*/ 46932 w 279611"/>
            <a:gd name="connsiteY71" fmla="*/ 162097 h 239651"/>
            <a:gd name="connsiteX72" fmla="*/ 60246 w 279611"/>
            <a:gd name="connsiteY72" fmla="*/ 164095 h 239651"/>
            <a:gd name="connsiteX73" fmla="*/ 60246 w 279611"/>
            <a:gd name="connsiteY73" fmla="*/ 177409 h 239651"/>
            <a:gd name="connsiteX74" fmla="*/ 33618 w 279611"/>
            <a:gd name="connsiteY74" fmla="*/ 123154 h 239651"/>
            <a:gd name="connsiteX75" fmla="*/ 33618 w 279611"/>
            <a:gd name="connsiteY75" fmla="*/ 117163 h 239651"/>
            <a:gd name="connsiteX76" fmla="*/ 46932 w 279611"/>
            <a:gd name="connsiteY76" fmla="*/ 122156 h 239651"/>
            <a:gd name="connsiteX77" fmla="*/ 46932 w 279611"/>
            <a:gd name="connsiteY77" fmla="*/ 134471 h 239651"/>
            <a:gd name="connsiteX78" fmla="*/ 33618 w 279611"/>
            <a:gd name="connsiteY78" fmla="*/ 123154 h 239651"/>
            <a:gd name="connsiteX79" fmla="*/ 33618 w 279611"/>
            <a:gd name="connsiteY79" fmla="*/ 171084 h 239651"/>
            <a:gd name="connsiteX80" fmla="*/ 20304 w 279611"/>
            <a:gd name="connsiteY80" fmla="*/ 159768 h 239651"/>
            <a:gd name="connsiteX81" fmla="*/ 20304 w 279611"/>
            <a:gd name="connsiteY81" fmla="*/ 153776 h 239651"/>
            <a:gd name="connsiteX82" fmla="*/ 33618 w 279611"/>
            <a:gd name="connsiteY82" fmla="*/ 158769 h 239651"/>
            <a:gd name="connsiteX83" fmla="*/ 33618 w 279611"/>
            <a:gd name="connsiteY83" fmla="*/ 171084 h 239651"/>
            <a:gd name="connsiteX84" fmla="*/ 20304 w 279611"/>
            <a:gd name="connsiteY84" fmla="*/ 67235 h 239651"/>
            <a:gd name="connsiteX85" fmla="*/ 33618 w 279611"/>
            <a:gd name="connsiteY85" fmla="*/ 72228 h 239651"/>
            <a:gd name="connsiteX86" fmla="*/ 33618 w 279611"/>
            <a:gd name="connsiteY86" fmla="*/ 84544 h 239651"/>
            <a:gd name="connsiteX87" fmla="*/ 20304 w 279611"/>
            <a:gd name="connsiteY87" fmla="*/ 73227 h 239651"/>
            <a:gd name="connsiteX88" fmla="*/ 20304 w 279611"/>
            <a:gd name="connsiteY88" fmla="*/ 67235 h 239651"/>
            <a:gd name="connsiteX89" fmla="*/ 60246 w 279611"/>
            <a:gd name="connsiteY89" fmla="*/ 77887 h 239651"/>
            <a:gd name="connsiteX90" fmla="*/ 60246 w 279611"/>
            <a:gd name="connsiteY90" fmla="*/ 91201 h 239651"/>
            <a:gd name="connsiteX91" fmla="*/ 46932 w 279611"/>
            <a:gd name="connsiteY91" fmla="*/ 88871 h 239651"/>
            <a:gd name="connsiteX92" fmla="*/ 46932 w 279611"/>
            <a:gd name="connsiteY92" fmla="*/ 75890 h 239651"/>
            <a:gd name="connsiteX93" fmla="*/ 60246 w 279611"/>
            <a:gd name="connsiteY93" fmla="*/ 77887 h 239651"/>
            <a:gd name="connsiteX94" fmla="*/ 93531 w 279611"/>
            <a:gd name="connsiteY94" fmla="*/ 19971 h 239651"/>
            <a:gd name="connsiteX95" fmla="*/ 166758 w 279611"/>
            <a:gd name="connsiteY95" fmla="*/ 39942 h 239651"/>
            <a:gd name="connsiteX96" fmla="*/ 93531 w 279611"/>
            <a:gd name="connsiteY96" fmla="*/ 59913 h 239651"/>
            <a:gd name="connsiteX97" fmla="*/ 20304 w 279611"/>
            <a:gd name="connsiteY97" fmla="*/ 39942 h 239651"/>
            <a:gd name="connsiteX98" fmla="*/ 93531 w 279611"/>
            <a:gd name="connsiteY98" fmla="*/ 19971 h 239651"/>
            <a:gd name="connsiteX99" fmla="*/ 113502 w 279611"/>
            <a:gd name="connsiteY99" fmla="*/ 177741 h 239651"/>
            <a:gd name="connsiteX100" fmla="*/ 100188 w 279611"/>
            <a:gd name="connsiteY100" fmla="*/ 166424 h 239651"/>
            <a:gd name="connsiteX101" fmla="*/ 100188 w 279611"/>
            <a:gd name="connsiteY101" fmla="*/ 160433 h 239651"/>
            <a:gd name="connsiteX102" fmla="*/ 113502 w 279611"/>
            <a:gd name="connsiteY102" fmla="*/ 165426 h 239651"/>
            <a:gd name="connsiteX103" fmla="*/ 113502 w 279611"/>
            <a:gd name="connsiteY103" fmla="*/ 177741 h 239651"/>
            <a:gd name="connsiteX104" fmla="*/ 153444 w 279611"/>
            <a:gd name="connsiteY104" fmla="*/ 84544 h 239651"/>
            <a:gd name="connsiteX105" fmla="*/ 153444 w 279611"/>
            <a:gd name="connsiteY105" fmla="*/ 72561 h 239651"/>
            <a:gd name="connsiteX106" fmla="*/ 166758 w 279611"/>
            <a:gd name="connsiteY106" fmla="*/ 67235 h 239651"/>
            <a:gd name="connsiteX107" fmla="*/ 166758 w 279611"/>
            <a:gd name="connsiteY107" fmla="*/ 73227 h 239651"/>
            <a:gd name="connsiteX108" fmla="*/ 153444 w 279611"/>
            <a:gd name="connsiteY108" fmla="*/ 84544 h 239651"/>
            <a:gd name="connsiteX109" fmla="*/ 126816 w 279611"/>
            <a:gd name="connsiteY109" fmla="*/ 90868 h 239651"/>
            <a:gd name="connsiteX110" fmla="*/ 126816 w 279611"/>
            <a:gd name="connsiteY110" fmla="*/ 77887 h 239651"/>
            <a:gd name="connsiteX111" fmla="*/ 140130 w 279611"/>
            <a:gd name="connsiteY111" fmla="*/ 75890 h 239651"/>
            <a:gd name="connsiteX112" fmla="*/ 140130 w 279611"/>
            <a:gd name="connsiteY112" fmla="*/ 88538 h 239651"/>
            <a:gd name="connsiteX113" fmla="*/ 126816 w 279611"/>
            <a:gd name="connsiteY113" fmla="*/ 90868 h 239651"/>
            <a:gd name="connsiteX114" fmla="*/ 100188 w 279611"/>
            <a:gd name="connsiteY114" fmla="*/ 93198 h 239651"/>
            <a:gd name="connsiteX115" fmla="*/ 100188 w 279611"/>
            <a:gd name="connsiteY115" fmla="*/ 79884 h 239651"/>
            <a:gd name="connsiteX116" fmla="*/ 113502 w 279611"/>
            <a:gd name="connsiteY116" fmla="*/ 79218 h 239651"/>
            <a:gd name="connsiteX117" fmla="*/ 113502 w 279611"/>
            <a:gd name="connsiteY117" fmla="*/ 92532 h 239651"/>
            <a:gd name="connsiteX118" fmla="*/ 100188 w 279611"/>
            <a:gd name="connsiteY118" fmla="*/ 93198 h 239651"/>
            <a:gd name="connsiteX119" fmla="*/ 73560 w 279611"/>
            <a:gd name="connsiteY119" fmla="*/ 92532 h 239651"/>
            <a:gd name="connsiteX120" fmla="*/ 73560 w 279611"/>
            <a:gd name="connsiteY120" fmla="*/ 79218 h 239651"/>
            <a:gd name="connsiteX121" fmla="*/ 86874 w 279611"/>
            <a:gd name="connsiteY121" fmla="*/ 79884 h 239651"/>
            <a:gd name="connsiteX122" fmla="*/ 86874 w 279611"/>
            <a:gd name="connsiteY122" fmla="*/ 93198 h 239651"/>
            <a:gd name="connsiteX123" fmla="*/ 73560 w 279611"/>
            <a:gd name="connsiteY123" fmla="*/ 92532 h 239651"/>
            <a:gd name="connsiteX124" fmla="*/ 246642 w 279611"/>
            <a:gd name="connsiteY124" fmla="*/ 133140 h 239651"/>
            <a:gd name="connsiteX125" fmla="*/ 173415 w 279611"/>
            <a:gd name="connsiteY125" fmla="*/ 153111 h 239651"/>
            <a:gd name="connsiteX126" fmla="*/ 100188 w 279611"/>
            <a:gd name="connsiteY126" fmla="*/ 133140 h 239651"/>
            <a:gd name="connsiteX127" fmla="*/ 173415 w 279611"/>
            <a:gd name="connsiteY127" fmla="*/ 113169 h 239651"/>
            <a:gd name="connsiteX128" fmla="*/ 246642 w 279611"/>
            <a:gd name="connsiteY128" fmla="*/ 133140 h 239651"/>
            <a:gd name="connsiteX129" fmla="*/ 266613 w 279611"/>
            <a:gd name="connsiteY129" fmla="*/ 143125 h 239651"/>
            <a:gd name="connsiteX130" fmla="*/ 266613 w 279611"/>
            <a:gd name="connsiteY130" fmla="*/ 133140 h 239651"/>
            <a:gd name="connsiteX131" fmla="*/ 230332 w 279611"/>
            <a:gd name="connsiteY131" fmla="*/ 99855 h 239651"/>
            <a:gd name="connsiteX132" fmla="*/ 199377 w 279611"/>
            <a:gd name="connsiteY132" fmla="*/ 94529 h 239651"/>
            <a:gd name="connsiteX133" fmla="*/ 199710 w 279611"/>
            <a:gd name="connsiteY133" fmla="*/ 89869 h 239651"/>
            <a:gd name="connsiteX134" fmla="*/ 186396 w 279611"/>
            <a:gd name="connsiteY134" fmla="*/ 66570 h 239651"/>
            <a:gd name="connsiteX135" fmla="*/ 186396 w 279611"/>
            <a:gd name="connsiteY135" fmla="*/ 39942 h 239651"/>
            <a:gd name="connsiteX136" fmla="*/ 150115 w 279611"/>
            <a:gd name="connsiteY136" fmla="*/ 6657 h 239651"/>
            <a:gd name="connsiteX137" fmla="*/ 93198 w 279611"/>
            <a:gd name="connsiteY137" fmla="*/ 0 h 239651"/>
            <a:gd name="connsiteX138" fmla="*/ 0 w 279611"/>
            <a:gd name="connsiteY138" fmla="*/ 39942 h 239651"/>
            <a:gd name="connsiteX139" fmla="*/ 0 w 279611"/>
            <a:gd name="connsiteY139" fmla="*/ 73227 h 239651"/>
            <a:gd name="connsiteX140" fmla="*/ 13314 w 279611"/>
            <a:gd name="connsiteY140" fmla="*/ 96526 h 239651"/>
            <a:gd name="connsiteX141" fmla="*/ 13314 w 279611"/>
            <a:gd name="connsiteY141" fmla="*/ 102850 h 239651"/>
            <a:gd name="connsiteX142" fmla="*/ 0 w 279611"/>
            <a:gd name="connsiteY142" fmla="*/ 126483 h 239651"/>
            <a:gd name="connsiteX143" fmla="*/ 0 w 279611"/>
            <a:gd name="connsiteY143" fmla="*/ 159768 h 239651"/>
            <a:gd name="connsiteX144" fmla="*/ 36281 w 279611"/>
            <a:gd name="connsiteY144" fmla="*/ 193052 h 239651"/>
            <a:gd name="connsiteX145" fmla="*/ 93198 w 279611"/>
            <a:gd name="connsiteY145" fmla="*/ 199709 h 239651"/>
            <a:gd name="connsiteX146" fmla="*/ 129479 w 279611"/>
            <a:gd name="connsiteY146" fmla="*/ 232994 h 239651"/>
            <a:gd name="connsiteX147" fmla="*/ 186396 w 279611"/>
            <a:gd name="connsiteY147" fmla="*/ 239651 h 239651"/>
            <a:gd name="connsiteX148" fmla="*/ 279594 w 279611"/>
            <a:gd name="connsiteY148" fmla="*/ 199709 h 239651"/>
            <a:gd name="connsiteX149" fmla="*/ 279594 w 279611"/>
            <a:gd name="connsiteY149" fmla="*/ 166424 h 239651"/>
            <a:gd name="connsiteX150" fmla="*/ 266613 w 279611"/>
            <a:gd name="connsiteY150" fmla="*/ 143125 h 23965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279611" h="239651">
              <a:moveTo>
                <a:pt x="259956" y="199709"/>
              </a:moveTo>
              <a:cubicBezTo>
                <a:pt x="259956" y="204036"/>
                <a:pt x="254963" y="208031"/>
                <a:pt x="246642" y="211026"/>
              </a:cubicBezTo>
              <a:lnTo>
                <a:pt x="246642" y="199044"/>
              </a:lnTo>
              <a:cubicBezTo>
                <a:pt x="251302" y="197712"/>
                <a:pt x="255962" y="195715"/>
                <a:pt x="259956" y="193718"/>
              </a:cubicBezTo>
              <a:lnTo>
                <a:pt x="259956" y="199709"/>
              </a:lnTo>
              <a:close/>
              <a:moveTo>
                <a:pt x="233328" y="177741"/>
              </a:moveTo>
              <a:lnTo>
                <a:pt x="233328" y="165759"/>
              </a:lnTo>
              <a:cubicBezTo>
                <a:pt x="237988" y="164427"/>
                <a:pt x="242648" y="162430"/>
                <a:pt x="246642" y="160433"/>
              </a:cubicBezTo>
              <a:lnTo>
                <a:pt x="246642" y="166424"/>
              </a:lnTo>
              <a:cubicBezTo>
                <a:pt x="246642" y="170752"/>
                <a:pt x="241649" y="174746"/>
                <a:pt x="233328" y="177741"/>
              </a:cubicBezTo>
              <a:close/>
              <a:moveTo>
                <a:pt x="233328" y="215020"/>
              </a:moveTo>
              <a:cubicBezTo>
                <a:pt x="229334" y="216019"/>
                <a:pt x="224674" y="216685"/>
                <a:pt x="220014" y="217350"/>
              </a:cubicBezTo>
              <a:lnTo>
                <a:pt x="220014" y="204369"/>
              </a:lnTo>
              <a:cubicBezTo>
                <a:pt x="224341" y="203704"/>
                <a:pt x="229001" y="203038"/>
                <a:pt x="233328" y="202372"/>
              </a:cubicBezTo>
              <a:lnTo>
                <a:pt x="233328" y="215020"/>
              </a:lnTo>
              <a:close/>
              <a:moveTo>
                <a:pt x="206700" y="171084"/>
              </a:moveTo>
              <a:cubicBezTo>
                <a:pt x="211027" y="170419"/>
                <a:pt x="215687" y="169753"/>
                <a:pt x="220014" y="169087"/>
              </a:cubicBezTo>
              <a:lnTo>
                <a:pt x="220014" y="181736"/>
              </a:lnTo>
              <a:cubicBezTo>
                <a:pt x="216020" y="182734"/>
                <a:pt x="211360" y="183400"/>
                <a:pt x="206700" y="184065"/>
              </a:cubicBezTo>
              <a:lnTo>
                <a:pt x="206700" y="171084"/>
              </a:lnTo>
              <a:close/>
              <a:moveTo>
                <a:pt x="206700" y="219015"/>
              </a:moveTo>
              <a:cubicBezTo>
                <a:pt x="202373" y="219347"/>
                <a:pt x="198046" y="219680"/>
                <a:pt x="193386" y="219680"/>
              </a:cubicBezTo>
              <a:lnTo>
                <a:pt x="193386" y="206366"/>
              </a:lnTo>
              <a:cubicBezTo>
                <a:pt x="197380" y="206366"/>
                <a:pt x="202040" y="206034"/>
                <a:pt x="206700" y="205701"/>
              </a:cubicBezTo>
              <a:lnTo>
                <a:pt x="206700" y="219015"/>
              </a:lnTo>
              <a:close/>
              <a:moveTo>
                <a:pt x="180072" y="186395"/>
              </a:moveTo>
              <a:lnTo>
                <a:pt x="180072" y="173081"/>
              </a:lnTo>
              <a:cubicBezTo>
                <a:pt x="184066" y="173081"/>
                <a:pt x="188726" y="172749"/>
                <a:pt x="193386" y="172416"/>
              </a:cubicBezTo>
              <a:lnTo>
                <a:pt x="193386" y="185730"/>
              </a:lnTo>
              <a:cubicBezTo>
                <a:pt x="189059" y="186063"/>
                <a:pt x="184732" y="186063"/>
                <a:pt x="180072" y="186395"/>
              </a:cubicBezTo>
              <a:close/>
              <a:moveTo>
                <a:pt x="180072" y="219680"/>
              </a:moveTo>
              <a:cubicBezTo>
                <a:pt x="175412" y="219680"/>
                <a:pt x="171085" y="219347"/>
                <a:pt x="166758" y="219015"/>
              </a:cubicBezTo>
              <a:lnTo>
                <a:pt x="166758" y="206366"/>
              </a:lnTo>
              <a:cubicBezTo>
                <a:pt x="169088" y="206366"/>
                <a:pt x="171085" y="206366"/>
                <a:pt x="173415" y="206366"/>
              </a:cubicBezTo>
              <a:cubicBezTo>
                <a:pt x="175412" y="206366"/>
                <a:pt x="177742" y="206366"/>
                <a:pt x="180072" y="206366"/>
              </a:cubicBezTo>
              <a:lnTo>
                <a:pt x="180072" y="219680"/>
              </a:lnTo>
              <a:close/>
              <a:moveTo>
                <a:pt x="153444" y="172416"/>
              </a:moveTo>
              <a:cubicBezTo>
                <a:pt x="157771" y="172749"/>
                <a:pt x="162098" y="173081"/>
                <a:pt x="166758" y="173081"/>
              </a:cubicBezTo>
              <a:lnTo>
                <a:pt x="166758" y="186395"/>
              </a:lnTo>
              <a:cubicBezTo>
                <a:pt x="162098" y="186395"/>
                <a:pt x="157771" y="186063"/>
                <a:pt x="153444" y="185730"/>
              </a:cubicBezTo>
              <a:lnTo>
                <a:pt x="153444" y="172416"/>
              </a:lnTo>
              <a:close/>
              <a:moveTo>
                <a:pt x="153444" y="217350"/>
              </a:moveTo>
              <a:cubicBezTo>
                <a:pt x="148784" y="216685"/>
                <a:pt x="144124" y="216019"/>
                <a:pt x="140130" y="215020"/>
              </a:cubicBezTo>
              <a:lnTo>
                <a:pt x="140130" y="204369"/>
              </a:lnTo>
              <a:cubicBezTo>
                <a:pt x="144457" y="205035"/>
                <a:pt x="148784" y="205368"/>
                <a:pt x="153444" y="205701"/>
              </a:cubicBezTo>
              <a:lnTo>
                <a:pt x="153444" y="217350"/>
              </a:lnTo>
              <a:close/>
              <a:moveTo>
                <a:pt x="126816" y="181736"/>
              </a:moveTo>
              <a:lnTo>
                <a:pt x="126816" y="168754"/>
              </a:lnTo>
              <a:cubicBezTo>
                <a:pt x="131143" y="169420"/>
                <a:pt x="135470" y="170419"/>
                <a:pt x="140130" y="170752"/>
              </a:cubicBezTo>
              <a:lnTo>
                <a:pt x="140130" y="184065"/>
              </a:lnTo>
              <a:cubicBezTo>
                <a:pt x="135470" y="183400"/>
                <a:pt x="130810" y="182734"/>
                <a:pt x="126816" y="181736"/>
              </a:cubicBezTo>
              <a:close/>
              <a:moveTo>
                <a:pt x="126816" y="211026"/>
              </a:moveTo>
              <a:cubicBezTo>
                <a:pt x="118495" y="207698"/>
                <a:pt x="113502" y="203704"/>
                <a:pt x="113502" y="199709"/>
              </a:cubicBezTo>
              <a:lnTo>
                <a:pt x="113502" y="199044"/>
              </a:lnTo>
              <a:cubicBezTo>
                <a:pt x="113502" y="199044"/>
                <a:pt x="113502" y="199044"/>
                <a:pt x="113835" y="199044"/>
              </a:cubicBezTo>
              <a:cubicBezTo>
                <a:pt x="114833" y="199377"/>
                <a:pt x="115499" y="199709"/>
                <a:pt x="116498" y="199709"/>
              </a:cubicBezTo>
              <a:cubicBezTo>
                <a:pt x="119826" y="200708"/>
                <a:pt x="123155" y="201374"/>
                <a:pt x="126816" y="202039"/>
              </a:cubicBezTo>
              <a:lnTo>
                <a:pt x="126816" y="211026"/>
              </a:lnTo>
              <a:close/>
              <a:moveTo>
                <a:pt x="73560" y="165759"/>
              </a:moveTo>
              <a:cubicBezTo>
                <a:pt x="75890" y="165759"/>
                <a:pt x="77887" y="166092"/>
                <a:pt x="80217" y="166092"/>
              </a:cubicBezTo>
              <a:lnTo>
                <a:pt x="80217" y="166424"/>
              </a:lnTo>
              <a:cubicBezTo>
                <a:pt x="80217" y="171084"/>
                <a:pt x="81215" y="175744"/>
                <a:pt x="83545" y="179406"/>
              </a:cubicBezTo>
              <a:cubicBezTo>
                <a:pt x="80217" y="179406"/>
                <a:pt x="76888" y="179073"/>
                <a:pt x="73560" y="178740"/>
              </a:cubicBezTo>
              <a:lnTo>
                <a:pt x="73560" y="165759"/>
              </a:lnTo>
              <a:close/>
              <a:moveTo>
                <a:pt x="60246" y="125817"/>
              </a:moveTo>
              <a:cubicBezTo>
                <a:pt x="64573" y="126483"/>
                <a:pt x="68900" y="127481"/>
                <a:pt x="73560" y="127814"/>
              </a:cubicBezTo>
              <a:lnTo>
                <a:pt x="73560" y="141128"/>
              </a:lnTo>
              <a:cubicBezTo>
                <a:pt x="68900" y="140462"/>
                <a:pt x="64240" y="139797"/>
                <a:pt x="60246" y="138798"/>
              </a:cubicBezTo>
              <a:lnTo>
                <a:pt x="60246" y="125817"/>
              </a:lnTo>
              <a:close/>
              <a:moveTo>
                <a:pt x="60246" y="177409"/>
              </a:moveTo>
              <a:cubicBezTo>
                <a:pt x="55586" y="176743"/>
                <a:pt x="50926" y="176077"/>
                <a:pt x="46932" y="175079"/>
              </a:cubicBezTo>
              <a:lnTo>
                <a:pt x="46932" y="162097"/>
              </a:lnTo>
              <a:cubicBezTo>
                <a:pt x="51259" y="162763"/>
                <a:pt x="55586" y="163762"/>
                <a:pt x="60246" y="164095"/>
              </a:cubicBezTo>
              <a:lnTo>
                <a:pt x="60246" y="177409"/>
              </a:lnTo>
              <a:close/>
              <a:moveTo>
                <a:pt x="33618" y="123154"/>
              </a:moveTo>
              <a:lnTo>
                <a:pt x="33618" y="117163"/>
              </a:lnTo>
              <a:cubicBezTo>
                <a:pt x="37612" y="119160"/>
                <a:pt x="41939" y="120824"/>
                <a:pt x="46932" y="122156"/>
              </a:cubicBezTo>
              <a:lnTo>
                <a:pt x="46932" y="134471"/>
              </a:lnTo>
              <a:cubicBezTo>
                <a:pt x="38611" y="131475"/>
                <a:pt x="33618" y="127481"/>
                <a:pt x="33618" y="123154"/>
              </a:cubicBezTo>
              <a:close/>
              <a:moveTo>
                <a:pt x="33618" y="171084"/>
              </a:moveTo>
              <a:cubicBezTo>
                <a:pt x="25297" y="167756"/>
                <a:pt x="20304" y="163762"/>
                <a:pt x="20304" y="159768"/>
              </a:cubicBezTo>
              <a:lnTo>
                <a:pt x="20304" y="153776"/>
              </a:lnTo>
              <a:cubicBezTo>
                <a:pt x="24298" y="155773"/>
                <a:pt x="28625" y="157438"/>
                <a:pt x="33618" y="158769"/>
              </a:cubicBezTo>
              <a:lnTo>
                <a:pt x="33618" y="171084"/>
              </a:lnTo>
              <a:close/>
              <a:moveTo>
                <a:pt x="20304" y="67235"/>
              </a:moveTo>
              <a:cubicBezTo>
                <a:pt x="24298" y="69233"/>
                <a:pt x="28625" y="70897"/>
                <a:pt x="33618" y="72228"/>
              </a:cubicBezTo>
              <a:lnTo>
                <a:pt x="33618" y="84544"/>
              </a:lnTo>
              <a:cubicBezTo>
                <a:pt x="25297" y="81215"/>
                <a:pt x="20304" y="77221"/>
                <a:pt x="20304" y="73227"/>
              </a:cubicBezTo>
              <a:lnTo>
                <a:pt x="20304" y="67235"/>
              </a:lnTo>
              <a:close/>
              <a:moveTo>
                <a:pt x="60246" y="77887"/>
              </a:moveTo>
              <a:lnTo>
                <a:pt x="60246" y="91201"/>
              </a:lnTo>
              <a:cubicBezTo>
                <a:pt x="55586" y="90535"/>
                <a:pt x="50926" y="89869"/>
                <a:pt x="46932" y="88871"/>
              </a:cubicBezTo>
              <a:lnTo>
                <a:pt x="46932" y="75890"/>
              </a:lnTo>
              <a:cubicBezTo>
                <a:pt x="51259" y="76555"/>
                <a:pt x="55586" y="77221"/>
                <a:pt x="60246" y="77887"/>
              </a:cubicBezTo>
              <a:close/>
              <a:moveTo>
                <a:pt x="93531" y="19971"/>
              </a:moveTo>
              <a:cubicBezTo>
                <a:pt x="134139" y="19971"/>
                <a:pt x="166758" y="28958"/>
                <a:pt x="166758" y="39942"/>
              </a:cubicBezTo>
              <a:cubicBezTo>
                <a:pt x="166758" y="50926"/>
                <a:pt x="134139" y="59913"/>
                <a:pt x="93531" y="59913"/>
              </a:cubicBezTo>
              <a:cubicBezTo>
                <a:pt x="52923" y="59913"/>
                <a:pt x="20304" y="50926"/>
                <a:pt x="20304" y="39942"/>
              </a:cubicBezTo>
              <a:cubicBezTo>
                <a:pt x="20304" y="28958"/>
                <a:pt x="52923" y="19971"/>
                <a:pt x="93531" y="19971"/>
              </a:cubicBezTo>
              <a:close/>
              <a:moveTo>
                <a:pt x="113502" y="177741"/>
              </a:moveTo>
              <a:cubicBezTo>
                <a:pt x="105181" y="174413"/>
                <a:pt x="100188" y="170419"/>
                <a:pt x="100188" y="166424"/>
              </a:cubicBezTo>
              <a:lnTo>
                <a:pt x="100188" y="160433"/>
              </a:lnTo>
              <a:cubicBezTo>
                <a:pt x="104182" y="162430"/>
                <a:pt x="108509" y="164095"/>
                <a:pt x="113502" y="165426"/>
              </a:cubicBezTo>
              <a:lnTo>
                <a:pt x="113502" y="177741"/>
              </a:lnTo>
              <a:close/>
              <a:moveTo>
                <a:pt x="153444" y="84544"/>
              </a:moveTo>
              <a:lnTo>
                <a:pt x="153444" y="72561"/>
              </a:lnTo>
              <a:cubicBezTo>
                <a:pt x="158104" y="71230"/>
                <a:pt x="162764" y="69233"/>
                <a:pt x="166758" y="67235"/>
              </a:cubicBezTo>
              <a:lnTo>
                <a:pt x="166758" y="73227"/>
              </a:lnTo>
              <a:cubicBezTo>
                <a:pt x="166758" y="77554"/>
                <a:pt x="161765" y="81548"/>
                <a:pt x="153444" y="84544"/>
              </a:cubicBezTo>
              <a:close/>
              <a:moveTo>
                <a:pt x="126816" y="90868"/>
              </a:moveTo>
              <a:lnTo>
                <a:pt x="126816" y="77887"/>
              </a:lnTo>
              <a:cubicBezTo>
                <a:pt x="131143" y="77221"/>
                <a:pt x="135803" y="76555"/>
                <a:pt x="140130" y="75890"/>
              </a:cubicBezTo>
              <a:lnTo>
                <a:pt x="140130" y="88538"/>
              </a:lnTo>
              <a:cubicBezTo>
                <a:pt x="136136" y="89536"/>
                <a:pt x="131476" y="90202"/>
                <a:pt x="126816" y="90868"/>
              </a:cubicBezTo>
              <a:close/>
              <a:moveTo>
                <a:pt x="100188" y="93198"/>
              </a:moveTo>
              <a:lnTo>
                <a:pt x="100188" y="79884"/>
              </a:lnTo>
              <a:cubicBezTo>
                <a:pt x="104182" y="79884"/>
                <a:pt x="108842" y="79551"/>
                <a:pt x="113502" y="79218"/>
              </a:cubicBezTo>
              <a:lnTo>
                <a:pt x="113502" y="92532"/>
              </a:lnTo>
              <a:cubicBezTo>
                <a:pt x="109175" y="92865"/>
                <a:pt x="104848" y="92865"/>
                <a:pt x="100188" y="93198"/>
              </a:cubicBezTo>
              <a:close/>
              <a:moveTo>
                <a:pt x="73560" y="92532"/>
              </a:moveTo>
              <a:lnTo>
                <a:pt x="73560" y="79218"/>
              </a:lnTo>
              <a:cubicBezTo>
                <a:pt x="77887" y="79551"/>
                <a:pt x="82214" y="79884"/>
                <a:pt x="86874" y="79884"/>
              </a:cubicBezTo>
              <a:lnTo>
                <a:pt x="86874" y="93198"/>
              </a:lnTo>
              <a:cubicBezTo>
                <a:pt x="82214" y="92865"/>
                <a:pt x="77887" y="92865"/>
                <a:pt x="73560" y="92532"/>
              </a:cubicBezTo>
              <a:close/>
              <a:moveTo>
                <a:pt x="246642" y="133140"/>
              </a:moveTo>
              <a:cubicBezTo>
                <a:pt x="246642" y="144124"/>
                <a:pt x="214023" y="153111"/>
                <a:pt x="173415" y="153111"/>
              </a:cubicBezTo>
              <a:cubicBezTo>
                <a:pt x="132807" y="153111"/>
                <a:pt x="100188" y="144124"/>
                <a:pt x="100188" y="133140"/>
              </a:cubicBezTo>
              <a:cubicBezTo>
                <a:pt x="100188" y="122156"/>
                <a:pt x="132807" y="113169"/>
                <a:pt x="173415" y="113169"/>
              </a:cubicBezTo>
              <a:cubicBezTo>
                <a:pt x="214023" y="113169"/>
                <a:pt x="246642" y="122156"/>
                <a:pt x="246642" y="133140"/>
              </a:cubicBezTo>
              <a:close/>
              <a:moveTo>
                <a:pt x="266613" y="143125"/>
              </a:moveTo>
              <a:lnTo>
                <a:pt x="266613" y="133140"/>
              </a:lnTo>
              <a:cubicBezTo>
                <a:pt x="266613" y="117496"/>
                <a:pt x="254297" y="106179"/>
                <a:pt x="230332" y="99855"/>
              </a:cubicBezTo>
              <a:cubicBezTo>
                <a:pt x="221345" y="97525"/>
                <a:pt x="211027" y="95528"/>
                <a:pt x="199377" y="94529"/>
              </a:cubicBezTo>
              <a:cubicBezTo>
                <a:pt x="199710" y="93198"/>
                <a:pt x="199710" y="91533"/>
                <a:pt x="199710" y="89869"/>
              </a:cubicBezTo>
              <a:cubicBezTo>
                <a:pt x="199710" y="80549"/>
                <a:pt x="195383" y="72561"/>
                <a:pt x="186396" y="66570"/>
              </a:cubicBezTo>
              <a:lnTo>
                <a:pt x="186396" y="39942"/>
              </a:lnTo>
              <a:cubicBezTo>
                <a:pt x="186396" y="24298"/>
                <a:pt x="174081" y="12981"/>
                <a:pt x="150115" y="6657"/>
              </a:cubicBezTo>
              <a:cubicBezTo>
                <a:pt x="134471" y="2330"/>
                <a:pt x="114500" y="0"/>
                <a:pt x="93198" y="0"/>
              </a:cubicBezTo>
              <a:cubicBezTo>
                <a:pt x="65239" y="0"/>
                <a:pt x="0" y="3994"/>
                <a:pt x="0" y="39942"/>
              </a:cubicBezTo>
              <a:lnTo>
                <a:pt x="0" y="73227"/>
              </a:lnTo>
              <a:cubicBezTo>
                <a:pt x="0" y="82547"/>
                <a:pt x="4327" y="90535"/>
                <a:pt x="13314" y="96526"/>
              </a:cubicBezTo>
              <a:lnTo>
                <a:pt x="13314" y="102850"/>
              </a:lnTo>
              <a:cubicBezTo>
                <a:pt x="5326" y="108509"/>
                <a:pt x="0" y="116164"/>
                <a:pt x="0" y="126483"/>
              </a:cubicBezTo>
              <a:lnTo>
                <a:pt x="0" y="159768"/>
              </a:lnTo>
              <a:cubicBezTo>
                <a:pt x="0" y="175411"/>
                <a:pt x="12315" y="186728"/>
                <a:pt x="36281" y="193052"/>
              </a:cubicBezTo>
              <a:cubicBezTo>
                <a:pt x="51925" y="197379"/>
                <a:pt x="71896" y="199709"/>
                <a:pt x="93198" y="199709"/>
              </a:cubicBezTo>
              <a:cubicBezTo>
                <a:pt x="93198" y="215353"/>
                <a:pt x="105513" y="226670"/>
                <a:pt x="129479" y="232994"/>
              </a:cubicBezTo>
              <a:cubicBezTo>
                <a:pt x="145123" y="237321"/>
                <a:pt x="165094" y="239651"/>
                <a:pt x="186396" y="239651"/>
              </a:cubicBezTo>
              <a:cubicBezTo>
                <a:pt x="214355" y="239651"/>
                <a:pt x="279594" y="235657"/>
                <a:pt x="279594" y="199709"/>
              </a:cubicBezTo>
              <a:lnTo>
                <a:pt x="279594" y="166424"/>
              </a:lnTo>
              <a:cubicBezTo>
                <a:pt x="279927" y="157105"/>
                <a:pt x="275600" y="149116"/>
                <a:pt x="266613" y="143125"/>
              </a:cubicBezTo>
              <a:close/>
            </a:path>
          </a:pathLst>
        </a:custGeom>
        <a:solidFill>
          <a:srgbClr val="FFFFFF"/>
        </a:solidFill>
        <a:ln w="3274" cap="flat">
          <a:noFill/>
          <a:prstDash val="solid"/>
          <a:miter/>
        </a:ln>
      </xdr:spPr>
      <xdr:txBody>
        <a:bodyPr rtlCol="0" anchor="ctr"/>
        <a:lstStyle/>
        <a:p>
          <a:endParaRPr lang="en-IN"/>
        </a:p>
      </xdr:txBody>
    </xdr:sp>
    <xdr:clientData/>
  </xdr:twoCellAnchor>
  <xdr:twoCellAnchor>
    <xdr:from>
      <xdr:col>9</xdr:col>
      <xdr:colOff>461402</xdr:colOff>
      <xdr:row>7</xdr:row>
      <xdr:rowOff>4977</xdr:rowOff>
    </xdr:from>
    <xdr:to>
      <xdr:col>10</xdr:col>
      <xdr:colOff>242704</xdr:colOff>
      <xdr:row>9</xdr:row>
      <xdr:rowOff>35298</xdr:rowOff>
    </xdr:to>
    <xdr:sp macro="" textlink="">
      <xdr:nvSpPr>
        <xdr:cNvPr id="90" name="Freeform: Shape 89">
          <a:extLst>
            <a:ext uri="{FF2B5EF4-FFF2-40B4-BE49-F238E27FC236}">
              <a16:creationId xmlns:a16="http://schemas.microsoft.com/office/drawing/2014/main" id="{798C304F-E542-A852-535F-6BEC734DF163}"/>
            </a:ext>
          </a:extLst>
        </xdr:cNvPr>
        <xdr:cNvSpPr/>
      </xdr:nvSpPr>
      <xdr:spPr>
        <a:xfrm>
          <a:off x="5947802" y="1285137"/>
          <a:ext cx="390902" cy="396081"/>
        </a:xfrm>
        <a:custGeom>
          <a:avLst/>
          <a:gdLst>
            <a:gd name="connsiteX0" fmla="*/ 33992 w 390902"/>
            <a:gd name="connsiteY0" fmla="*/ 0 h 396081"/>
            <a:gd name="connsiteX1" fmla="*/ 0 w 390902"/>
            <a:gd name="connsiteY1" fmla="*/ 0 h 396081"/>
            <a:gd name="connsiteX2" fmla="*/ 0 w 390902"/>
            <a:gd name="connsiteY2" fmla="*/ 396081 h 396081"/>
            <a:gd name="connsiteX3" fmla="*/ 390903 w 390902"/>
            <a:gd name="connsiteY3" fmla="*/ 396081 h 396081"/>
            <a:gd name="connsiteX4" fmla="*/ 390903 w 390902"/>
            <a:gd name="connsiteY4" fmla="*/ 362131 h 396081"/>
            <a:gd name="connsiteX5" fmla="*/ 33992 w 390902"/>
            <a:gd name="connsiteY5" fmla="*/ 362131 h 396081"/>
            <a:gd name="connsiteX6" fmla="*/ 33992 w 390902"/>
            <a:gd name="connsiteY6" fmla="*/ 0 h 39608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390902" h="396081">
              <a:moveTo>
                <a:pt x="33992" y="0"/>
              </a:moveTo>
              <a:lnTo>
                <a:pt x="0" y="0"/>
              </a:lnTo>
              <a:lnTo>
                <a:pt x="0" y="396081"/>
              </a:lnTo>
              <a:lnTo>
                <a:pt x="390903" y="396081"/>
              </a:lnTo>
              <a:lnTo>
                <a:pt x="390903" y="362131"/>
              </a:lnTo>
              <a:lnTo>
                <a:pt x="33992" y="362131"/>
              </a:lnTo>
              <a:lnTo>
                <a:pt x="33992" y="0"/>
              </a:lnTo>
              <a:close/>
            </a:path>
          </a:pathLst>
        </a:custGeom>
        <a:solidFill>
          <a:srgbClr val="FFFFFF"/>
        </a:solidFill>
        <a:ln w="5655" cap="flat">
          <a:noFill/>
          <a:prstDash val="solid"/>
          <a:miter/>
        </a:ln>
      </xdr:spPr>
      <xdr:txBody>
        <a:bodyPr rtlCol="0" anchor="ctr"/>
        <a:lstStyle/>
        <a:p>
          <a:endParaRPr lang="en-IN"/>
        </a:p>
      </xdr:txBody>
    </xdr:sp>
    <xdr:clientData/>
  </xdr:twoCellAnchor>
  <xdr:twoCellAnchor>
    <xdr:from>
      <xdr:col>10</xdr:col>
      <xdr:colOff>157726</xdr:colOff>
      <xdr:row>7</xdr:row>
      <xdr:rowOff>4977</xdr:rowOff>
    </xdr:from>
    <xdr:to>
      <xdr:col>10</xdr:col>
      <xdr:colOff>242704</xdr:colOff>
      <xdr:row>8</xdr:row>
      <xdr:rowOff>150278</xdr:rowOff>
    </xdr:to>
    <xdr:sp macro="" textlink="">
      <xdr:nvSpPr>
        <xdr:cNvPr id="91" name="Freeform: Shape 90">
          <a:extLst>
            <a:ext uri="{FF2B5EF4-FFF2-40B4-BE49-F238E27FC236}">
              <a16:creationId xmlns:a16="http://schemas.microsoft.com/office/drawing/2014/main" id="{2E1BE152-21E8-167D-C316-04A07B6D2E60}"/>
            </a:ext>
          </a:extLst>
        </xdr:cNvPr>
        <xdr:cNvSpPr/>
      </xdr:nvSpPr>
      <xdr:spPr>
        <a:xfrm rot="10800000">
          <a:off x="6253726" y="1285137"/>
          <a:ext cx="84978" cy="328181"/>
        </a:xfrm>
        <a:custGeom>
          <a:avLst/>
          <a:gdLst>
            <a:gd name="connsiteX0" fmla="*/ 0 w 84978"/>
            <a:gd name="connsiteY0" fmla="*/ 0 h 328181"/>
            <a:gd name="connsiteX1" fmla="*/ 84979 w 84978"/>
            <a:gd name="connsiteY1" fmla="*/ 0 h 328181"/>
            <a:gd name="connsiteX2" fmla="*/ 84979 w 84978"/>
            <a:gd name="connsiteY2" fmla="*/ 328182 h 328181"/>
            <a:gd name="connsiteX3" fmla="*/ 0 w 84978"/>
            <a:gd name="connsiteY3" fmla="*/ 328182 h 328181"/>
          </a:gdLst>
          <a:ahLst/>
          <a:cxnLst>
            <a:cxn ang="0">
              <a:pos x="connsiteX0" y="connsiteY0"/>
            </a:cxn>
            <a:cxn ang="0">
              <a:pos x="connsiteX1" y="connsiteY1"/>
            </a:cxn>
            <a:cxn ang="0">
              <a:pos x="connsiteX2" y="connsiteY2"/>
            </a:cxn>
            <a:cxn ang="0">
              <a:pos x="connsiteX3" y="connsiteY3"/>
            </a:cxn>
          </a:cxnLst>
          <a:rect l="l" t="t" r="r" b="b"/>
          <a:pathLst>
            <a:path w="84978" h="328181">
              <a:moveTo>
                <a:pt x="0" y="0"/>
              </a:moveTo>
              <a:lnTo>
                <a:pt x="84979" y="0"/>
              </a:lnTo>
              <a:lnTo>
                <a:pt x="84979" y="328182"/>
              </a:lnTo>
              <a:lnTo>
                <a:pt x="0" y="328182"/>
              </a:lnTo>
              <a:close/>
            </a:path>
          </a:pathLst>
        </a:custGeom>
        <a:solidFill>
          <a:srgbClr val="FFFFFF"/>
        </a:solidFill>
        <a:ln w="5655" cap="flat">
          <a:noFill/>
          <a:prstDash val="solid"/>
          <a:miter/>
        </a:ln>
      </xdr:spPr>
      <xdr:txBody>
        <a:bodyPr rtlCol="0" anchor="ctr"/>
        <a:lstStyle/>
        <a:p>
          <a:endParaRPr lang="en-IN"/>
        </a:p>
      </xdr:txBody>
    </xdr:sp>
    <xdr:clientData/>
  </xdr:twoCellAnchor>
  <xdr:twoCellAnchor>
    <xdr:from>
      <xdr:col>10</xdr:col>
      <xdr:colOff>38756</xdr:colOff>
      <xdr:row>7</xdr:row>
      <xdr:rowOff>118143</xdr:rowOff>
    </xdr:from>
    <xdr:to>
      <xdr:col>10</xdr:col>
      <xdr:colOff>123734</xdr:colOff>
      <xdr:row>8</xdr:row>
      <xdr:rowOff>150278</xdr:rowOff>
    </xdr:to>
    <xdr:sp macro="" textlink="">
      <xdr:nvSpPr>
        <xdr:cNvPr id="92" name="Freeform: Shape 91">
          <a:extLst>
            <a:ext uri="{FF2B5EF4-FFF2-40B4-BE49-F238E27FC236}">
              <a16:creationId xmlns:a16="http://schemas.microsoft.com/office/drawing/2014/main" id="{8828BC1B-0511-AB92-F3DD-41452D7195A5}"/>
            </a:ext>
          </a:extLst>
        </xdr:cNvPr>
        <xdr:cNvSpPr/>
      </xdr:nvSpPr>
      <xdr:spPr>
        <a:xfrm rot="10800000">
          <a:off x="6134756" y="1398303"/>
          <a:ext cx="84978" cy="215015"/>
        </a:xfrm>
        <a:custGeom>
          <a:avLst/>
          <a:gdLst>
            <a:gd name="connsiteX0" fmla="*/ 0 w 84978"/>
            <a:gd name="connsiteY0" fmla="*/ 0 h 215015"/>
            <a:gd name="connsiteX1" fmla="*/ 84979 w 84978"/>
            <a:gd name="connsiteY1" fmla="*/ 0 h 215015"/>
            <a:gd name="connsiteX2" fmla="*/ 84979 w 84978"/>
            <a:gd name="connsiteY2" fmla="*/ 215015 h 215015"/>
            <a:gd name="connsiteX3" fmla="*/ 0 w 84978"/>
            <a:gd name="connsiteY3" fmla="*/ 215015 h 215015"/>
          </a:gdLst>
          <a:ahLst/>
          <a:cxnLst>
            <a:cxn ang="0">
              <a:pos x="connsiteX0" y="connsiteY0"/>
            </a:cxn>
            <a:cxn ang="0">
              <a:pos x="connsiteX1" y="connsiteY1"/>
            </a:cxn>
            <a:cxn ang="0">
              <a:pos x="connsiteX2" y="connsiteY2"/>
            </a:cxn>
            <a:cxn ang="0">
              <a:pos x="connsiteX3" y="connsiteY3"/>
            </a:cxn>
          </a:cxnLst>
          <a:rect l="l" t="t" r="r" b="b"/>
          <a:pathLst>
            <a:path w="84978" h="215015">
              <a:moveTo>
                <a:pt x="0" y="0"/>
              </a:moveTo>
              <a:lnTo>
                <a:pt x="84979" y="0"/>
              </a:lnTo>
              <a:lnTo>
                <a:pt x="84979" y="215015"/>
              </a:lnTo>
              <a:lnTo>
                <a:pt x="0" y="215015"/>
              </a:lnTo>
              <a:close/>
            </a:path>
          </a:pathLst>
        </a:custGeom>
        <a:solidFill>
          <a:srgbClr val="FFFFFF"/>
        </a:solidFill>
        <a:ln w="5655" cap="flat">
          <a:noFill/>
          <a:prstDash val="solid"/>
          <a:miter/>
        </a:ln>
      </xdr:spPr>
      <xdr:txBody>
        <a:bodyPr rtlCol="0" anchor="ctr"/>
        <a:lstStyle/>
        <a:p>
          <a:endParaRPr lang="en-IN"/>
        </a:p>
      </xdr:txBody>
    </xdr:sp>
    <xdr:clientData/>
  </xdr:twoCellAnchor>
  <xdr:twoCellAnchor>
    <xdr:from>
      <xdr:col>9</xdr:col>
      <xdr:colOff>529385</xdr:colOff>
      <xdr:row>8</xdr:row>
      <xdr:rowOff>37113</xdr:rowOff>
    </xdr:from>
    <xdr:to>
      <xdr:col>10</xdr:col>
      <xdr:colOff>4763</xdr:colOff>
      <xdr:row>8</xdr:row>
      <xdr:rowOff>150279</xdr:rowOff>
    </xdr:to>
    <xdr:sp macro="" textlink="">
      <xdr:nvSpPr>
        <xdr:cNvPr id="93" name="Freeform: Shape 92">
          <a:extLst>
            <a:ext uri="{FF2B5EF4-FFF2-40B4-BE49-F238E27FC236}">
              <a16:creationId xmlns:a16="http://schemas.microsoft.com/office/drawing/2014/main" id="{1489AA32-3137-699F-62A6-B2832EFED2E5}"/>
            </a:ext>
          </a:extLst>
        </xdr:cNvPr>
        <xdr:cNvSpPr/>
      </xdr:nvSpPr>
      <xdr:spPr>
        <a:xfrm rot="10800000">
          <a:off x="6015785" y="1500153"/>
          <a:ext cx="84978" cy="113166"/>
        </a:xfrm>
        <a:custGeom>
          <a:avLst/>
          <a:gdLst>
            <a:gd name="connsiteX0" fmla="*/ 0 w 84978"/>
            <a:gd name="connsiteY0" fmla="*/ 0 h 113166"/>
            <a:gd name="connsiteX1" fmla="*/ 84979 w 84978"/>
            <a:gd name="connsiteY1" fmla="*/ 0 h 113166"/>
            <a:gd name="connsiteX2" fmla="*/ 84979 w 84978"/>
            <a:gd name="connsiteY2" fmla="*/ 113166 h 113166"/>
            <a:gd name="connsiteX3" fmla="*/ 0 w 84978"/>
            <a:gd name="connsiteY3" fmla="*/ 113166 h 113166"/>
          </a:gdLst>
          <a:ahLst/>
          <a:cxnLst>
            <a:cxn ang="0">
              <a:pos x="connsiteX0" y="connsiteY0"/>
            </a:cxn>
            <a:cxn ang="0">
              <a:pos x="connsiteX1" y="connsiteY1"/>
            </a:cxn>
            <a:cxn ang="0">
              <a:pos x="connsiteX2" y="connsiteY2"/>
            </a:cxn>
            <a:cxn ang="0">
              <a:pos x="connsiteX3" y="connsiteY3"/>
            </a:cxn>
          </a:cxnLst>
          <a:rect l="l" t="t" r="r" b="b"/>
          <a:pathLst>
            <a:path w="84978" h="113166">
              <a:moveTo>
                <a:pt x="0" y="0"/>
              </a:moveTo>
              <a:lnTo>
                <a:pt x="84979" y="0"/>
              </a:lnTo>
              <a:lnTo>
                <a:pt x="84979" y="113166"/>
              </a:lnTo>
              <a:lnTo>
                <a:pt x="0" y="113166"/>
              </a:lnTo>
              <a:close/>
            </a:path>
          </a:pathLst>
        </a:custGeom>
        <a:solidFill>
          <a:srgbClr val="FFFFFF"/>
        </a:solidFill>
        <a:ln w="5655" cap="flat">
          <a:noFill/>
          <a:prstDash val="solid"/>
          <a:miter/>
        </a:ln>
      </xdr:spPr>
      <xdr:txBody>
        <a:bodyPr rtlCol="0" anchor="ctr"/>
        <a:lstStyle/>
        <a:p>
          <a:endParaRPr lang="en-IN"/>
        </a:p>
      </xdr:txBody>
    </xdr:sp>
    <xdr:clientData/>
  </xdr:twoCellAnchor>
  <xdr:twoCellAnchor>
    <xdr:from>
      <xdr:col>9</xdr:col>
      <xdr:colOff>527063</xdr:colOff>
      <xdr:row>7</xdr:row>
      <xdr:rowOff>4977</xdr:rowOff>
    </xdr:from>
    <xdr:to>
      <xdr:col>10</xdr:col>
      <xdr:colOff>101074</xdr:colOff>
      <xdr:row>8</xdr:row>
      <xdr:rowOff>5482</xdr:rowOff>
    </xdr:to>
    <xdr:sp macro="" textlink="">
      <xdr:nvSpPr>
        <xdr:cNvPr id="94" name="Freeform: Shape 93">
          <a:extLst>
            <a:ext uri="{FF2B5EF4-FFF2-40B4-BE49-F238E27FC236}">
              <a16:creationId xmlns:a16="http://schemas.microsoft.com/office/drawing/2014/main" id="{74357AC4-C94B-572D-EA85-D1AF9094C054}"/>
            </a:ext>
          </a:extLst>
        </xdr:cNvPr>
        <xdr:cNvSpPr/>
      </xdr:nvSpPr>
      <xdr:spPr>
        <a:xfrm>
          <a:off x="6013463" y="1285137"/>
          <a:ext cx="183611" cy="183385"/>
        </a:xfrm>
        <a:custGeom>
          <a:avLst/>
          <a:gdLst>
            <a:gd name="connsiteX0" fmla="*/ 183611 w 183611"/>
            <a:gd name="connsiteY0" fmla="*/ 77745 h 183385"/>
            <a:gd name="connsiteX1" fmla="*/ 183611 w 183611"/>
            <a:gd name="connsiteY1" fmla="*/ 0 h 183385"/>
            <a:gd name="connsiteX2" fmla="*/ 105770 w 183611"/>
            <a:gd name="connsiteY2" fmla="*/ 0 h 183385"/>
            <a:gd name="connsiteX3" fmla="*/ 136703 w 183611"/>
            <a:gd name="connsiteY3" fmla="*/ 30894 h 183385"/>
            <a:gd name="connsiteX4" fmla="*/ 0 w 183611"/>
            <a:gd name="connsiteY4" fmla="*/ 167429 h 183385"/>
            <a:gd name="connsiteX5" fmla="*/ 15976 w 183611"/>
            <a:gd name="connsiteY5" fmla="*/ 183386 h 183385"/>
            <a:gd name="connsiteX6" fmla="*/ 152679 w 183611"/>
            <a:gd name="connsiteY6" fmla="*/ 46907 h 183385"/>
            <a:gd name="connsiteX7" fmla="*/ 183611 w 183611"/>
            <a:gd name="connsiteY7" fmla="*/ 77745 h 1833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83611" h="183385">
              <a:moveTo>
                <a:pt x="183611" y="77745"/>
              </a:moveTo>
              <a:lnTo>
                <a:pt x="183611" y="0"/>
              </a:lnTo>
              <a:lnTo>
                <a:pt x="105770" y="0"/>
              </a:lnTo>
              <a:lnTo>
                <a:pt x="136703" y="30894"/>
              </a:lnTo>
              <a:lnTo>
                <a:pt x="0" y="167429"/>
              </a:lnTo>
              <a:lnTo>
                <a:pt x="15976" y="183386"/>
              </a:lnTo>
              <a:lnTo>
                <a:pt x="152679" y="46907"/>
              </a:lnTo>
              <a:lnTo>
                <a:pt x="183611" y="77745"/>
              </a:lnTo>
              <a:close/>
            </a:path>
          </a:pathLst>
        </a:custGeom>
        <a:solidFill>
          <a:srgbClr val="FFFFFF"/>
        </a:solidFill>
        <a:ln w="5655" cap="flat">
          <a:noFill/>
          <a:prstDash val="solid"/>
          <a:miter/>
        </a:ln>
      </xdr:spPr>
      <xdr:txBody>
        <a:bodyPr rtlCol="0" anchor="ctr"/>
        <a:lstStyle/>
        <a:p>
          <a:endParaRPr lang="en-IN"/>
        </a:p>
      </xdr:txBody>
    </xdr:sp>
    <xdr:clientData/>
  </xdr:twoCellAnchor>
  <xdr:twoCellAnchor>
    <xdr:from>
      <xdr:col>2</xdr:col>
      <xdr:colOff>541275</xdr:colOff>
      <xdr:row>24</xdr:row>
      <xdr:rowOff>159186</xdr:rowOff>
    </xdr:from>
    <xdr:to>
      <xdr:col>3</xdr:col>
      <xdr:colOff>194155</xdr:colOff>
      <xdr:row>26</xdr:row>
      <xdr:rowOff>55905</xdr:rowOff>
    </xdr:to>
    <xdr:grpSp>
      <xdr:nvGrpSpPr>
        <xdr:cNvPr id="95" name="Graphic 6" descr="Daily calendar with solid fill">
          <a:extLst>
            <a:ext uri="{FF2B5EF4-FFF2-40B4-BE49-F238E27FC236}">
              <a16:creationId xmlns:a16="http://schemas.microsoft.com/office/drawing/2014/main" id="{86573D88-9564-7640-8430-F5484B832A93}"/>
            </a:ext>
          </a:extLst>
        </xdr:cNvPr>
        <xdr:cNvGrpSpPr/>
      </xdr:nvGrpSpPr>
      <xdr:grpSpPr>
        <a:xfrm>
          <a:off x="1760475" y="4600557"/>
          <a:ext cx="262480" cy="266834"/>
          <a:chOff x="1760475" y="4548306"/>
          <a:chExt cx="262480" cy="262479"/>
        </a:xfrm>
        <a:solidFill>
          <a:srgbClr val="FFFFFF"/>
        </a:solidFill>
      </xdr:grpSpPr>
      <xdr:sp macro="" textlink="">
        <xdr:nvSpPr>
          <xdr:cNvPr id="96" name="Freeform: Shape 95">
            <a:extLst>
              <a:ext uri="{FF2B5EF4-FFF2-40B4-BE49-F238E27FC236}">
                <a16:creationId xmlns:a16="http://schemas.microsoft.com/office/drawing/2014/main" id="{DE522D0E-F068-F470-780C-01DC3F340C85}"/>
              </a:ext>
            </a:extLst>
          </xdr:cNvPr>
          <xdr:cNvSpPr/>
        </xdr:nvSpPr>
        <xdr:spPr>
          <a:xfrm>
            <a:off x="1806795" y="4548306"/>
            <a:ext cx="23160" cy="46319"/>
          </a:xfrm>
          <a:custGeom>
            <a:avLst/>
            <a:gdLst>
              <a:gd name="connsiteX0" fmla="*/ 11580 w 23160"/>
              <a:gd name="connsiteY0" fmla="*/ 46320 h 46319"/>
              <a:gd name="connsiteX1" fmla="*/ 23160 w 23160"/>
              <a:gd name="connsiteY1" fmla="*/ 34740 h 46319"/>
              <a:gd name="connsiteX2" fmla="*/ 23160 w 23160"/>
              <a:gd name="connsiteY2" fmla="*/ 11580 h 46319"/>
              <a:gd name="connsiteX3" fmla="*/ 11580 w 23160"/>
              <a:gd name="connsiteY3" fmla="*/ 0 h 46319"/>
              <a:gd name="connsiteX4" fmla="*/ 0 w 23160"/>
              <a:gd name="connsiteY4" fmla="*/ 11580 h 46319"/>
              <a:gd name="connsiteX5" fmla="*/ 0 w 23160"/>
              <a:gd name="connsiteY5" fmla="*/ 34740 h 46319"/>
              <a:gd name="connsiteX6" fmla="*/ 11580 w 23160"/>
              <a:gd name="connsiteY6" fmla="*/ 46320 h 463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3160" h="46319">
                <a:moveTo>
                  <a:pt x="11580" y="46320"/>
                </a:moveTo>
                <a:cubicBezTo>
                  <a:pt x="18142" y="46320"/>
                  <a:pt x="23160" y="41302"/>
                  <a:pt x="23160" y="34740"/>
                </a:cubicBezTo>
                <a:lnTo>
                  <a:pt x="23160" y="11580"/>
                </a:lnTo>
                <a:cubicBezTo>
                  <a:pt x="23160" y="5018"/>
                  <a:pt x="18142" y="0"/>
                  <a:pt x="11580" y="0"/>
                </a:cubicBezTo>
                <a:cubicBezTo>
                  <a:pt x="5018" y="0"/>
                  <a:pt x="0" y="5018"/>
                  <a:pt x="0" y="11580"/>
                </a:cubicBezTo>
                <a:lnTo>
                  <a:pt x="0" y="34740"/>
                </a:lnTo>
                <a:cubicBezTo>
                  <a:pt x="0" y="41302"/>
                  <a:pt x="5018" y="46320"/>
                  <a:pt x="11580" y="46320"/>
                </a:cubicBezTo>
                <a:close/>
              </a:path>
            </a:pathLst>
          </a:custGeom>
          <a:solidFill>
            <a:srgbClr val="FFFFFF"/>
          </a:solidFill>
          <a:ln w="3770" cap="flat">
            <a:noFill/>
            <a:prstDash val="solid"/>
            <a:miter/>
          </a:ln>
        </xdr:spPr>
        <xdr:txBody>
          <a:bodyPr rtlCol="0" anchor="ctr"/>
          <a:lstStyle/>
          <a:p>
            <a:endParaRPr lang="en-IN"/>
          </a:p>
        </xdr:txBody>
      </xdr:sp>
      <xdr:sp macro="" textlink="">
        <xdr:nvSpPr>
          <xdr:cNvPr id="97" name="Freeform: Shape 96">
            <a:extLst>
              <a:ext uri="{FF2B5EF4-FFF2-40B4-BE49-F238E27FC236}">
                <a16:creationId xmlns:a16="http://schemas.microsoft.com/office/drawing/2014/main" id="{BA6098A0-8BFF-DD98-49F1-FF52D31C4EF8}"/>
              </a:ext>
            </a:extLst>
          </xdr:cNvPr>
          <xdr:cNvSpPr/>
        </xdr:nvSpPr>
        <xdr:spPr>
          <a:xfrm>
            <a:off x="1760475" y="4640946"/>
            <a:ext cx="262480" cy="169839"/>
          </a:xfrm>
          <a:custGeom>
            <a:avLst/>
            <a:gdLst>
              <a:gd name="connsiteX0" fmla="*/ 23160 w 262480"/>
              <a:gd name="connsiteY0" fmla="*/ 115800 h 169839"/>
              <a:gd name="connsiteX1" fmla="*/ 84920 w 262480"/>
              <a:gd name="connsiteY1" fmla="*/ 115800 h 169839"/>
              <a:gd name="connsiteX2" fmla="*/ 84920 w 262480"/>
              <a:gd name="connsiteY2" fmla="*/ 146680 h 169839"/>
              <a:gd name="connsiteX3" fmla="*/ 23160 w 262480"/>
              <a:gd name="connsiteY3" fmla="*/ 146680 h 169839"/>
              <a:gd name="connsiteX4" fmla="*/ 23160 w 262480"/>
              <a:gd name="connsiteY4" fmla="*/ 115800 h 169839"/>
              <a:gd name="connsiteX5" fmla="*/ 23160 w 262480"/>
              <a:gd name="connsiteY5" fmla="*/ 69480 h 169839"/>
              <a:gd name="connsiteX6" fmla="*/ 84920 w 262480"/>
              <a:gd name="connsiteY6" fmla="*/ 69480 h 169839"/>
              <a:gd name="connsiteX7" fmla="*/ 84920 w 262480"/>
              <a:gd name="connsiteY7" fmla="*/ 100360 h 169839"/>
              <a:gd name="connsiteX8" fmla="*/ 23160 w 262480"/>
              <a:gd name="connsiteY8" fmla="*/ 100360 h 169839"/>
              <a:gd name="connsiteX9" fmla="*/ 23160 w 262480"/>
              <a:gd name="connsiteY9" fmla="*/ 69480 h 169839"/>
              <a:gd name="connsiteX10" fmla="*/ 23160 w 262480"/>
              <a:gd name="connsiteY10" fmla="*/ 23160 h 169839"/>
              <a:gd name="connsiteX11" fmla="*/ 84920 w 262480"/>
              <a:gd name="connsiteY11" fmla="*/ 23160 h 169839"/>
              <a:gd name="connsiteX12" fmla="*/ 84920 w 262480"/>
              <a:gd name="connsiteY12" fmla="*/ 54040 h 169839"/>
              <a:gd name="connsiteX13" fmla="*/ 23160 w 262480"/>
              <a:gd name="connsiteY13" fmla="*/ 54040 h 169839"/>
              <a:gd name="connsiteX14" fmla="*/ 23160 w 262480"/>
              <a:gd name="connsiteY14" fmla="*/ 23160 h 169839"/>
              <a:gd name="connsiteX15" fmla="*/ 162120 w 262480"/>
              <a:gd name="connsiteY15" fmla="*/ 23160 h 169839"/>
              <a:gd name="connsiteX16" fmla="*/ 162120 w 262480"/>
              <a:gd name="connsiteY16" fmla="*/ 54040 h 169839"/>
              <a:gd name="connsiteX17" fmla="*/ 100360 w 262480"/>
              <a:gd name="connsiteY17" fmla="*/ 54040 h 169839"/>
              <a:gd name="connsiteX18" fmla="*/ 100360 w 262480"/>
              <a:gd name="connsiteY18" fmla="*/ 23160 h 169839"/>
              <a:gd name="connsiteX19" fmla="*/ 162120 w 262480"/>
              <a:gd name="connsiteY19" fmla="*/ 23160 h 169839"/>
              <a:gd name="connsiteX20" fmla="*/ 239320 w 262480"/>
              <a:gd name="connsiteY20" fmla="*/ 23160 h 169839"/>
              <a:gd name="connsiteX21" fmla="*/ 239320 w 262480"/>
              <a:gd name="connsiteY21" fmla="*/ 54040 h 169839"/>
              <a:gd name="connsiteX22" fmla="*/ 177560 w 262480"/>
              <a:gd name="connsiteY22" fmla="*/ 54040 h 169839"/>
              <a:gd name="connsiteX23" fmla="*/ 177560 w 262480"/>
              <a:gd name="connsiteY23" fmla="*/ 23160 h 169839"/>
              <a:gd name="connsiteX24" fmla="*/ 239320 w 262480"/>
              <a:gd name="connsiteY24" fmla="*/ 23160 h 169839"/>
              <a:gd name="connsiteX25" fmla="*/ 239320 w 262480"/>
              <a:gd name="connsiteY25" fmla="*/ 100360 h 169839"/>
              <a:gd name="connsiteX26" fmla="*/ 177560 w 262480"/>
              <a:gd name="connsiteY26" fmla="*/ 100360 h 169839"/>
              <a:gd name="connsiteX27" fmla="*/ 177560 w 262480"/>
              <a:gd name="connsiteY27" fmla="*/ 69480 h 169839"/>
              <a:gd name="connsiteX28" fmla="*/ 239320 w 262480"/>
              <a:gd name="connsiteY28" fmla="*/ 69480 h 169839"/>
              <a:gd name="connsiteX29" fmla="*/ 239320 w 262480"/>
              <a:gd name="connsiteY29" fmla="*/ 100360 h 169839"/>
              <a:gd name="connsiteX30" fmla="*/ 239320 w 262480"/>
              <a:gd name="connsiteY30" fmla="*/ 146680 h 169839"/>
              <a:gd name="connsiteX31" fmla="*/ 177560 w 262480"/>
              <a:gd name="connsiteY31" fmla="*/ 146680 h 169839"/>
              <a:gd name="connsiteX32" fmla="*/ 177560 w 262480"/>
              <a:gd name="connsiteY32" fmla="*/ 115800 h 169839"/>
              <a:gd name="connsiteX33" fmla="*/ 239320 w 262480"/>
              <a:gd name="connsiteY33" fmla="*/ 115800 h 169839"/>
              <a:gd name="connsiteX34" fmla="*/ 239320 w 262480"/>
              <a:gd name="connsiteY34" fmla="*/ 146680 h 169839"/>
              <a:gd name="connsiteX35" fmla="*/ 100360 w 262480"/>
              <a:gd name="connsiteY35" fmla="*/ 100360 h 169839"/>
              <a:gd name="connsiteX36" fmla="*/ 100360 w 262480"/>
              <a:gd name="connsiteY36" fmla="*/ 69480 h 169839"/>
              <a:gd name="connsiteX37" fmla="*/ 162120 w 262480"/>
              <a:gd name="connsiteY37" fmla="*/ 69480 h 169839"/>
              <a:gd name="connsiteX38" fmla="*/ 162120 w 262480"/>
              <a:gd name="connsiteY38" fmla="*/ 100360 h 169839"/>
              <a:gd name="connsiteX39" fmla="*/ 100360 w 262480"/>
              <a:gd name="connsiteY39" fmla="*/ 100360 h 169839"/>
              <a:gd name="connsiteX40" fmla="*/ 100360 w 262480"/>
              <a:gd name="connsiteY40" fmla="*/ 146680 h 169839"/>
              <a:gd name="connsiteX41" fmla="*/ 100360 w 262480"/>
              <a:gd name="connsiteY41" fmla="*/ 115800 h 169839"/>
              <a:gd name="connsiteX42" fmla="*/ 162120 w 262480"/>
              <a:gd name="connsiteY42" fmla="*/ 115800 h 169839"/>
              <a:gd name="connsiteX43" fmla="*/ 162120 w 262480"/>
              <a:gd name="connsiteY43" fmla="*/ 146680 h 169839"/>
              <a:gd name="connsiteX44" fmla="*/ 100360 w 262480"/>
              <a:gd name="connsiteY44" fmla="*/ 146680 h 169839"/>
              <a:gd name="connsiteX45" fmla="*/ 0 w 262480"/>
              <a:gd name="connsiteY45" fmla="*/ 169840 h 169839"/>
              <a:gd name="connsiteX46" fmla="*/ 262480 w 262480"/>
              <a:gd name="connsiteY46" fmla="*/ 169840 h 169839"/>
              <a:gd name="connsiteX47" fmla="*/ 262480 w 262480"/>
              <a:gd name="connsiteY47" fmla="*/ 0 h 169839"/>
              <a:gd name="connsiteX48" fmla="*/ 0 w 262480"/>
              <a:gd name="connsiteY48" fmla="*/ 0 h 169839"/>
              <a:gd name="connsiteX49" fmla="*/ 0 w 262480"/>
              <a:gd name="connsiteY49" fmla="*/ 169840 h 1698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262480" h="169839">
                <a:moveTo>
                  <a:pt x="23160" y="115800"/>
                </a:moveTo>
                <a:lnTo>
                  <a:pt x="84920" y="115800"/>
                </a:lnTo>
                <a:lnTo>
                  <a:pt x="84920" y="146680"/>
                </a:lnTo>
                <a:lnTo>
                  <a:pt x="23160" y="146680"/>
                </a:lnTo>
                <a:lnTo>
                  <a:pt x="23160" y="115800"/>
                </a:lnTo>
                <a:close/>
                <a:moveTo>
                  <a:pt x="23160" y="69480"/>
                </a:moveTo>
                <a:lnTo>
                  <a:pt x="84920" y="69480"/>
                </a:lnTo>
                <a:lnTo>
                  <a:pt x="84920" y="100360"/>
                </a:lnTo>
                <a:lnTo>
                  <a:pt x="23160" y="100360"/>
                </a:lnTo>
                <a:lnTo>
                  <a:pt x="23160" y="69480"/>
                </a:lnTo>
                <a:close/>
                <a:moveTo>
                  <a:pt x="23160" y="23160"/>
                </a:moveTo>
                <a:lnTo>
                  <a:pt x="84920" y="23160"/>
                </a:lnTo>
                <a:lnTo>
                  <a:pt x="84920" y="54040"/>
                </a:lnTo>
                <a:lnTo>
                  <a:pt x="23160" y="54040"/>
                </a:lnTo>
                <a:lnTo>
                  <a:pt x="23160" y="23160"/>
                </a:lnTo>
                <a:close/>
                <a:moveTo>
                  <a:pt x="162120" y="23160"/>
                </a:moveTo>
                <a:lnTo>
                  <a:pt x="162120" y="54040"/>
                </a:lnTo>
                <a:lnTo>
                  <a:pt x="100360" y="54040"/>
                </a:lnTo>
                <a:lnTo>
                  <a:pt x="100360" y="23160"/>
                </a:lnTo>
                <a:lnTo>
                  <a:pt x="162120" y="23160"/>
                </a:lnTo>
                <a:close/>
                <a:moveTo>
                  <a:pt x="239320" y="23160"/>
                </a:moveTo>
                <a:lnTo>
                  <a:pt x="239320" y="54040"/>
                </a:lnTo>
                <a:lnTo>
                  <a:pt x="177560" y="54040"/>
                </a:lnTo>
                <a:lnTo>
                  <a:pt x="177560" y="23160"/>
                </a:lnTo>
                <a:lnTo>
                  <a:pt x="239320" y="23160"/>
                </a:lnTo>
                <a:close/>
                <a:moveTo>
                  <a:pt x="239320" y="100360"/>
                </a:moveTo>
                <a:lnTo>
                  <a:pt x="177560" y="100360"/>
                </a:lnTo>
                <a:lnTo>
                  <a:pt x="177560" y="69480"/>
                </a:lnTo>
                <a:lnTo>
                  <a:pt x="239320" y="69480"/>
                </a:lnTo>
                <a:lnTo>
                  <a:pt x="239320" y="100360"/>
                </a:lnTo>
                <a:close/>
                <a:moveTo>
                  <a:pt x="239320" y="146680"/>
                </a:moveTo>
                <a:lnTo>
                  <a:pt x="177560" y="146680"/>
                </a:lnTo>
                <a:lnTo>
                  <a:pt x="177560" y="115800"/>
                </a:lnTo>
                <a:lnTo>
                  <a:pt x="239320" y="115800"/>
                </a:lnTo>
                <a:lnTo>
                  <a:pt x="239320" y="146680"/>
                </a:lnTo>
                <a:close/>
                <a:moveTo>
                  <a:pt x="100360" y="100360"/>
                </a:moveTo>
                <a:lnTo>
                  <a:pt x="100360" y="69480"/>
                </a:lnTo>
                <a:lnTo>
                  <a:pt x="162120" y="69480"/>
                </a:lnTo>
                <a:lnTo>
                  <a:pt x="162120" y="100360"/>
                </a:lnTo>
                <a:lnTo>
                  <a:pt x="100360" y="100360"/>
                </a:lnTo>
                <a:close/>
                <a:moveTo>
                  <a:pt x="100360" y="146680"/>
                </a:moveTo>
                <a:lnTo>
                  <a:pt x="100360" y="115800"/>
                </a:lnTo>
                <a:lnTo>
                  <a:pt x="162120" y="115800"/>
                </a:lnTo>
                <a:lnTo>
                  <a:pt x="162120" y="146680"/>
                </a:lnTo>
                <a:lnTo>
                  <a:pt x="100360" y="146680"/>
                </a:lnTo>
                <a:close/>
                <a:moveTo>
                  <a:pt x="0" y="169840"/>
                </a:moveTo>
                <a:lnTo>
                  <a:pt x="262480" y="169840"/>
                </a:lnTo>
                <a:lnTo>
                  <a:pt x="262480" y="0"/>
                </a:lnTo>
                <a:lnTo>
                  <a:pt x="0" y="0"/>
                </a:lnTo>
                <a:lnTo>
                  <a:pt x="0" y="169840"/>
                </a:lnTo>
                <a:close/>
              </a:path>
            </a:pathLst>
          </a:custGeom>
          <a:solidFill>
            <a:srgbClr val="FFFFFF"/>
          </a:solidFill>
          <a:ln w="3770" cap="flat">
            <a:noFill/>
            <a:prstDash val="solid"/>
            <a:miter/>
          </a:ln>
        </xdr:spPr>
        <xdr:txBody>
          <a:bodyPr rtlCol="0" anchor="ctr"/>
          <a:lstStyle/>
          <a:p>
            <a:endParaRPr lang="en-IN"/>
          </a:p>
        </xdr:txBody>
      </xdr:sp>
      <xdr:sp macro="" textlink="">
        <xdr:nvSpPr>
          <xdr:cNvPr id="98" name="Freeform: Shape 97">
            <a:extLst>
              <a:ext uri="{FF2B5EF4-FFF2-40B4-BE49-F238E27FC236}">
                <a16:creationId xmlns:a16="http://schemas.microsoft.com/office/drawing/2014/main" id="{AB697F97-D663-DD3B-2345-E10BA0ECF267}"/>
              </a:ext>
            </a:extLst>
          </xdr:cNvPr>
          <xdr:cNvSpPr/>
        </xdr:nvSpPr>
        <xdr:spPr>
          <a:xfrm>
            <a:off x="1953475" y="4548306"/>
            <a:ext cx="23160" cy="46319"/>
          </a:xfrm>
          <a:custGeom>
            <a:avLst/>
            <a:gdLst>
              <a:gd name="connsiteX0" fmla="*/ 11580 w 23160"/>
              <a:gd name="connsiteY0" fmla="*/ 46320 h 46319"/>
              <a:gd name="connsiteX1" fmla="*/ 23160 w 23160"/>
              <a:gd name="connsiteY1" fmla="*/ 34740 h 46319"/>
              <a:gd name="connsiteX2" fmla="*/ 23160 w 23160"/>
              <a:gd name="connsiteY2" fmla="*/ 11580 h 46319"/>
              <a:gd name="connsiteX3" fmla="*/ 11580 w 23160"/>
              <a:gd name="connsiteY3" fmla="*/ 0 h 46319"/>
              <a:gd name="connsiteX4" fmla="*/ 0 w 23160"/>
              <a:gd name="connsiteY4" fmla="*/ 11580 h 46319"/>
              <a:gd name="connsiteX5" fmla="*/ 0 w 23160"/>
              <a:gd name="connsiteY5" fmla="*/ 34740 h 46319"/>
              <a:gd name="connsiteX6" fmla="*/ 11580 w 23160"/>
              <a:gd name="connsiteY6" fmla="*/ 46320 h 463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3160" h="46319">
                <a:moveTo>
                  <a:pt x="11580" y="46320"/>
                </a:moveTo>
                <a:cubicBezTo>
                  <a:pt x="18142" y="46320"/>
                  <a:pt x="23160" y="41302"/>
                  <a:pt x="23160" y="34740"/>
                </a:cubicBezTo>
                <a:lnTo>
                  <a:pt x="23160" y="11580"/>
                </a:lnTo>
                <a:cubicBezTo>
                  <a:pt x="23160" y="5018"/>
                  <a:pt x="18142" y="0"/>
                  <a:pt x="11580" y="0"/>
                </a:cubicBezTo>
                <a:cubicBezTo>
                  <a:pt x="5018" y="0"/>
                  <a:pt x="0" y="5018"/>
                  <a:pt x="0" y="11580"/>
                </a:cubicBezTo>
                <a:lnTo>
                  <a:pt x="0" y="34740"/>
                </a:lnTo>
                <a:cubicBezTo>
                  <a:pt x="0" y="41302"/>
                  <a:pt x="5018" y="46320"/>
                  <a:pt x="11580" y="46320"/>
                </a:cubicBezTo>
                <a:close/>
              </a:path>
            </a:pathLst>
          </a:custGeom>
          <a:solidFill>
            <a:srgbClr val="FFFFFF"/>
          </a:solidFill>
          <a:ln w="3770" cap="flat">
            <a:noFill/>
            <a:prstDash val="solid"/>
            <a:miter/>
          </a:ln>
        </xdr:spPr>
        <xdr:txBody>
          <a:bodyPr rtlCol="0" anchor="ctr"/>
          <a:lstStyle/>
          <a:p>
            <a:endParaRPr lang="en-IN"/>
          </a:p>
        </xdr:txBody>
      </xdr:sp>
      <xdr:sp macro="" textlink="">
        <xdr:nvSpPr>
          <xdr:cNvPr id="99" name="Freeform: Shape 98">
            <a:extLst>
              <a:ext uri="{FF2B5EF4-FFF2-40B4-BE49-F238E27FC236}">
                <a16:creationId xmlns:a16="http://schemas.microsoft.com/office/drawing/2014/main" id="{DC0E6FE4-C444-046B-D7E1-8E8672D569EA}"/>
              </a:ext>
            </a:extLst>
          </xdr:cNvPr>
          <xdr:cNvSpPr/>
        </xdr:nvSpPr>
        <xdr:spPr>
          <a:xfrm>
            <a:off x="1760475" y="4571466"/>
            <a:ext cx="262480" cy="54039"/>
          </a:xfrm>
          <a:custGeom>
            <a:avLst/>
            <a:gdLst>
              <a:gd name="connsiteX0" fmla="*/ 231600 w 262480"/>
              <a:gd name="connsiteY0" fmla="*/ 0 h 54039"/>
              <a:gd name="connsiteX1" fmla="*/ 231600 w 262480"/>
              <a:gd name="connsiteY1" fmla="*/ 11580 h 54039"/>
              <a:gd name="connsiteX2" fmla="*/ 204580 w 262480"/>
              <a:gd name="connsiteY2" fmla="*/ 38600 h 54039"/>
              <a:gd name="connsiteX3" fmla="*/ 177560 w 262480"/>
              <a:gd name="connsiteY3" fmla="*/ 11580 h 54039"/>
              <a:gd name="connsiteX4" fmla="*/ 177560 w 262480"/>
              <a:gd name="connsiteY4" fmla="*/ 0 h 54039"/>
              <a:gd name="connsiteX5" fmla="*/ 84920 w 262480"/>
              <a:gd name="connsiteY5" fmla="*/ 0 h 54039"/>
              <a:gd name="connsiteX6" fmla="*/ 84920 w 262480"/>
              <a:gd name="connsiteY6" fmla="*/ 11580 h 54039"/>
              <a:gd name="connsiteX7" fmla="*/ 57900 w 262480"/>
              <a:gd name="connsiteY7" fmla="*/ 38600 h 54039"/>
              <a:gd name="connsiteX8" fmla="*/ 30880 w 262480"/>
              <a:gd name="connsiteY8" fmla="*/ 11580 h 54039"/>
              <a:gd name="connsiteX9" fmla="*/ 30880 w 262480"/>
              <a:gd name="connsiteY9" fmla="*/ 0 h 54039"/>
              <a:gd name="connsiteX10" fmla="*/ 0 w 262480"/>
              <a:gd name="connsiteY10" fmla="*/ 0 h 54039"/>
              <a:gd name="connsiteX11" fmla="*/ 0 w 262480"/>
              <a:gd name="connsiteY11" fmla="*/ 54040 h 54039"/>
              <a:gd name="connsiteX12" fmla="*/ 262480 w 262480"/>
              <a:gd name="connsiteY12" fmla="*/ 54040 h 54039"/>
              <a:gd name="connsiteX13" fmla="*/ 262480 w 262480"/>
              <a:gd name="connsiteY13" fmla="*/ 0 h 54039"/>
              <a:gd name="connsiteX14" fmla="*/ 231600 w 262480"/>
              <a:gd name="connsiteY14" fmla="*/ 0 h 540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262480" h="54039">
                <a:moveTo>
                  <a:pt x="231600" y="0"/>
                </a:moveTo>
                <a:lnTo>
                  <a:pt x="231600" y="11580"/>
                </a:lnTo>
                <a:cubicBezTo>
                  <a:pt x="231600" y="26634"/>
                  <a:pt x="219634" y="38600"/>
                  <a:pt x="204580" y="38600"/>
                </a:cubicBezTo>
                <a:cubicBezTo>
                  <a:pt x="189526" y="38600"/>
                  <a:pt x="177560" y="26634"/>
                  <a:pt x="177560" y="11580"/>
                </a:cubicBezTo>
                <a:lnTo>
                  <a:pt x="177560" y="0"/>
                </a:lnTo>
                <a:lnTo>
                  <a:pt x="84920" y="0"/>
                </a:lnTo>
                <a:lnTo>
                  <a:pt x="84920" y="11580"/>
                </a:lnTo>
                <a:cubicBezTo>
                  <a:pt x="84920" y="26634"/>
                  <a:pt x="72954" y="38600"/>
                  <a:pt x="57900" y="38600"/>
                </a:cubicBezTo>
                <a:cubicBezTo>
                  <a:pt x="42846" y="38600"/>
                  <a:pt x="30880" y="26634"/>
                  <a:pt x="30880" y="11580"/>
                </a:cubicBezTo>
                <a:lnTo>
                  <a:pt x="30880" y="0"/>
                </a:lnTo>
                <a:lnTo>
                  <a:pt x="0" y="0"/>
                </a:lnTo>
                <a:lnTo>
                  <a:pt x="0" y="54040"/>
                </a:lnTo>
                <a:lnTo>
                  <a:pt x="262480" y="54040"/>
                </a:lnTo>
                <a:lnTo>
                  <a:pt x="262480" y="0"/>
                </a:lnTo>
                <a:lnTo>
                  <a:pt x="231600" y="0"/>
                </a:lnTo>
                <a:close/>
              </a:path>
            </a:pathLst>
          </a:custGeom>
          <a:solidFill>
            <a:srgbClr val="FFFFFF"/>
          </a:solidFill>
          <a:ln w="3770" cap="flat">
            <a:noFill/>
            <a:prstDash val="solid"/>
            <a:miter/>
          </a:ln>
        </xdr:spPr>
        <xdr:txBody>
          <a:bodyPr rtlCol="0" anchor="ctr"/>
          <a:lstStyle/>
          <a:p>
            <a:endParaRPr lang="en-IN"/>
          </a:p>
        </xdr:txBody>
      </xdr:sp>
    </xdr:grpSp>
    <xdr:clientData/>
  </xdr:twoCellAnchor>
  <xdr:twoCellAnchor>
    <xdr:from>
      <xdr:col>5</xdr:col>
      <xdr:colOff>195210</xdr:colOff>
      <xdr:row>7</xdr:row>
      <xdr:rowOff>95566</xdr:rowOff>
    </xdr:from>
    <xdr:to>
      <xdr:col>6</xdr:col>
      <xdr:colOff>158994</xdr:colOff>
      <xdr:row>8</xdr:row>
      <xdr:rowOff>158476</xdr:rowOff>
    </xdr:to>
    <xdr:sp macro="" textlink="">
      <xdr:nvSpPr>
        <xdr:cNvPr id="101" name="Freeform: Shape 100">
          <a:extLst>
            <a:ext uri="{FF2B5EF4-FFF2-40B4-BE49-F238E27FC236}">
              <a16:creationId xmlns:a16="http://schemas.microsoft.com/office/drawing/2014/main" id="{36A01C08-47D9-CD5B-B886-79878C944902}"/>
            </a:ext>
          </a:extLst>
        </xdr:cNvPr>
        <xdr:cNvSpPr/>
      </xdr:nvSpPr>
      <xdr:spPr>
        <a:xfrm>
          <a:off x="3243210" y="1375726"/>
          <a:ext cx="573384" cy="245790"/>
        </a:xfrm>
        <a:custGeom>
          <a:avLst/>
          <a:gdLst>
            <a:gd name="connsiteX0" fmla="*/ 534290 w 573384"/>
            <a:gd name="connsiteY0" fmla="*/ 190488 h 245790"/>
            <a:gd name="connsiteX1" fmla="*/ 514743 w 573384"/>
            <a:gd name="connsiteY1" fmla="*/ 208922 h 245790"/>
            <a:gd name="connsiteX2" fmla="*/ 65157 w 573384"/>
            <a:gd name="connsiteY2" fmla="*/ 208922 h 245790"/>
            <a:gd name="connsiteX3" fmla="*/ 39094 w 573384"/>
            <a:gd name="connsiteY3" fmla="*/ 184343 h 245790"/>
            <a:gd name="connsiteX4" fmla="*/ 39094 w 573384"/>
            <a:gd name="connsiteY4" fmla="*/ 61448 h 245790"/>
            <a:gd name="connsiteX5" fmla="*/ 65157 w 573384"/>
            <a:gd name="connsiteY5" fmla="*/ 36869 h 245790"/>
            <a:gd name="connsiteX6" fmla="*/ 514743 w 573384"/>
            <a:gd name="connsiteY6" fmla="*/ 36869 h 245790"/>
            <a:gd name="connsiteX7" fmla="*/ 534290 w 573384"/>
            <a:gd name="connsiteY7" fmla="*/ 55303 h 245790"/>
            <a:gd name="connsiteX8" fmla="*/ 534290 w 573384"/>
            <a:gd name="connsiteY8" fmla="*/ 190488 h 245790"/>
            <a:gd name="connsiteX9" fmla="*/ 0 w 573384"/>
            <a:gd name="connsiteY9" fmla="*/ 0 h 245790"/>
            <a:gd name="connsiteX10" fmla="*/ 0 w 573384"/>
            <a:gd name="connsiteY10" fmla="*/ 245790 h 245790"/>
            <a:gd name="connsiteX11" fmla="*/ 573384 w 573384"/>
            <a:gd name="connsiteY11" fmla="*/ 245790 h 245790"/>
            <a:gd name="connsiteX12" fmla="*/ 573384 w 573384"/>
            <a:gd name="connsiteY12" fmla="*/ 0 h 245790"/>
            <a:gd name="connsiteX13" fmla="*/ 0 w 573384"/>
            <a:gd name="connsiteY13" fmla="*/ 0 h 2457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573384" h="245790">
              <a:moveTo>
                <a:pt x="534290" y="190488"/>
              </a:moveTo>
              <a:lnTo>
                <a:pt x="514743" y="208922"/>
              </a:lnTo>
              <a:lnTo>
                <a:pt x="65157" y="208922"/>
              </a:lnTo>
              <a:lnTo>
                <a:pt x="39094" y="184343"/>
              </a:lnTo>
              <a:lnTo>
                <a:pt x="39094" y="61448"/>
              </a:lnTo>
              <a:lnTo>
                <a:pt x="65157" y="36869"/>
              </a:lnTo>
              <a:lnTo>
                <a:pt x="514743" y="36869"/>
              </a:lnTo>
              <a:lnTo>
                <a:pt x="534290" y="55303"/>
              </a:lnTo>
              <a:lnTo>
                <a:pt x="534290" y="190488"/>
              </a:lnTo>
              <a:close/>
              <a:moveTo>
                <a:pt x="0" y="0"/>
              </a:moveTo>
              <a:lnTo>
                <a:pt x="0" y="245790"/>
              </a:lnTo>
              <a:lnTo>
                <a:pt x="573384" y="245790"/>
              </a:lnTo>
              <a:lnTo>
                <a:pt x="573384" y="0"/>
              </a:lnTo>
              <a:lnTo>
                <a:pt x="0" y="0"/>
              </a:lnTo>
              <a:close/>
            </a:path>
          </a:pathLst>
        </a:custGeom>
        <a:solidFill>
          <a:srgbClr val="FFFFFF"/>
        </a:solidFill>
        <a:ln w="6449" cap="flat">
          <a:noFill/>
          <a:prstDash val="solid"/>
          <a:miter/>
        </a:ln>
      </xdr:spPr>
      <xdr:txBody>
        <a:bodyPr rtlCol="0" anchor="ctr"/>
        <a:lstStyle/>
        <a:p>
          <a:endParaRPr lang="en-IN"/>
        </a:p>
      </xdr:txBody>
    </xdr:sp>
    <xdr:clientData/>
  </xdr:twoCellAnchor>
  <xdr:twoCellAnchor>
    <xdr:from>
      <xdr:col>5</xdr:col>
      <xdr:colOff>429777</xdr:colOff>
      <xdr:row>7</xdr:row>
      <xdr:rowOff>157014</xdr:rowOff>
    </xdr:from>
    <xdr:to>
      <xdr:col>5</xdr:col>
      <xdr:colOff>534028</xdr:colOff>
      <xdr:row>8</xdr:row>
      <xdr:rowOff>97029</xdr:rowOff>
    </xdr:to>
    <xdr:sp macro="" textlink="">
      <xdr:nvSpPr>
        <xdr:cNvPr id="102" name="Freeform: Shape 101">
          <a:extLst>
            <a:ext uri="{FF2B5EF4-FFF2-40B4-BE49-F238E27FC236}">
              <a16:creationId xmlns:a16="http://schemas.microsoft.com/office/drawing/2014/main" id="{41602614-BC1D-95B9-C920-4C221CB18EF4}"/>
            </a:ext>
          </a:extLst>
        </xdr:cNvPr>
        <xdr:cNvSpPr/>
      </xdr:nvSpPr>
      <xdr:spPr>
        <a:xfrm>
          <a:off x="3477777" y="1437174"/>
          <a:ext cx="104251" cy="122895"/>
        </a:xfrm>
        <a:custGeom>
          <a:avLst/>
          <a:gdLst>
            <a:gd name="connsiteX0" fmla="*/ 104252 w 104251"/>
            <a:gd name="connsiteY0" fmla="*/ 61448 h 122895"/>
            <a:gd name="connsiteX1" fmla="*/ 52126 w 104251"/>
            <a:gd name="connsiteY1" fmla="*/ 122895 h 122895"/>
            <a:gd name="connsiteX2" fmla="*/ 0 w 104251"/>
            <a:gd name="connsiteY2" fmla="*/ 61448 h 122895"/>
            <a:gd name="connsiteX3" fmla="*/ 52126 w 104251"/>
            <a:gd name="connsiteY3" fmla="*/ 0 h 122895"/>
            <a:gd name="connsiteX4" fmla="*/ 104252 w 104251"/>
            <a:gd name="connsiteY4" fmla="*/ 61448 h 12289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4251" h="122895">
              <a:moveTo>
                <a:pt x="104252" y="61448"/>
              </a:moveTo>
              <a:cubicBezTo>
                <a:pt x="104252" y="95384"/>
                <a:pt x="80914" y="122895"/>
                <a:pt x="52126" y="122895"/>
              </a:cubicBezTo>
              <a:cubicBezTo>
                <a:pt x="23338" y="122895"/>
                <a:pt x="0" y="95384"/>
                <a:pt x="0" y="61448"/>
              </a:cubicBezTo>
              <a:cubicBezTo>
                <a:pt x="0" y="27511"/>
                <a:pt x="23338" y="0"/>
                <a:pt x="52126" y="0"/>
              </a:cubicBezTo>
              <a:cubicBezTo>
                <a:pt x="80914" y="0"/>
                <a:pt x="104252" y="27511"/>
                <a:pt x="104252" y="61448"/>
              </a:cubicBezTo>
              <a:close/>
            </a:path>
          </a:pathLst>
        </a:custGeom>
        <a:solidFill>
          <a:srgbClr val="FFFFFF"/>
        </a:solidFill>
        <a:ln w="6449" cap="flat">
          <a:noFill/>
          <a:prstDash val="solid"/>
          <a:miter/>
        </a:ln>
      </xdr:spPr>
      <xdr:txBody>
        <a:bodyPr rtlCol="0" anchor="ctr"/>
        <a:lstStyle/>
        <a:p>
          <a:endParaRPr lang="en-IN"/>
        </a:p>
      </xdr:txBody>
    </xdr:sp>
    <xdr:clientData/>
  </xdr:twoCellAnchor>
  <xdr:twoCellAnchor>
    <xdr:from>
      <xdr:col>5</xdr:col>
      <xdr:colOff>299462</xdr:colOff>
      <xdr:row>8</xdr:row>
      <xdr:rowOff>17147</xdr:rowOff>
    </xdr:from>
    <xdr:to>
      <xdr:col>5</xdr:col>
      <xdr:colOff>338556</xdr:colOff>
      <xdr:row>8</xdr:row>
      <xdr:rowOff>54015</xdr:rowOff>
    </xdr:to>
    <xdr:sp macro="" textlink="">
      <xdr:nvSpPr>
        <xdr:cNvPr id="103" name="Freeform: Shape 102">
          <a:extLst>
            <a:ext uri="{FF2B5EF4-FFF2-40B4-BE49-F238E27FC236}">
              <a16:creationId xmlns:a16="http://schemas.microsoft.com/office/drawing/2014/main" id="{22B4B8AE-ABAC-8D6F-E67E-93584769E5DD}"/>
            </a:ext>
          </a:extLst>
        </xdr:cNvPr>
        <xdr:cNvSpPr/>
      </xdr:nvSpPr>
      <xdr:spPr>
        <a:xfrm>
          <a:off x="3347462" y="1480187"/>
          <a:ext cx="39094" cy="36868"/>
        </a:xfrm>
        <a:custGeom>
          <a:avLst/>
          <a:gdLst>
            <a:gd name="connsiteX0" fmla="*/ 39094 w 39094"/>
            <a:gd name="connsiteY0" fmla="*/ 18434 h 36868"/>
            <a:gd name="connsiteX1" fmla="*/ 19547 w 39094"/>
            <a:gd name="connsiteY1" fmla="*/ 36869 h 36868"/>
            <a:gd name="connsiteX2" fmla="*/ 0 w 39094"/>
            <a:gd name="connsiteY2" fmla="*/ 18434 h 36868"/>
            <a:gd name="connsiteX3" fmla="*/ 19547 w 39094"/>
            <a:gd name="connsiteY3" fmla="*/ 0 h 36868"/>
            <a:gd name="connsiteX4" fmla="*/ 39094 w 39094"/>
            <a:gd name="connsiteY4" fmla="*/ 18434 h 368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9094" h="36868">
              <a:moveTo>
                <a:pt x="39094" y="18434"/>
              </a:moveTo>
              <a:cubicBezTo>
                <a:pt x="39094" y="28615"/>
                <a:pt x="30343" y="36869"/>
                <a:pt x="19547" y="36869"/>
              </a:cubicBezTo>
              <a:cubicBezTo>
                <a:pt x="8752" y="36869"/>
                <a:pt x="0" y="28615"/>
                <a:pt x="0" y="18434"/>
              </a:cubicBezTo>
              <a:cubicBezTo>
                <a:pt x="0" y="8253"/>
                <a:pt x="8752" y="0"/>
                <a:pt x="19547" y="0"/>
              </a:cubicBezTo>
              <a:cubicBezTo>
                <a:pt x="30343" y="0"/>
                <a:pt x="39094" y="8253"/>
                <a:pt x="39094" y="18434"/>
              </a:cubicBezTo>
              <a:close/>
            </a:path>
          </a:pathLst>
        </a:custGeom>
        <a:solidFill>
          <a:srgbClr val="FFFFFF"/>
        </a:solidFill>
        <a:ln w="6449" cap="flat">
          <a:noFill/>
          <a:prstDash val="solid"/>
          <a:miter/>
        </a:ln>
      </xdr:spPr>
      <xdr:txBody>
        <a:bodyPr rtlCol="0" anchor="ctr"/>
        <a:lstStyle/>
        <a:p>
          <a:endParaRPr lang="en-IN"/>
        </a:p>
      </xdr:txBody>
    </xdr:sp>
    <xdr:clientData/>
  </xdr:twoCellAnchor>
  <xdr:twoCellAnchor>
    <xdr:from>
      <xdr:col>6</xdr:col>
      <xdr:colOff>15649</xdr:colOff>
      <xdr:row>8</xdr:row>
      <xdr:rowOff>17147</xdr:rowOff>
    </xdr:from>
    <xdr:to>
      <xdr:col>6</xdr:col>
      <xdr:colOff>54743</xdr:colOff>
      <xdr:row>8</xdr:row>
      <xdr:rowOff>54015</xdr:rowOff>
    </xdr:to>
    <xdr:sp macro="" textlink="">
      <xdr:nvSpPr>
        <xdr:cNvPr id="104" name="Freeform: Shape 103">
          <a:extLst>
            <a:ext uri="{FF2B5EF4-FFF2-40B4-BE49-F238E27FC236}">
              <a16:creationId xmlns:a16="http://schemas.microsoft.com/office/drawing/2014/main" id="{D0FC4B58-7EAB-1F9E-AB06-3B53CAA73340}"/>
            </a:ext>
          </a:extLst>
        </xdr:cNvPr>
        <xdr:cNvSpPr/>
      </xdr:nvSpPr>
      <xdr:spPr>
        <a:xfrm>
          <a:off x="3673249" y="1480187"/>
          <a:ext cx="39094" cy="36868"/>
        </a:xfrm>
        <a:custGeom>
          <a:avLst/>
          <a:gdLst>
            <a:gd name="connsiteX0" fmla="*/ 39094 w 39094"/>
            <a:gd name="connsiteY0" fmla="*/ 18434 h 36868"/>
            <a:gd name="connsiteX1" fmla="*/ 19547 w 39094"/>
            <a:gd name="connsiteY1" fmla="*/ 36869 h 36868"/>
            <a:gd name="connsiteX2" fmla="*/ 0 w 39094"/>
            <a:gd name="connsiteY2" fmla="*/ 18434 h 36868"/>
            <a:gd name="connsiteX3" fmla="*/ 19547 w 39094"/>
            <a:gd name="connsiteY3" fmla="*/ 0 h 36868"/>
            <a:gd name="connsiteX4" fmla="*/ 39094 w 39094"/>
            <a:gd name="connsiteY4" fmla="*/ 18434 h 368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9094" h="36868">
              <a:moveTo>
                <a:pt x="39094" y="18434"/>
              </a:moveTo>
              <a:cubicBezTo>
                <a:pt x="39094" y="28615"/>
                <a:pt x="30343" y="36869"/>
                <a:pt x="19547" y="36869"/>
              </a:cubicBezTo>
              <a:cubicBezTo>
                <a:pt x="8752" y="36869"/>
                <a:pt x="0" y="28615"/>
                <a:pt x="0" y="18434"/>
              </a:cubicBezTo>
              <a:cubicBezTo>
                <a:pt x="0" y="8253"/>
                <a:pt x="8752" y="0"/>
                <a:pt x="19547" y="0"/>
              </a:cubicBezTo>
              <a:cubicBezTo>
                <a:pt x="30343" y="0"/>
                <a:pt x="39094" y="8253"/>
                <a:pt x="39094" y="18434"/>
              </a:cubicBezTo>
              <a:close/>
            </a:path>
          </a:pathLst>
        </a:custGeom>
        <a:solidFill>
          <a:srgbClr val="FFFFFF"/>
        </a:solidFill>
        <a:ln w="6449" cap="flat">
          <a:noFill/>
          <a:prstDash val="solid"/>
          <a:miter/>
        </a:ln>
      </xdr:spPr>
      <xdr:txBody>
        <a:bodyPr rtlCol="0" anchor="ctr"/>
        <a:lstStyle/>
        <a:p>
          <a:endParaRPr lang="en-IN"/>
        </a:p>
      </xdr:txBody>
    </xdr:sp>
    <xdr:clientData/>
  </xdr:twoCellAnchor>
  <xdr:twoCellAnchor>
    <xdr:from>
      <xdr:col>5</xdr:col>
      <xdr:colOff>269490</xdr:colOff>
      <xdr:row>6</xdr:row>
      <xdr:rowOff>111308</xdr:rowOff>
    </xdr:from>
    <xdr:to>
      <xdr:col>6</xdr:col>
      <xdr:colOff>37802</xdr:colOff>
      <xdr:row>7</xdr:row>
      <xdr:rowOff>63612</xdr:rowOff>
    </xdr:to>
    <xdr:sp macro="" textlink="">
      <xdr:nvSpPr>
        <xdr:cNvPr id="105" name="Freeform: Shape 104">
          <a:extLst>
            <a:ext uri="{FF2B5EF4-FFF2-40B4-BE49-F238E27FC236}">
              <a16:creationId xmlns:a16="http://schemas.microsoft.com/office/drawing/2014/main" id="{0BD5BA22-BED6-5314-E1A3-0AD820906E91}"/>
            </a:ext>
          </a:extLst>
        </xdr:cNvPr>
        <xdr:cNvSpPr/>
      </xdr:nvSpPr>
      <xdr:spPr>
        <a:xfrm>
          <a:off x="3317490" y="1208588"/>
          <a:ext cx="377912" cy="135184"/>
        </a:xfrm>
        <a:custGeom>
          <a:avLst/>
          <a:gdLst>
            <a:gd name="connsiteX0" fmla="*/ 329044 w 377912"/>
            <a:gd name="connsiteY0" fmla="*/ 48544 h 135184"/>
            <a:gd name="connsiteX1" fmla="*/ 338818 w 377912"/>
            <a:gd name="connsiteY1" fmla="*/ 71894 h 135184"/>
            <a:gd name="connsiteX2" fmla="*/ 377912 w 377912"/>
            <a:gd name="connsiteY2" fmla="*/ 64520 h 135184"/>
            <a:gd name="connsiteX3" fmla="*/ 350546 w 377912"/>
            <a:gd name="connsiteY3" fmla="*/ 0 h 135184"/>
            <a:gd name="connsiteX4" fmla="*/ 0 w 377912"/>
            <a:gd name="connsiteY4" fmla="*/ 135185 h 135184"/>
            <a:gd name="connsiteX5" fmla="*/ 200684 w 377912"/>
            <a:gd name="connsiteY5" fmla="*/ 97702 h 13518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77912" h="135184">
              <a:moveTo>
                <a:pt x="329044" y="48544"/>
              </a:moveTo>
              <a:lnTo>
                <a:pt x="338818" y="71894"/>
              </a:lnTo>
              <a:lnTo>
                <a:pt x="377912" y="64520"/>
              </a:lnTo>
              <a:lnTo>
                <a:pt x="350546" y="0"/>
              </a:lnTo>
              <a:lnTo>
                <a:pt x="0" y="135185"/>
              </a:lnTo>
              <a:lnTo>
                <a:pt x="200684" y="97702"/>
              </a:lnTo>
              <a:close/>
            </a:path>
          </a:pathLst>
        </a:custGeom>
        <a:solidFill>
          <a:srgbClr val="FFFFFF"/>
        </a:solidFill>
        <a:ln w="6449" cap="flat">
          <a:noFill/>
          <a:prstDash val="solid"/>
          <a:miter/>
        </a:ln>
      </xdr:spPr>
      <xdr:txBody>
        <a:bodyPr rtlCol="0" anchor="ctr"/>
        <a:lstStyle/>
        <a:p>
          <a:endParaRPr lang="en-IN"/>
        </a:p>
      </xdr:txBody>
    </xdr:sp>
    <xdr:clientData/>
  </xdr:twoCellAnchor>
  <xdr:twoCellAnchor>
    <xdr:from>
      <xdr:col>5</xdr:col>
      <xdr:colOff>364619</xdr:colOff>
      <xdr:row>7</xdr:row>
      <xdr:rowOff>8310</xdr:rowOff>
    </xdr:from>
    <xdr:to>
      <xdr:col>6</xdr:col>
      <xdr:colOff>102307</xdr:colOff>
      <xdr:row>7</xdr:row>
      <xdr:rowOff>70986</xdr:rowOff>
    </xdr:to>
    <xdr:sp macro="" textlink="">
      <xdr:nvSpPr>
        <xdr:cNvPr id="106" name="Freeform: Shape 105">
          <a:extLst>
            <a:ext uri="{FF2B5EF4-FFF2-40B4-BE49-F238E27FC236}">
              <a16:creationId xmlns:a16="http://schemas.microsoft.com/office/drawing/2014/main" id="{63305EAD-6C62-7A3A-7B9F-12D464BDDABE}"/>
            </a:ext>
          </a:extLst>
        </xdr:cNvPr>
        <xdr:cNvSpPr/>
      </xdr:nvSpPr>
      <xdr:spPr>
        <a:xfrm>
          <a:off x="3412619" y="1288470"/>
          <a:ext cx="347288" cy="62676"/>
        </a:xfrm>
        <a:custGeom>
          <a:avLst/>
          <a:gdLst>
            <a:gd name="connsiteX0" fmla="*/ 200033 w 347288"/>
            <a:gd name="connsiteY0" fmla="*/ 62677 h 62676"/>
            <a:gd name="connsiteX1" fmla="*/ 302981 w 347288"/>
            <a:gd name="connsiteY1" fmla="*/ 43628 h 62676"/>
            <a:gd name="connsiteX2" fmla="*/ 307542 w 347288"/>
            <a:gd name="connsiteY2" fmla="*/ 62677 h 62676"/>
            <a:gd name="connsiteX3" fmla="*/ 347288 w 347288"/>
            <a:gd name="connsiteY3" fmla="*/ 62677 h 62676"/>
            <a:gd name="connsiteX4" fmla="*/ 334257 w 347288"/>
            <a:gd name="connsiteY4" fmla="*/ 0 h 62676"/>
            <a:gd name="connsiteX5" fmla="*/ 0 w 347288"/>
            <a:gd name="connsiteY5" fmla="*/ 62677 h 6267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7288" h="62676">
              <a:moveTo>
                <a:pt x="200033" y="62677"/>
              </a:moveTo>
              <a:lnTo>
                <a:pt x="302981" y="43628"/>
              </a:lnTo>
              <a:lnTo>
                <a:pt x="307542" y="62677"/>
              </a:lnTo>
              <a:lnTo>
                <a:pt x="347288" y="62677"/>
              </a:lnTo>
              <a:lnTo>
                <a:pt x="334257" y="0"/>
              </a:lnTo>
              <a:lnTo>
                <a:pt x="0" y="62677"/>
              </a:lnTo>
              <a:close/>
            </a:path>
          </a:pathLst>
        </a:custGeom>
        <a:solidFill>
          <a:srgbClr val="FFFFFF"/>
        </a:solidFill>
        <a:ln w="6449" cap="flat">
          <a:noFill/>
          <a:prstDash val="solid"/>
          <a:miter/>
        </a:ln>
      </xdr:spPr>
      <xdr:txBody>
        <a:bodyPr rtlCol="0" anchor="ctr"/>
        <a:lstStyle/>
        <a:p>
          <a:endParaRPr lang="en-IN"/>
        </a:p>
      </xdr:txBody>
    </xdr:sp>
    <xdr:clientData/>
  </xdr:twoCellAnchor>
  <xdr:twoCellAnchor>
    <xdr:from>
      <xdr:col>13</xdr:col>
      <xdr:colOff>507420</xdr:colOff>
      <xdr:row>6</xdr:row>
      <xdr:rowOff>169401</xdr:rowOff>
    </xdr:from>
    <xdr:to>
      <xdr:col>14</xdr:col>
      <xdr:colOff>375502</xdr:colOff>
      <xdr:row>9</xdr:row>
      <xdr:rowOff>2656</xdr:rowOff>
    </xdr:to>
    <xdr:sp macro="" textlink="">
      <xdr:nvSpPr>
        <xdr:cNvPr id="107" name="Graphic 10" descr="Piggy Bank with solid fill">
          <a:extLst>
            <a:ext uri="{FF2B5EF4-FFF2-40B4-BE49-F238E27FC236}">
              <a16:creationId xmlns:a16="http://schemas.microsoft.com/office/drawing/2014/main" id="{B0CAF57A-27A4-E7B5-6FEE-7820A32E5C00}"/>
            </a:ext>
          </a:extLst>
        </xdr:cNvPr>
        <xdr:cNvSpPr/>
      </xdr:nvSpPr>
      <xdr:spPr>
        <a:xfrm>
          <a:off x="8432220" y="1266681"/>
          <a:ext cx="477682" cy="381895"/>
        </a:xfrm>
        <a:custGeom>
          <a:avLst/>
          <a:gdLst>
            <a:gd name="connsiteX0" fmla="*/ 427057 w 477682"/>
            <a:gd name="connsiteY0" fmla="*/ 193682 h 381895"/>
            <a:gd name="connsiteX1" fmla="*/ 420314 w 477682"/>
            <a:gd name="connsiteY1" fmla="*/ 190062 h 381895"/>
            <a:gd name="connsiteX2" fmla="*/ 415818 w 477682"/>
            <a:gd name="connsiteY2" fmla="*/ 176188 h 381895"/>
            <a:gd name="connsiteX3" fmla="*/ 425371 w 477682"/>
            <a:gd name="connsiteY3" fmla="*/ 158693 h 381895"/>
            <a:gd name="connsiteX4" fmla="*/ 425933 w 477682"/>
            <a:gd name="connsiteY4" fmla="*/ 158090 h 381895"/>
            <a:gd name="connsiteX5" fmla="*/ 438295 w 477682"/>
            <a:gd name="connsiteY5" fmla="*/ 175584 h 381895"/>
            <a:gd name="connsiteX6" fmla="*/ 427057 w 477682"/>
            <a:gd name="connsiteY6" fmla="*/ 193682 h 381895"/>
            <a:gd name="connsiteX7" fmla="*/ 274215 w 477682"/>
            <a:gd name="connsiteY7" fmla="*/ 74842 h 381895"/>
            <a:gd name="connsiteX8" fmla="*/ 264101 w 477682"/>
            <a:gd name="connsiteY8" fmla="*/ 82081 h 381895"/>
            <a:gd name="connsiteX9" fmla="*/ 259606 w 477682"/>
            <a:gd name="connsiteY9" fmla="*/ 80874 h 381895"/>
            <a:gd name="connsiteX10" fmla="*/ 203414 w 477682"/>
            <a:gd name="connsiteY10" fmla="*/ 66999 h 381895"/>
            <a:gd name="connsiteX11" fmla="*/ 171385 w 477682"/>
            <a:gd name="connsiteY11" fmla="*/ 71825 h 381895"/>
            <a:gd name="connsiteX12" fmla="*/ 157337 w 477682"/>
            <a:gd name="connsiteY12" fmla="*/ 63380 h 381895"/>
            <a:gd name="connsiteX13" fmla="*/ 165204 w 477682"/>
            <a:gd name="connsiteY13" fmla="*/ 48299 h 381895"/>
            <a:gd name="connsiteX14" fmla="*/ 202852 w 477682"/>
            <a:gd name="connsiteY14" fmla="*/ 42869 h 381895"/>
            <a:gd name="connsiteX15" fmla="*/ 268034 w 477682"/>
            <a:gd name="connsiteY15" fmla="*/ 58554 h 381895"/>
            <a:gd name="connsiteX16" fmla="*/ 274215 w 477682"/>
            <a:gd name="connsiteY16" fmla="*/ 74842 h 381895"/>
            <a:gd name="connsiteX17" fmla="*/ 468077 w 477682"/>
            <a:gd name="connsiteY17" fmla="*/ 121292 h 381895"/>
            <a:gd name="connsiteX18" fmla="*/ 422561 w 477682"/>
            <a:gd name="connsiteY18" fmla="*/ 131547 h 381895"/>
            <a:gd name="connsiteX19" fmla="*/ 371989 w 477682"/>
            <a:gd name="connsiteY19" fmla="*/ 135167 h 381895"/>
            <a:gd name="connsiteX20" fmla="*/ 202290 w 477682"/>
            <a:gd name="connsiteY20" fmla="*/ 18739 h 381895"/>
            <a:gd name="connsiteX21" fmla="*/ 132050 w 477682"/>
            <a:gd name="connsiteY21" fmla="*/ 35630 h 381895"/>
            <a:gd name="connsiteX22" fmla="*/ 62935 w 477682"/>
            <a:gd name="connsiteY22" fmla="*/ 642 h 381895"/>
            <a:gd name="connsiteX23" fmla="*/ 55068 w 477682"/>
            <a:gd name="connsiteY23" fmla="*/ 7881 h 381895"/>
            <a:gd name="connsiteX24" fmla="*/ 77544 w 477682"/>
            <a:gd name="connsiteY24" fmla="*/ 76048 h 381895"/>
            <a:gd name="connsiteX25" fmla="*/ 44953 w 477682"/>
            <a:gd name="connsiteY25" fmla="*/ 127928 h 381895"/>
            <a:gd name="connsiteX26" fmla="*/ 37087 w 477682"/>
            <a:gd name="connsiteY26" fmla="*/ 135167 h 381895"/>
            <a:gd name="connsiteX27" fmla="*/ 16858 w 477682"/>
            <a:gd name="connsiteY27" fmla="*/ 140596 h 381895"/>
            <a:gd name="connsiteX28" fmla="*/ 0 w 477682"/>
            <a:gd name="connsiteY28" fmla="*/ 164123 h 381895"/>
            <a:gd name="connsiteX29" fmla="*/ 0 w 477682"/>
            <a:gd name="connsiteY29" fmla="*/ 211176 h 381895"/>
            <a:gd name="connsiteX30" fmla="*/ 16858 w 477682"/>
            <a:gd name="connsiteY30" fmla="*/ 234703 h 381895"/>
            <a:gd name="connsiteX31" fmla="*/ 37648 w 477682"/>
            <a:gd name="connsiteY31" fmla="*/ 240132 h 381895"/>
            <a:gd name="connsiteX32" fmla="*/ 45515 w 477682"/>
            <a:gd name="connsiteY32" fmla="*/ 247371 h 381895"/>
            <a:gd name="connsiteX33" fmla="*/ 87659 w 477682"/>
            <a:gd name="connsiteY33" fmla="*/ 309506 h 381895"/>
            <a:gd name="connsiteX34" fmla="*/ 91592 w 477682"/>
            <a:gd name="connsiteY34" fmla="*/ 316745 h 381895"/>
            <a:gd name="connsiteX35" fmla="*/ 100021 w 477682"/>
            <a:gd name="connsiteY35" fmla="*/ 371641 h 381895"/>
            <a:gd name="connsiteX36" fmla="*/ 111259 w 477682"/>
            <a:gd name="connsiteY36" fmla="*/ 381896 h 381895"/>
            <a:gd name="connsiteX37" fmla="*/ 148346 w 477682"/>
            <a:gd name="connsiteY37" fmla="*/ 381896 h 381895"/>
            <a:gd name="connsiteX38" fmla="*/ 159584 w 477682"/>
            <a:gd name="connsiteY38" fmla="*/ 371641 h 381895"/>
            <a:gd name="connsiteX39" fmla="*/ 162394 w 477682"/>
            <a:gd name="connsiteY39" fmla="*/ 352337 h 381895"/>
            <a:gd name="connsiteX40" fmla="*/ 202852 w 477682"/>
            <a:gd name="connsiteY40" fmla="*/ 357766 h 381895"/>
            <a:gd name="connsiteX41" fmla="*/ 248367 w 477682"/>
            <a:gd name="connsiteY41" fmla="*/ 351130 h 381895"/>
            <a:gd name="connsiteX42" fmla="*/ 251739 w 477682"/>
            <a:gd name="connsiteY42" fmla="*/ 371641 h 381895"/>
            <a:gd name="connsiteX43" fmla="*/ 262977 w 477682"/>
            <a:gd name="connsiteY43" fmla="*/ 381896 h 381895"/>
            <a:gd name="connsiteX44" fmla="*/ 300064 w 477682"/>
            <a:gd name="connsiteY44" fmla="*/ 381896 h 381895"/>
            <a:gd name="connsiteX45" fmla="*/ 311302 w 477682"/>
            <a:gd name="connsiteY45" fmla="*/ 371641 h 381895"/>
            <a:gd name="connsiteX46" fmla="*/ 319731 w 477682"/>
            <a:gd name="connsiteY46" fmla="*/ 316745 h 381895"/>
            <a:gd name="connsiteX47" fmla="*/ 323664 w 477682"/>
            <a:gd name="connsiteY47" fmla="*/ 309506 h 381895"/>
            <a:gd name="connsiteX48" fmla="*/ 382103 w 477682"/>
            <a:gd name="connsiteY48" fmla="*/ 187649 h 381895"/>
            <a:gd name="connsiteX49" fmla="*/ 378732 w 477682"/>
            <a:gd name="connsiteY49" fmla="*/ 158090 h 381895"/>
            <a:gd name="connsiteX50" fmla="*/ 399523 w 477682"/>
            <a:gd name="connsiteY50" fmla="*/ 153867 h 381895"/>
            <a:gd name="connsiteX51" fmla="*/ 393342 w 477682"/>
            <a:gd name="connsiteY51" fmla="*/ 175584 h 381895"/>
            <a:gd name="connsiteX52" fmla="*/ 404580 w 477682"/>
            <a:gd name="connsiteY52" fmla="*/ 207557 h 381895"/>
            <a:gd name="connsiteX53" fmla="*/ 427057 w 477682"/>
            <a:gd name="connsiteY53" fmla="*/ 218415 h 381895"/>
            <a:gd name="connsiteX54" fmla="*/ 460772 w 477682"/>
            <a:gd name="connsiteY54" fmla="*/ 176188 h 381895"/>
            <a:gd name="connsiteX55" fmla="*/ 448971 w 477682"/>
            <a:gd name="connsiteY55" fmla="*/ 146628 h 381895"/>
            <a:gd name="connsiteX56" fmla="*/ 464705 w 477682"/>
            <a:gd name="connsiteY56" fmla="*/ 145422 h 381895"/>
            <a:gd name="connsiteX57" fmla="*/ 477629 w 477682"/>
            <a:gd name="connsiteY57" fmla="*/ 135167 h 381895"/>
            <a:gd name="connsiteX58" fmla="*/ 468077 w 477682"/>
            <a:gd name="connsiteY58" fmla="*/ 121292 h 38189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477682" h="381895">
              <a:moveTo>
                <a:pt x="427057" y="193682"/>
              </a:moveTo>
              <a:cubicBezTo>
                <a:pt x="424247" y="193682"/>
                <a:pt x="421999" y="191872"/>
                <a:pt x="420314" y="190062"/>
              </a:cubicBezTo>
              <a:cubicBezTo>
                <a:pt x="417504" y="187046"/>
                <a:pt x="415818" y="181617"/>
                <a:pt x="415818" y="176188"/>
              </a:cubicBezTo>
              <a:cubicBezTo>
                <a:pt x="415818" y="168345"/>
                <a:pt x="420876" y="162313"/>
                <a:pt x="425371" y="158693"/>
              </a:cubicBezTo>
              <a:lnTo>
                <a:pt x="425933" y="158090"/>
              </a:lnTo>
              <a:cubicBezTo>
                <a:pt x="436609" y="164123"/>
                <a:pt x="438295" y="170155"/>
                <a:pt x="438295" y="175584"/>
              </a:cubicBezTo>
              <a:cubicBezTo>
                <a:pt x="438295" y="185236"/>
                <a:pt x="433238" y="193682"/>
                <a:pt x="427057" y="193682"/>
              </a:cubicBezTo>
              <a:close/>
              <a:moveTo>
                <a:pt x="274215" y="74842"/>
              </a:moveTo>
              <a:cubicBezTo>
                <a:pt x="272530" y="79064"/>
                <a:pt x="268034" y="82081"/>
                <a:pt x="264101" y="82081"/>
              </a:cubicBezTo>
              <a:cubicBezTo>
                <a:pt x="262415" y="82081"/>
                <a:pt x="260729" y="81477"/>
                <a:pt x="259606" y="80874"/>
              </a:cubicBezTo>
              <a:cubicBezTo>
                <a:pt x="241624" y="71825"/>
                <a:pt x="221957" y="66999"/>
                <a:pt x="203414" y="66999"/>
              </a:cubicBezTo>
              <a:cubicBezTo>
                <a:pt x="192737" y="66999"/>
                <a:pt x="182061" y="68809"/>
                <a:pt x="171385" y="71825"/>
              </a:cubicBezTo>
              <a:cubicBezTo>
                <a:pt x="165204" y="73635"/>
                <a:pt x="159022" y="70016"/>
                <a:pt x="157337" y="63380"/>
              </a:cubicBezTo>
              <a:cubicBezTo>
                <a:pt x="155651" y="56744"/>
                <a:pt x="159022" y="50108"/>
                <a:pt x="165204" y="48299"/>
              </a:cubicBezTo>
              <a:cubicBezTo>
                <a:pt x="177566" y="44679"/>
                <a:pt x="190490" y="42869"/>
                <a:pt x="202852" y="42869"/>
              </a:cubicBezTo>
              <a:cubicBezTo>
                <a:pt x="224205" y="42869"/>
                <a:pt x="247243" y="48299"/>
                <a:pt x="268034" y="58554"/>
              </a:cubicBezTo>
              <a:cubicBezTo>
                <a:pt x="274215" y="61570"/>
                <a:pt x="277025" y="68809"/>
                <a:pt x="274215" y="74842"/>
              </a:cubicBezTo>
              <a:close/>
              <a:moveTo>
                <a:pt x="468077" y="121292"/>
              </a:moveTo>
              <a:cubicBezTo>
                <a:pt x="454029" y="118879"/>
                <a:pt x="436609" y="123102"/>
                <a:pt x="422561" y="131547"/>
              </a:cubicBezTo>
              <a:cubicBezTo>
                <a:pt x="409637" y="128531"/>
                <a:pt x="389970" y="128531"/>
                <a:pt x="371989" y="135167"/>
              </a:cubicBezTo>
              <a:cubicBezTo>
                <a:pt x="345579" y="67603"/>
                <a:pt x="271968" y="18739"/>
                <a:pt x="202290" y="18739"/>
              </a:cubicBezTo>
              <a:cubicBezTo>
                <a:pt x="178128" y="18739"/>
                <a:pt x="153965" y="24772"/>
                <a:pt x="132050" y="35630"/>
              </a:cubicBezTo>
              <a:lnTo>
                <a:pt x="62935" y="642"/>
              </a:lnTo>
              <a:cubicBezTo>
                <a:pt x="58439" y="-1771"/>
                <a:pt x="53382" y="3055"/>
                <a:pt x="55068" y="7881"/>
              </a:cubicBezTo>
              <a:lnTo>
                <a:pt x="77544" y="76048"/>
              </a:lnTo>
              <a:cubicBezTo>
                <a:pt x="64058" y="91129"/>
                <a:pt x="52820" y="108624"/>
                <a:pt x="44953" y="127928"/>
              </a:cubicBezTo>
              <a:cubicBezTo>
                <a:pt x="43830" y="131547"/>
                <a:pt x="41020" y="133960"/>
                <a:pt x="37087" y="135167"/>
              </a:cubicBezTo>
              <a:lnTo>
                <a:pt x="16858" y="140596"/>
              </a:lnTo>
              <a:cubicBezTo>
                <a:pt x="6743" y="143009"/>
                <a:pt x="0" y="152661"/>
                <a:pt x="0" y="164123"/>
              </a:cubicBezTo>
              <a:lnTo>
                <a:pt x="0" y="211176"/>
              </a:lnTo>
              <a:cubicBezTo>
                <a:pt x="0" y="222035"/>
                <a:pt x="6743" y="231687"/>
                <a:pt x="16858" y="234703"/>
              </a:cubicBezTo>
              <a:lnTo>
                <a:pt x="37648" y="240132"/>
              </a:lnTo>
              <a:cubicBezTo>
                <a:pt x="41020" y="241339"/>
                <a:pt x="43830" y="243752"/>
                <a:pt x="45515" y="247371"/>
              </a:cubicBezTo>
              <a:cubicBezTo>
                <a:pt x="55068" y="270898"/>
                <a:pt x="69678" y="292012"/>
                <a:pt x="87659" y="309506"/>
              </a:cubicBezTo>
              <a:cubicBezTo>
                <a:pt x="89345" y="311316"/>
                <a:pt x="91031" y="313729"/>
                <a:pt x="91592" y="316745"/>
              </a:cubicBezTo>
              <a:lnTo>
                <a:pt x="100021" y="371641"/>
              </a:lnTo>
              <a:cubicBezTo>
                <a:pt x="101145" y="377673"/>
                <a:pt x="105640" y="381896"/>
                <a:pt x="111259" y="381896"/>
              </a:cubicBezTo>
              <a:lnTo>
                <a:pt x="148346" y="381896"/>
              </a:lnTo>
              <a:cubicBezTo>
                <a:pt x="153965" y="381896"/>
                <a:pt x="158461" y="377673"/>
                <a:pt x="159584" y="371641"/>
              </a:cubicBezTo>
              <a:lnTo>
                <a:pt x="162394" y="352337"/>
              </a:lnTo>
              <a:cubicBezTo>
                <a:pt x="175318" y="355956"/>
                <a:pt x="188804" y="357766"/>
                <a:pt x="202852" y="357766"/>
              </a:cubicBezTo>
              <a:cubicBezTo>
                <a:pt x="218024" y="357766"/>
                <a:pt x="233757" y="355353"/>
                <a:pt x="248367" y="351130"/>
              </a:cubicBezTo>
              <a:lnTo>
                <a:pt x="251739" y="371641"/>
              </a:lnTo>
              <a:cubicBezTo>
                <a:pt x="252863" y="377673"/>
                <a:pt x="257358" y="381896"/>
                <a:pt x="262977" y="381896"/>
              </a:cubicBezTo>
              <a:lnTo>
                <a:pt x="300064" y="381896"/>
              </a:lnTo>
              <a:cubicBezTo>
                <a:pt x="305683" y="381896"/>
                <a:pt x="310178" y="377673"/>
                <a:pt x="311302" y="371641"/>
              </a:cubicBezTo>
              <a:lnTo>
                <a:pt x="319731" y="316745"/>
              </a:lnTo>
              <a:cubicBezTo>
                <a:pt x="320293" y="313729"/>
                <a:pt x="321416" y="311316"/>
                <a:pt x="323664" y="309506"/>
              </a:cubicBezTo>
              <a:cubicBezTo>
                <a:pt x="357941" y="277534"/>
                <a:pt x="382103" y="235306"/>
                <a:pt x="382103" y="187649"/>
              </a:cubicBezTo>
              <a:cubicBezTo>
                <a:pt x="382103" y="177394"/>
                <a:pt x="380980" y="167742"/>
                <a:pt x="378732" y="158090"/>
              </a:cubicBezTo>
              <a:cubicBezTo>
                <a:pt x="385475" y="155677"/>
                <a:pt x="392780" y="153867"/>
                <a:pt x="399523" y="153867"/>
              </a:cubicBezTo>
              <a:cubicBezTo>
                <a:pt x="395589" y="160503"/>
                <a:pt x="393342" y="167742"/>
                <a:pt x="393342" y="175584"/>
              </a:cubicBezTo>
              <a:cubicBezTo>
                <a:pt x="392780" y="187649"/>
                <a:pt x="397275" y="199111"/>
                <a:pt x="404580" y="207557"/>
              </a:cubicBezTo>
              <a:cubicBezTo>
                <a:pt x="410761" y="214192"/>
                <a:pt x="418628" y="218415"/>
                <a:pt x="427057" y="218415"/>
              </a:cubicBezTo>
              <a:cubicBezTo>
                <a:pt x="445600" y="218415"/>
                <a:pt x="460772" y="199714"/>
                <a:pt x="460772" y="176188"/>
              </a:cubicBezTo>
              <a:cubicBezTo>
                <a:pt x="460772" y="164726"/>
                <a:pt x="456838" y="154471"/>
                <a:pt x="448971" y="146628"/>
              </a:cubicBezTo>
              <a:cubicBezTo>
                <a:pt x="454591" y="145422"/>
                <a:pt x="459648" y="144819"/>
                <a:pt x="464705" y="145422"/>
              </a:cubicBezTo>
              <a:cubicBezTo>
                <a:pt x="470886" y="146628"/>
                <a:pt x="476505" y="141802"/>
                <a:pt x="477629" y="135167"/>
              </a:cubicBezTo>
              <a:cubicBezTo>
                <a:pt x="478191" y="128531"/>
                <a:pt x="474258" y="122498"/>
                <a:pt x="468077" y="121292"/>
              </a:cubicBezTo>
              <a:close/>
            </a:path>
          </a:pathLst>
        </a:custGeom>
        <a:solidFill>
          <a:srgbClr val="FFFFFF"/>
        </a:solidFill>
        <a:ln w="5556" cap="flat">
          <a:noFill/>
          <a:prstDash val="solid"/>
          <a:miter/>
        </a:ln>
      </xdr:spPr>
      <xdr:txBody>
        <a:bodyPr rtlCol="0" anchor="ctr"/>
        <a:lstStyle/>
        <a:p>
          <a:endParaRPr lang="en-IN"/>
        </a:p>
      </xdr:txBody>
    </xdr:sp>
    <xdr:clientData/>
  </xdr:twoCellAnchor>
  <xdr:twoCellAnchor>
    <xdr:from>
      <xdr:col>18</xdr:col>
      <xdr:colOff>227554</xdr:colOff>
      <xdr:row>13</xdr:row>
      <xdr:rowOff>101440</xdr:rowOff>
    </xdr:from>
    <xdr:to>
      <xdr:col>18</xdr:col>
      <xdr:colOff>357574</xdr:colOff>
      <xdr:row>14</xdr:row>
      <xdr:rowOff>63621</xdr:rowOff>
    </xdr:to>
    <xdr:sp macro="" textlink="">
      <xdr:nvSpPr>
        <xdr:cNvPr id="109" name="Freeform: Shape 108">
          <a:extLst>
            <a:ext uri="{FF2B5EF4-FFF2-40B4-BE49-F238E27FC236}">
              <a16:creationId xmlns:a16="http://schemas.microsoft.com/office/drawing/2014/main" id="{E4861EED-8C9C-E0E0-AF2E-64178A788D79}"/>
            </a:ext>
          </a:extLst>
        </xdr:cNvPr>
        <xdr:cNvSpPr/>
      </xdr:nvSpPr>
      <xdr:spPr>
        <a:xfrm>
          <a:off x="11200354" y="2478880"/>
          <a:ext cx="130020" cy="145061"/>
        </a:xfrm>
        <a:custGeom>
          <a:avLst/>
          <a:gdLst>
            <a:gd name="connsiteX0" fmla="*/ 101388 w 130020"/>
            <a:gd name="connsiteY0" fmla="*/ 24020 h 145061"/>
            <a:gd name="connsiteX1" fmla="*/ 82612 w 130020"/>
            <a:gd name="connsiteY1" fmla="*/ 20252 h 145061"/>
            <a:gd name="connsiteX2" fmla="*/ 58204 w 130020"/>
            <a:gd name="connsiteY2" fmla="*/ 471 h 145061"/>
            <a:gd name="connsiteX3" fmla="*/ 56327 w 130020"/>
            <a:gd name="connsiteY3" fmla="*/ 0 h 145061"/>
            <a:gd name="connsiteX4" fmla="*/ 0 w 130020"/>
            <a:gd name="connsiteY4" fmla="*/ 111151 h 145061"/>
            <a:gd name="connsiteX5" fmla="*/ 47408 w 130020"/>
            <a:gd name="connsiteY5" fmla="*/ 100318 h 145061"/>
            <a:gd name="connsiteX6" fmla="*/ 71347 w 130020"/>
            <a:gd name="connsiteY6" fmla="*/ 145061 h 145061"/>
            <a:gd name="connsiteX7" fmla="*/ 130020 w 130020"/>
            <a:gd name="connsiteY7" fmla="*/ 30143 h 145061"/>
            <a:gd name="connsiteX8" fmla="*/ 111245 w 130020"/>
            <a:gd name="connsiteY8" fmla="*/ 23078 h 145061"/>
            <a:gd name="connsiteX9" fmla="*/ 101388 w 130020"/>
            <a:gd name="connsiteY9" fmla="*/ 24020 h 1450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30020" h="145061">
              <a:moveTo>
                <a:pt x="101388" y="24020"/>
              </a:moveTo>
              <a:cubicBezTo>
                <a:pt x="94816" y="24020"/>
                <a:pt x="88714" y="22607"/>
                <a:pt x="82612" y="20252"/>
              </a:cubicBezTo>
              <a:cubicBezTo>
                <a:pt x="72755" y="16484"/>
                <a:pt x="64306" y="9420"/>
                <a:pt x="58204" y="471"/>
              </a:cubicBezTo>
              <a:cubicBezTo>
                <a:pt x="57735" y="471"/>
                <a:pt x="56796" y="0"/>
                <a:pt x="56327" y="0"/>
              </a:cubicBezTo>
              <a:lnTo>
                <a:pt x="0" y="111151"/>
              </a:lnTo>
              <a:lnTo>
                <a:pt x="47408" y="100318"/>
              </a:lnTo>
              <a:lnTo>
                <a:pt x="71347" y="145061"/>
              </a:lnTo>
              <a:lnTo>
                <a:pt x="130020" y="30143"/>
              </a:lnTo>
              <a:cubicBezTo>
                <a:pt x="123449" y="29201"/>
                <a:pt x="116877" y="26375"/>
                <a:pt x="111245" y="23078"/>
              </a:cubicBezTo>
              <a:cubicBezTo>
                <a:pt x="107959" y="23549"/>
                <a:pt x="104673" y="24020"/>
                <a:pt x="101388" y="24020"/>
              </a:cubicBezTo>
              <a:close/>
            </a:path>
          </a:pathLst>
        </a:custGeom>
        <a:solidFill>
          <a:srgbClr val="FFFFFF"/>
        </a:solidFill>
        <a:ln w="4663" cap="flat">
          <a:noFill/>
          <a:prstDash val="solid"/>
          <a:miter/>
        </a:ln>
      </xdr:spPr>
      <xdr:txBody>
        <a:bodyPr rtlCol="0" anchor="ctr"/>
        <a:lstStyle/>
        <a:p>
          <a:endParaRPr lang="en-IN"/>
        </a:p>
      </xdr:txBody>
    </xdr:sp>
    <xdr:clientData/>
  </xdr:twoCellAnchor>
  <xdr:twoCellAnchor>
    <xdr:from>
      <xdr:col>18</xdr:col>
      <xdr:colOff>372125</xdr:colOff>
      <xdr:row>13</xdr:row>
      <xdr:rowOff>104266</xdr:rowOff>
    </xdr:from>
    <xdr:to>
      <xdr:col>18</xdr:col>
      <xdr:colOff>506369</xdr:colOff>
      <xdr:row>14</xdr:row>
      <xdr:rowOff>60795</xdr:rowOff>
    </xdr:to>
    <xdr:sp macro="" textlink="">
      <xdr:nvSpPr>
        <xdr:cNvPr id="110" name="Freeform: Shape 109">
          <a:extLst>
            <a:ext uri="{FF2B5EF4-FFF2-40B4-BE49-F238E27FC236}">
              <a16:creationId xmlns:a16="http://schemas.microsoft.com/office/drawing/2014/main" id="{FB067EB4-5201-1B3B-661A-3A2DAFFCC6C6}"/>
            </a:ext>
          </a:extLst>
        </xdr:cNvPr>
        <xdr:cNvSpPr/>
      </xdr:nvSpPr>
      <xdr:spPr>
        <a:xfrm>
          <a:off x="11344925" y="2481706"/>
          <a:ext cx="134244" cy="139409"/>
        </a:xfrm>
        <a:custGeom>
          <a:avLst/>
          <a:gdLst>
            <a:gd name="connsiteX0" fmla="*/ 54918 w 134244"/>
            <a:gd name="connsiteY0" fmla="*/ 15071 h 139409"/>
            <a:gd name="connsiteX1" fmla="*/ 34265 w 134244"/>
            <a:gd name="connsiteY1" fmla="*/ 19310 h 139409"/>
            <a:gd name="connsiteX2" fmla="*/ 23469 w 134244"/>
            <a:gd name="connsiteY2" fmla="*/ 18368 h 139409"/>
            <a:gd name="connsiteX3" fmla="*/ 0 w 134244"/>
            <a:gd name="connsiteY3" fmla="*/ 27317 h 139409"/>
            <a:gd name="connsiteX4" fmla="*/ 61959 w 134244"/>
            <a:gd name="connsiteY4" fmla="*/ 139410 h 139409"/>
            <a:gd name="connsiteX5" fmla="*/ 86367 w 134244"/>
            <a:gd name="connsiteY5" fmla="*/ 99376 h 139409"/>
            <a:gd name="connsiteX6" fmla="*/ 134245 w 134244"/>
            <a:gd name="connsiteY6" fmla="*/ 107383 h 139409"/>
            <a:gd name="connsiteX7" fmla="*/ 74633 w 134244"/>
            <a:gd name="connsiteY7" fmla="*/ 0 h 139409"/>
            <a:gd name="connsiteX8" fmla="*/ 54918 w 134244"/>
            <a:gd name="connsiteY8" fmla="*/ 15071 h 13940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4244" h="139409">
              <a:moveTo>
                <a:pt x="54918" y="15071"/>
              </a:moveTo>
              <a:cubicBezTo>
                <a:pt x="48347" y="17897"/>
                <a:pt x="41306" y="19310"/>
                <a:pt x="34265" y="19310"/>
              </a:cubicBezTo>
              <a:cubicBezTo>
                <a:pt x="30510" y="19310"/>
                <a:pt x="27224" y="18839"/>
                <a:pt x="23469" y="18368"/>
              </a:cubicBezTo>
              <a:cubicBezTo>
                <a:pt x="16429" y="23078"/>
                <a:pt x="8449" y="26375"/>
                <a:pt x="0" y="27317"/>
              </a:cubicBezTo>
              <a:lnTo>
                <a:pt x="61959" y="139410"/>
              </a:lnTo>
              <a:lnTo>
                <a:pt x="86367" y="99376"/>
              </a:lnTo>
              <a:lnTo>
                <a:pt x="134245" y="107383"/>
              </a:lnTo>
              <a:lnTo>
                <a:pt x="74633" y="0"/>
              </a:lnTo>
              <a:cubicBezTo>
                <a:pt x="69469" y="6594"/>
                <a:pt x="62898" y="11774"/>
                <a:pt x="54918" y="15071"/>
              </a:cubicBezTo>
              <a:close/>
            </a:path>
          </a:pathLst>
        </a:custGeom>
        <a:solidFill>
          <a:srgbClr val="FFFFFF"/>
        </a:solidFill>
        <a:ln w="4663" cap="flat">
          <a:noFill/>
          <a:prstDash val="solid"/>
          <a:miter/>
        </a:ln>
      </xdr:spPr>
      <xdr:txBody>
        <a:bodyPr rtlCol="0" anchor="ctr"/>
        <a:lstStyle/>
        <a:p>
          <a:endParaRPr lang="en-IN"/>
        </a:p>
      </xdr:txBody>
    </xdr:sp>
    <xdr:clientData/>
  </xdr:twoCellAnchor>
  <xdr:twoCellAnchor>
    <xdr:from>
      <xdr:col>18</xdr:col>
      <xdr:colOff>229431</xdr:colOff>
      <xdr:row>12</xdr:row>
      <xdr:rowOff>25282</xdr:rowOff>
    </xdr:from>
    <xdr:to>
      <xdr:col>18</xdr:col>
      <xdr:colOff>502614</xdr:colOff>
      <xdr:row>13</xdr:row>
      <xdr:rowOff>116511</xdr:rowOff>
    </xdr:to>
    <xdr:sp macro="" textlink="">
      <xdr:nvSpPr>
        <xdr:cNvPr id="111" name="Freeform: Shape 110">
          <a:extLst>
            <a:ext uri="{FF2B5EF4-FFF2-40B4-BE49-F238E27FC236}">
              <a16:creationId xmlns:a16="http://schemas.microsoft.com/office/drawing/2014/main" id="{D3A4C550-02E3-9574-3E41-9A40580AE7E2}"/>
            </a:ext>
          </a:extLst>
        </xdr:cNvPr>
        <xdr:cNvSpPr/>
      </xdr:nvSpPr>
      <xdr:spPr>
        <a:xfrm>
          <a:off x="11202231" y="2219842"/>
          <a:ext cx="273183" cy="274109"/>
        </a:xfrm>
        <a:custGeom>
          <a:avLst/>
          <a:gdLst>
            <a:gd name="connsiteX0" fmla="*/ 134714 w 273183"/>
            <a:gd name="connsiteY0" fmla="*/ 218534 h 274109"/>
            <a:gd name="connsiteX1" fmla="*/ 53510 w 273183"/>
            <a:gd name="connsiteY1" fmla="*/ 137055 h 274109"/>
            <a:gd name="connsiteX2" fmla="*/ 134714 w 273183"/>
            <a:gd name="connsiteY2" fmla="*/ 55575 h 274109"/>
            <a:gd name="connsiteX3" fmla="*/ 215918 w 273183"/>
            <a:gd name="connsiteY3" fmla="*/ 137055 h 274109"/>
            <a:gd name="connsiteX4" fmla="*/ 134714 w 273183"/>
            <a:gd name="connsiteY4" fmla="*/ 218534 h 274109"/>
            <a:gd name="connsiteX5" fmla="*/ 273184 w 273183"/>
            <a:gd name="connsiteY5" fmla="*/ 137055 h 274109"/>
            <a:gd name="connsiteX6" fmla="*/ 261918 w 273183"/>
            <a:gd name="connsiteY6" fmla="*/ 110680 h 274109"/>
            <a:gd name="connsiteX7" fmla="*/ 261918 w 273183"/>
            <a:gd name="connsiteY7" fmla="*/ 81950 h 274109"/>
            <a:gd name="connsiteX8" fmla="*/ 243612 w 273183"/>
            <a:gd name="connsiteY8" fmla="*/ 63582 h 274109"/>
            <a:gd name="connsiteX9" fmla="*/ 233286 w 273183"/>
            <a:gd name="connsiteY9" fmla="*/ 40033 h 274109"/>
            <a:gd name="connsiteX10" fmla="*/ 206531 w 273183"/>
            <a:gd name="connsiteY10" fmla="*/ 29672 h 274109"/>
            <a:gd name="connsiteX11" fmla="*/ 186347 w 273183"/>
            <a:gd name="connsiteY11" fmla="*/ 9420 h 274109"/>
            <a:gd name="connsiteX12" fmla="*/ 160531 w 273183"/>
            <a:gd name="connsiteY12" fmla="*/ 9420 h 274109"/>
            <a:gd name="connsiteX13" fmla="*/ 136592 w 273183"/>
            <a:gd name="connsiteY13" fmla="*/ 0 h 274109"/>
            <a:gd name="connsiteX14" fmla="*/ 110306 w 273183"/>
            <a:gd name="connsiteY14" fmla="*/ 11303 h 274109"/>
            <a:gd name="connsiteX15" fmla="*/ 81673 w 273183"/>
            <a:gd name="connsiteY15" fmla="*/ 11303 h 274109"/>
            <a:gd name="connsiteX16" fmla="*/ 63367 w 273183"/>
            <a:gd name="connsiteY16" fmla="*/ 29672 h 274109"/>
            <a:gd name="connsiteX17" fmla="*/ 39898 w 273183"/>
            <a:gd name="connsiteY17" fmla="*/ 40033 h 274109"/>
            <a:gd name="connsiteX18" fmla="*/ 29571 w 273183"/>
            <a:gd name="connsiteY18" fmla="*/ 66879 h 274109"/>
            <a:gd name="connsiteX19" fmla="*/ 9388 w 273183"/>
            <a:gd name="connsiteY19" fmla="*/ 87131 h 274109"/>
            <a:gd name="connsiteX20" fmla="*/ 9388 w 273183"/>
            <a:gd name="connsiteY20" fmla="*/ 113035 h 274109"/>
            <a:gd name="connsiteX21" fmla="*/ 0 w 273183"/>
            <a:gd name="connsiteY21" fmla="*/ 137055 h 274109"/>
            <a:gd name="connsiteX22" fmla="*/ 11265 w 273183"/>
            <a:gd name="connsiteY22" fmla="*/ 163429 h 274109"/>
            <a:gd name="connsiteX23" fmla="*/ 11265 w 273183"/>
            <a:gd name="connsiteY23" fmla="*/ 192159 h 274109"/>
            <a:gd name="connsiteX24" fmla="*/ 29571 w 273183"/>
            <a:gd name="connsiteY24" fmla="*/ 210527 h 274109"/>
            <a:gd name="connsiteX25" fmla="*/ 39898 w 273183"/>
            <a:gd name="connsiteY25" fmla="*/ 234076 h 274109"/>
            <a:gd name="connsiteX26" fmla="*/ 66653 w 273183"/>
            <a:gd name="connsiteY26" fmla="*/ 244438 h 274109"/>
            <a:gd name="connsiteX27" fmla="*/ 86837 w 273183"/>
            <a:gd name="connsiteY27" fmla="*/ 264690 h 274109"/>
            <a:gd name="connsiteX28" fmla="*/ 112653 w 273183"/>
            <a:gd name="connsiteY28" fmla="*/ 264690 h 274109"/>
            <a:gd name="connsiteX29" fmla="*/ 136592 w 273183"/>
            <a:gd name="connsiteY29" fmla="*/ 274109 h 274109"/>
            <a:gd name="connsiteX30" fmla="*/ 162877 w 273183"/>
            <a:gd name="connsiteY30" fmla="*/ 262806 h 274109"/>
            <a:gd name="connsiteX31" fmla="*/ 191510 w 273183"/>
            <a:gd name="connsiteY31" fmla="*/ 262806 h 274109"/>
            <a:gd name="connsiteX32" fmla="*/ 209816 w 273183"/>
            <a:gd name="connsiteY32" fmla="*/ 244438 h 274109"/>
            <a:gd name="connsiteX33" fmla="*/ 233286 w 273183"/>
            <a:gd name="connsiteY33" fmla="*/ 234076 h 274109"/>
            <a:gd name="connsiteX34" fmla="*/ 243612 w 273183"/>
            <a:gd name="connsiteY34" fmla="*/ 207230 h 274109"/>
            <a:gd name="connsiteX35" fmla="*/ 263796 w 273183"/>
            <a:gd name="connsiteY35" fmla="*/ 186978 h 274109"/>
            <a:gd name="connsiteX36" fmla="*/ 263796 w 273183"/>
            <a:gd name="connsiteY36" fmla="*/ 161075 h 274109"/>
            <a:gd name="connsiteX37" fmla="*/ 273184 w 273183"/>
            <a:gd name="connsiteY37" fmla="*/ 137055 h 27410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Lst>
          <a:rect l="l" t="t" r="r" b="b"/>
          <a:pathLst>
            <a:path w="273183" h="274109">
              <a:moveTo>
                <a:pt x="134714" y="218534"/>
              </a:moveTo>
              <a:cubicBezTo>
                <a:pt x="90122" y="218534"/>
                <a:pt x="53510" y="182269"/>
                <a:pt x="53510" y="137055"/>
              </a:cubicBezTo>
              <a:cubicBezTo>
                <a:pt x="53510" y="91841"/>
                <a:pt x="90122" y="55575"/>
                <a:pt x="134714" y="55575"/>
              </a:cubicBezTo>
              <a:cubicBezTo>
                <a:pt x="179306" y="55575"/>
                <a:pt x="215918" y="91841"/>
                <a:pt x="215918" y="137055"/>
              </a:cubicBezTo>
              <a:cubicBezTo>
                <a:pt x="215918" y="182269"/>
                <a:pt x="179306" y="218534"/>
                <a:pt x="134714" y="218534"/>
              </a:cubicBezTo>
              <a:close/>
              <a:moveTo>
                <a:pt x="273184" y="137055"/>
              </a:moveTo>
              <a:cubicBezTo>
                <a:pt x="273184" y="126693"/>
                <a:pt x="268959" y="117274"/>
                <a:pt x="261918" y="110680"/>
              </a:cubicBezTo>
              <a:cubicBezTo>
                <a:pt x="265673" y="101731"/>
                <a:pt x="266143" y="91370"/>
                <a:pt x="261918" y="81950"/>
              </a:cubicBezTo>
              <a:cubicBezTo>
                <a:pt x="258163" y="73473"/>
                <a:pt x="251592" y="66879"/>
                <a:pt x="243612" y="63582"/>
              </a:cubicBezTo>
              <a:cubicBezTo>
                <a:pt x="243143" y="55104"/>
                <a:pt x="239857" y="46627"/>
                <a:pt x="233286" y="40033"/>
              </a:cubicBezTo>
              <a:cubicBezTo>
                <a:pt x="225775" y="32497"/>
                <a:pt x="216388" y="29201"/>
                <a:pt x="206531" y="29672"/>
              </a:cubicBezTo>
              <a:cubicBezTo>
                <a:pt x="203245" y="20723"/>
                <a:pt x="196204" y="13187"/>
                <a:pt x="186347" y="9420"/>
              </a:cubicBezTo>
              <a:cubicBezTo>
                <a:pt x="177898" y="6123"/>
                <a:pt x="168510" y="6123"/>
                <a:pt x="160531" y="9420"/>
              </a:cubicBezTo>
              <a:cubicBezTo>
                <a:pt x="153959" y="3768"/>
                <a:pt x="145980" y="0"/>
                <a:pt x="136592" y="0"/>
              </a:cubicBezTo>
              <a:cubicBezTo>
                <a:pt x="126265" y="0"/>
                <a:pt x="116877" y="4239"/>
                <a:pt x="110306" y="11303"/>
              </a:cubicBezTo>
              <a:cubicBezTo>
                <a:pt x="101388" y="7536"/>
                <a:pt x="91061" y="7065"/>
                <a:pt x="81673" y="11303"/>
              </a:cubicBezTo>
              <a:cubicBezTo>
                <a:pt x="73224" y="15071"/>
                <a:pt x="66653" y="21665"/>
                <a:pt x="63367" y="29672"/>
              </a:cubicBezTo>
              <a:cubicBezTo>
                <a:pt x="54918" y="30143"/>
                <a:pt x="46469" y="33439"/>
                <a:pt x="39898" y="40033"/>
              </a:cubicBezTo>
              <a:cubicBezTo>
                <a:pt x="32388" y="47569"/>
                <a:pt x="29102" y="56988"/>
                <a:pt x="29571" y="66879"/>
              </a:cubicBezTo>
              <a:cubicBezTo>
                <a:pt x="20653" y="70176"/>
                <a:pt x="13143" y="77240"/>
                <a:pt x="9388" y="87131"/>
              </a:cubicBezTo>
              <a:cubicBezTo>
                <a:pt x="6102" y="95609"/>
                <a:pt x="6102" y="105028"/>
                <a:pt x="9388" y="113035"/>
              </a:cubicBezTo>
              <a:cubicBezTo>
                <a:pt x="3755" y="119628"/>
                <a:pt x="0" y="127635"/>
                <a:pt x="0" y="137055"/>
              </a:cubicBezTo>
              <a:cubicBezTo>
                <a:pt x="0" y="147416"/>
                <a:pt x="4224" y="156836"/>
                <a:pt x="11265" y="163429"/>
              </a:cubicBezTo>
              <a:cubicBezTo>
                <a:pt x="7510" y="172378"/>
                <a:pt x="7041" y="182740"/>
                <a:pt x="11265" y="192159"/>
              </a:cubicBezTo>
              <a:cubicBezTo>
                <a:pt x="15020" y="200637"/>
                <a:pt x="21592" y="207230"/>
                <a:pt x="29571" y="210527"/>
              </a:cubicBezTo>
              <a:cubicBezTo>
                <a:pt x="30041" y="219005"/>
                <a:pt x="33327" y="227482"/>
                <a:pt x="39898" y="234076"/>
              </a:cubicBezTo>
              <a:cubicBezTo>
                <a:pt x="47408" y="241612"/>
                <a:pt x="56796" y="244909"/>
                <a:pt x="66653" y="244438"/>
              </a:cubicBezTo>
              <a:cubicBezTo>
                <a:pt x="69939" y="253386"/>
                <a:pt x="76980" y="260922"/>
                <a:pt x="86837" y="264690"/>
              </a:cubicBezTo>
              <a:cubicBezTo>
                <a:pt x="95286" y="267987"/>
                <a:pt x="104673" y="267987"/>
                <a:pt x="112653" y="264690"/>
              </a:cubicBezTo>
              <a:cubicBezTo>
                <a:pt x="119224" y="270341"/>
                <a:pt x="127204" y="274109"/>
                <a:pt x="136592" y="274109"/>
              </a:cubicBezTo>
              <a:cubicBezTo>
                <a:pt x="146918" y="274109"/>
                <a:pt x="156306" y="269870"/>
                <a:pt x="162877" y="262806"/>
              </a:cubicBezTo>
              <a:cubicBezTo>
                <a:pt x="171796" y="266574"/>
                <a:pt x="182122" y="267045"/>
                <a:pt x="191510" y="262806"/>
              </a:cubicBezTo>
              <a:cubicBezTo>
                <a:pt x="199959" y="259038"/>
                <a:pt x="206531" y="252444"/>
                <a:pt x="209816" y="244438"/>
              </a:cubicBezTo>
              <a:cubicBezTo>
                <a:pt x="218265" y="243967"/>
                <a:pt x="226714" y="240670"/>
                <a:pt x="233286" y="234076"/>
              </a:cubicBezTo>
              <a:cubicBezTo>
                <a:pt x="240796" y="226540"/>
                <a:pt x="244082" y="217121"/>
                <a:pt x="243612" y="207230"/>
              </a:cubicBezTo>
              <a:cubicBezTo>
                <a:pt x="252530" y="203934"/>
                <a:pt x="260041" y="196869"/>
                <a:pt x="263796" y="186978"/>
              </a:cubicBezTo>
              <a:cubicBezTo>
                <a:pt x="267082" y="178501"/>
                <a:pt x="267082" y="169081"/>
                <a:pt x="263796" y="161075"/>
              </a:cubicBezTo>
              <a:cubicBezTo>
                <a:pt x="269428" y="154952"/>
                <a:pt x="273184" y="146474"/>
                <a:pt x="273184" y="137055"/>
              </a:cubicBezTo>
              <a:close/>
            </a:path>
          </a:pathLst>
        </a:custGeom>
        <a:solidFill>
          <a:srgbClr val="FFFFFF"/>
        </a:solidFill>
        <a:ln w="4663" cap="flat">
          <a:noFill/>
          <a:prstDash val="solid"/>
          <a:miter/>
        </a:ln>
      </xdr:spPr>
      <xdr:txBody>
        <a:bodyPr rtlCol="0" anchor="ctr"/>
        <a:lstStyle/>
        <a:p>
          <a:endParaRPr lang="en-IN"/>
        </a:p>
      </xdr:txBody>
    </xdr:sp>
    <xdr:clientData/>
  </xdr:twoCellAnchor>
  <xdr:twoCellAnchor>
    <xdr:from>
      <xdr:col>15</xdr:col>
      <xdr:colOff>560860</xdr:colOff>
      <xdr:row>12</xdr:row>
      <xdr:rowOff>135057</xdr:rowOff>
    </xdr:from>
    <xdr:to>
      <xdr:col>16</xdr:col>
      <xdr:colOff>207985</xdr:colOff>
      <xdr:row>14</xdr:row>
      <xdr:rowOff>38025</xdr:rowOff>
    </xdr:to>
    <xdr:sp macro="" textlink="">
      <xdr:nvSpPr>
        <xdr:cNvPr id="112" name="Graphic 16" descr="Trophy with solid fill">
          <a:extLst>
            <a:ext uri="{FF2B5EF4-FFF2-40B4-BE49-F238E27FC236}">
              <a16:creationId xmlns:a16="http://schemas.microsoft.com/office/drawing/2014/main" id="{A3828D0F-BEFF-1A6F-7392-68669D9D4C34}"/>
            </a:ext>
          </a:extLst>
        </xdr:cNvPr>
        <xdr:cNvSpPr/>
      </xdr:nvSpPr>
      <xdr:spPr>
        <a:xfrm>
          <a:off x="9704860" y="2329617"/>
          <a:ext cx="256725" cy="268728"/>
        </a:xfrm>
        <a:custGeom>
          <a:avLst/>
          <a:gdLst>
            <a:gd name="connsiteX0" fmla="*/ 219683 w 256725"/>
            <a:gd name="connsiteY0" fmla="*/ 129426 h 268728"/>
            <a:gd name="connsiteX1" fmla="*/ 168338 w 256725"/>
            <a:gd name="connsiteY1" fmla="*/ 152245 h 268728"/>
            <a:gd name="connsiteX2" fmla="*/ 190343 w 256725"/>
            <a:gd name="connsiteY2" fmla="*/ 131469 h 268728"/>
            <a:gd name="connsiteX3" fmla="*/ 198778 w 256725"/>
            <a:gd name="connsiteY3" fmla="*/ 121251 h 268728"/>
            <a:gd name="connsiteX4" fmla="*/ 208681 w 256725"/>
            <a:gd name="connsiteY4" fmla="*/ 88895 h 268728"/>
            <a:gd name="connsiteX5" fmla="*/ 208681 w 256725"/>
            <a:gd name="connsiteY5" fmla="*/ 44618 h 268728"/>
            <a:gd name="connsiteX6" fmla="*/ 234353 w 256725"/>
            <a:gd name="connsiteY6" fmla="*/ 44618 h 268728"/>
            <a:gd name="connsiteX7" fmla="*/ 234353 w 256725"/>
            <a:gd name="connsiteY7" fmla="*/ 96388 h 268728"/>
            <a:gd name="connsiteX8" fmla="*/ 219683 w 256725"/>
            <a:gd name="connsiteY8" fmla="*/ 129426 h 268728"/>
            <a:gd name="connsiteX9" fmla="*/ 37409 w 256725"/>
            <a:gd name="connsiteY9" fmla="*/ 129426 h 268728"/>
            <a:gd name="connsiteX10" fmla="*/ 22005 w 256725"/>
            <a:gd name="connsiteY10" fmla="*/ 96388 h 268728"/>
            <a:gd name="connsiteX11" fmla="*/ 22005 w 256725"/>
            <a:gd name="connsiteY11" fmla="*/ 44277 h 268728"/>
            <a:gd name="connsiteX12" fmla="*/ 47678 w 256725"/>
            <a:gd name="connsiteY12" fmla="*/ 44277 h 268728"/>
            <a:gd name="connsiteX13" fmla="*/ 47678 w 256725"/>
            <a:gd name="connsiteY13" fmla="*/ 88554 h 268728"/>
            <a:gd name="connsiteX14" fmla="*/ 57580 w 256725"/>
            <a:gd name="connsiteY14" fmla="*/ 120911 h 268728"/>
            <a:gd name="connsiteX15" fmla="*/ 66015 w 256725"/>
            <a:gd name="connsiteY15" fmla="*/ 131129 h 268728"/>
            <a:gd name="connsiteX16" fmla="*/ 88020 w 256725"/>
            <a:gd name="connsiteY16" fmla="*/ 151905 h 268728"/>
            <a:gd name="connsiteX17" fmla="*/ 37409 w 256725"/>
            <a:gd name="connsiteY17" fmla="*/ 129426 h 268728"/>
            <a:gd name="connsiteX18" fmla="*/ 256725 w 256725"/>
            <a:gd name="connsiteY18" fmla="*/ 95366 h 268728"/>
            <a:gd name="connsiteX19" fmla="*/ 256725 w 256725"/>
            <a:gd name="connsiteY19" fmla="*/ 23842 h 268728"/>
            <a:gd name="connsiteX20" fmla="*/ 209048 w 256725"/>
            <a:gd name="connsiteY20" fmla="*/ 23842 h 268728"/>
            <a:gd name="connsiteX21" fmla="*/ 209048 w 256725"/>
            <a:gd name="connsiteY21" fmla="*/ 0 h 268728"/>
            <a:gd name="connsiteX22" fmla="*/ 128363 w 256725"/>
            <a:gd name="connsiteY22" fmla="*/ 0 h 268728"/>
            <a:gd name="connsiteX23" fmla="*/ 47678 w 256725"/>
            <a:gd name="connsiteY23" fmla="*/ 0 h 268728"/>
            <a:gd name="connsiteX24" fmla="*/ 47678 w 256725"/>
            <a:gd name="connsiteY24" fmla="*/ 23842 h 268728"/>
            <a:gd name="connsiteX25" fmla="*/ 0 w 256725"/>
            <a:gd name="connsiteY25" fmla="*/ 23842 h 268728"/>
            <a:gd name="connsiteX26" fmla="*/ 0 w 256725"/>
            <a:gd name="connsiteY26" fmla="*/ 95026 h 268728"/>
            <a:gd name="connsiteX27" fmla="*/ 20905 w 256725"/>
            <a:gd name="connsiteY27" fmla="*/ 142709 h 268728"/>
            <a:gd name="connsiteX28" fmla="*/ 108558 w 256725"/>
            <a:gd name="connsiteY28" fmla="*/ 173362 h 268728"/>
            <a:gd name="connsiteX29" fmla="*/ 113693 w 256725"/>
            <a:gd name="connsiteY29" fmla="*/ 190392 h 268728"/>
            <a:gd name="connsiteX30" fmla="*/ 113693 w 256725"/>
            <a:gd name="connsiteY30" fmla="*/ 234669 h 268728"/>
            <a:gd name="connsiteX31" fmla="*/ 95355 w 256725"/>
            <a:gd name="connsiteY31" fmla="*/ 234669 h 268728"/>
            <a:gd name="connsiteX32" fmla="*/ 80685 w 256725"/>
            <a:gd name="connsiteY32" fmla="*/ 248293 h 268728"/>
            <a:gd name="connsiteX33" fmla="*/ 62348 w 256725"/>
            <a:gd name="connsiteY33" fmla="*/ 248293 h 268728"/>
            <a:gd name="connsiteX34" fmla="*/ 47678 w 256725"/>
            <a:gd name="connsiteY34" fmla="*/ 261917 h 268728"/>
            <a:gd name="connsiteX35" fmla="*/ 47678 w 256725"/>
            <a:gd name="connsiteY35" fmla="*/ 268728 h 268728"/>
            <a:gd name="connsiteX36" fmla="*/ 209048 w 256725"/>
            <a:gd name="connsiteY36" fmla="*/ 268728 h 268728"/>
            <a:gd name="connsiteX37" fmla="*/ 209048 w 256725"/>
            <a:gd name="connsiteY37" fmla="*/ 261917 h 268728"/>
            <a:gd name="connsiteX38" fmla="*/ 194378 w 256725"/>
            <a:gd name="connsiteY38" fmla="*/ 248293 h 268728"/>
            <a:gd name="connsiteX39" fmla="*/ 176040 w 256725"/>
            <a:gd name="connsiteY39" fmla="*/ 248293 h 268728"/>
            <a:gd name="connsiteX40" fmla="*/ 161370 w 256725"/>
            <a:gd name="connsiteY40" fmla="*/ 234669 h 268728"/>
            <a:gd name="connsiteX41" fmla="*/ 143033 w 256725"/>
            <a:gd name="connsiteY41" fmla="*/ 234669 h 268728"/>
            <a:gd name="connsiteX42" fmla="*/ 143033 w 256725"/>
            <a:gd name="connsiteY42" fmla="*/ 190733 h 268728"/>
            <a:gd name="connsiteX43" fmla="*/ 148167 w 256725"/>
            <a:gd name="connsiteY43" fmla="*/ 173703 h 268728"/>
            <a:gd name="connsiteX44" fmla="*/ 235820 w 256725"/>
            <a:gd name="connsiteY44" fmla="*/ 143049 h 268728"/>
            <a:gd name="connsiteX45" fmla="*/ 256725 w 256725"/>
            <a:gd name="connsiteY45" fmla="*/ 95366 h 26872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256725" h="268728">
              <a:moveTo>
                <a:pt x="219683" y="129426"/>
              </a:moveTo>
              <a:cubicBezTo>
                <a:pt x="206847" y="141687"/>
                <a:pt x="194744" y="149521"/>
                <a:pt x="168338" y="152245"/>
              </a:cubicBezTo>
              <a:cubicBezTo>
                <a:pt x="175307" y="145774"/>
                <a:pt x="183375" y="139303"/>
                <a:pt x="190343" y="131469"/>
              </a:cubicBezTo>
              <a:cubicBezTo>
                <a:pt x="193277" y="128404"/>
                <a:pt x="198778" y="121592"/>
                <a:pt x="198778" y="121251"/>
              </a:cubicBezTo>
              <a:cubicBezTo>
                <a:pt x="205013" y="111715"/>
                <a:pt x="208681" y="100816"/>
                <a:pt x="208681" y="88895"/>
              </a:cubicBezTo>
              <a:lnTo>
                <a:pt x="208681" y="44618"/>
              </a:lnTo>
              <a:lnTo>
                <a:pt x="234353" y="44618"/>
              </a:lnTo>
              <a:lnTo>
                <a:pt x="234353" y="96388"/>
              </a:lnTo>
              <a:cubicBezTo>
                <a:pt x="234720" y="97069"/>
                <a:pt x="235453" y="114099"/>
                <a:pt x="219683" y="129426"/>
              </a:cubicBezTo>
              <a:close/>
              <a:moveTo>
                <a:pt x="37409" y="129426"/>
              </a:moveTo>
              <a:cubicBezTo>
                <a:pt x="21271" y="114099"/>
                <a:pt x="22005" y="97069"/>
                <a:pt x="22005" y="96388"/>
              </a:cubicBezTo>
              <a:lnTo>
                <a:pt x="22005" y="44277"/>
              </a:lnTo>
              <a:lnTo>
                <a:pt x="47678" y="44277"/>
              </a:lnTo>
              <a:lnTo>
                <a:pt x="47678" y="88554"/>
              </a:lnTo>
              <a:cubicBezTo>
                <a:pt x="47678" y="100475"/>
                <a:pt x="51345" y="111374"/>
                <a:pt x="57580" y="120911"/>
              </a:cubicBezTo>
              <a:cubicBezTo>
                <a:pt x="57580" y="121251"/>
                <a:pt x="63081" y="128404"/>
                <a:pt x="66015" y="131129"/>
              </a:cubicBezTo>
              <a:cubicBezTo>
                <a:pt x="73350" y="138962"/>
                <a:pt x="81052" y="145434"/>
                <a:pt x="88020" y="151905"/>
              </a:cubicBezTo>
              <a:cubicBezTo>
                <a:pt x="62348" y="149180"/>
                <a:pt x="49878" y="141346"/>
                <a:pt x="37409" y="129426"/>
              </a:cubicBezTo>
              <a:close/>
              <a:moveTo>
                <a:pt x="256725" y="95366"/>
              </a:moveTo>
              <a:lnTo>
                <a:pt x="256725" y="23842"/>
              </a:lnTo>
              <a:lnTo>
                <a:pt x="209048" y="23842"/>
              </a:lnTo>
              <a:lnTo>
                <a:pt x="209048" y="0"/>
              </a:lnTo>
              <a:lnTo>
                <a:pt x="128363" y="0"/>
              </a:lnTo>
              <a:lnTo>
                <a:pt x="47678" y="0"/>
              </a:lnTo>
              <a:lnTo>
                <a:pt x="47678" y="23842"/>
              </a:lnTo>
              <a:lnTo>
                <a:pt x="0" y="23842"/>
              </a:lnTo>
              <a:lnTo>
                <a:pt x="0" y="95026"/>
              </a:lnTo>
              <a:cubicBezTo>
                <a:pt x="0" y="98432"/>
                <a:pt x="0" y="121933"/>
                <a:pt x="20905" y="142709"/>
              </a:cubicBezTo>
              <a:cubicBezTo>
                <a:pt x="41076" y="162463"/>
                <a:pt x="65648" y="172681"/>
                <a:pt x="108558" y="173362"/>
              </a:cubicBezTo>
              <a:cubicBezTo>
                <a:pt x="111859" y="178471"/>
                <a:pt x="113693" y="184261"/>
                <a:pt x="113693" y="190392"/>
              </a:cubicBezTo>
              <a:lnTo>
                <a:pt x="113693" y="234669"/>
              </a:lnTo>
              <a:lnTo>
                <a:pt x="95355" y="234669"/>
              </a:lnTo>
              <a:cubicBezTo>
                <a:pt x="87287" y="234669"/>
                <a:pt x="80685" y="240800"/>
                <a:pt x="80685" y="248293"/>
              </a:cubicBezTo>
              <a:lnTo>
                <a:pt x="62348" y="248293"/>
              </a:lnTo>
              <a:cubicBezTo>
                <a:pt x="54279" y="248293"/>
                <a:pt x="47678" y="254424"/>
                <a:pt x="47678" y="261917"/>
              </a:cubicBezTo>
              <a:lnTo>
                <a:pt x="47678" y="268728"/>
              </a:lnTo>
              <a:lnTo>
                <a:pt x="209048" y="268728"/>
              </a:lnTo>
              <a:lnTo>
                <a:pt x="209048" y="261917"/>
              </a:lnTo>
              <a:cubicBezTo>
                <a:pt x="209048" y="254424"/>
                <a:pt x="202446" y="248293"/>
                <a:pt x="194378" y="248293"/>
              </a:cubicBezTo>
              <a:lnTo>
                <a:pt x="176040" y="248293"/>
              </a:lnTo>
              <a:cubicBezTo>
                <a:pt x="176040" y="240800"/>
                <a:pt x="169439" y="234669"/>
                <a:pt x="161370" y="234669"/>
              </a:cubicBezTo>
              <a:lnTo>
                <a:pt x="143033" y="234669"/>
              </a:lnTo>
              <a:lnTo>
                <a:pt x="143033" y="190733"/>
              </a:lnTo>
              <a:cubicBezTo>
                <a:pt x="143033" y="184602"/>
                <a:pt x="144866" y="178812"/>
                <a:pt x="148167" y="173703"/>
              </a:cubicBezTo>
              <a:cubicBezTo>
                <a:pt x="191077" y="173022"/>
                <a:pt x="215649" y="162463"/>
                <a:pt x="235820" y="143049"/>
              </a:cubicBezTo>
              <a:cubicBezTo>
                <a:pt x="256725" y="122614"/>
                <a:pt x="256725" y="98772"/>
                <a:pt x="256725" y="95366"/>
              </a:cubicBezTo>
              <a:close/>
            </a:path>
          </a:pathLst>
        </a:custGeom>
        <a:solidFill>
          <a:srgbClr val="FFFFFF"/>
        </a:solidFill>
        <a:ln w="3572" cap="flat">
          <a:noFill/>
          <a:prstDash val="solid"/>
          <a:miter/>
        </a:ln>
      </xdr:spPr>
      <xdr:txBody>
        <a:bodyPr rtlCol="0" anchor="ctr"/>
        <a:lstStyle/>
        <a:p>
          <a:endParaRPr lang="en-IN"/>
        </a:p>
      </xdr:txBody>
    </xdr:sp>
    <xdr:clientData/>
  </xdr:twoCellAnchor>
  <xdr:twoCellAnchor>
    <xdr:from>
      <xdr:col>8</xdr:col>
      <xdr:colOff>243487</xdr:colOff>
      <xdr:row>11</xdr:row>
      <xdr:rowOff>83368</xdr:rowOff>
    </xdr:from>
    <xdr:to>
      <xdr:col>8</xdr:col>
      <xdr:colOff>382358</xdr:colOff>
      <xdr:row>12</xdr:row>
      <xdr:rowOff>72533</xdr:rowOff>
    </xdr:to>
    <xdr:sp macro="" textlink="">
      <xdr:nvSpPr>
        <xdr:cNvPr id="114" name="Freeform: Shape 113">
          <a:extLst>
            <a:ext uri="{FF2B5EF4-FFF2-40B4-BE49-F238E27FC236}">
              <a16:creationId xmlns:a16="http://schemas.microsoft.com/office/drawing/2014/main" id="{8D906143-4508-F628-0D7E-7EFEE87ABD58}"/>
            </a:ext>
          </a:extLst>
        </xdr:cNvPr>
        <xdr:cNvSpPr/>
      </xdr:nvSpPr>
      <xdr:spPr>
        <a:xfrm>
          <a:off x="5120287" y="2095048"/>
          <a:ext cx="138871" cy="172045"/>
        </a:xfrm>
        <a:custGeom>
          <a:avLst/>
          <a:gdLst>
            <a:gd name="connsiteX0" fmla="*/ 131292 w 138871"/>
            <a:gd name="connsiteY0" fmla="*/ 155667 h 172045"/>
            <a:gd name="connsiteX1" fmla="*/ 40249 w 138871"/>
            <a:gd name="connsiteY1" fmla="*/ 49256 h 172045"/>
            <a:gd name="connsiteX2" fmla="*/ 42263 w 138871"/>
            <a:gd name="connsiteY2" fmla="*/ 29792 h 172045"/>
            <a:gd name="connsiteX3" fmla="*/ 42599 w 138871"/>
            <a:gd name="connsiteY3" fmla="*/ 29792 h 172045"/>
            <a:gd name="connsiteX4" fmla="*/ 50276 w 138871"/>
            <a:gd name="connsiteY4" fmla="*/ 42948 h 172045"/>
            <a:gd name="connsiteX5" fmla="*/ 61751 w 138871"/>
            <a:gd name="connsiteY5" fmla="*/ 45998 h 172045"/>
            <a:gd name="connsiteX6" fmla="*/ 64835 w 138871"/>
            <a:gd name="connsiteY6" fmla="*/ 34648 h 172045"/>
            <a:gd name="connsiteX7" fmla="*/ 47004 w 138871"/>
            <a:gd name="connsiteY7" fmla="*/ 4144 h 172045"/>
            <a:gd name="connsiteX8" fmla="*/ 41927 w 138871"/>
            <a:gd name="connsiteY8" fmla="*/ 284 h 172045"/>
            <a:gd name="connsiteX9" fmla="*/ 35550 w 138871"/>
            <a:gd name="connsiteY9" fmla="*/ 1114 h 172045"/>
            <a:gd name="connsiteX10" fmla="*/ 4503 w 138871"/>
            <a:gd name="connsiteY10" fmla="*/ 18836 h 172045"/>
            <a:gd name="connsiteX11" fmla="*/ 958 w 138871"/>
            <a:gd name="connsiteY11" fmla="*/ 30038 h 172045"/>
            <a:gd name="connsiteX12" fmla="*/ 12282 w 138871"/>
            <a:gd name="connsiteY12" fmla="*/ 33545 h 172045"/>
            <a:gd name="connsiteX13" fmla="*/ 12894 w 138871"/>
            <a:gd name="connsiteY13" fmla="*/ 33195 h 172045"/>
            <a:gd name="connsiteX14" fmla="*/ 25733 w 138871"/>
            <a:gd name="connsiteY14" fmla="*/ 25849 h 172045"/>
            <a:gd name="connsiteX15" fmla="*/ 23467 w 138871"/>
            <a:gd name="connsiteY15" fmla="*/ 49256 h 172045"/>
            <a:gd name="connsiteX16" fmla="*/ 128355 w 138871"/>
            <a:gd name="connsiteY16" fmla="*/ 172018 h 172045"/>
            <a:gd name="connsiteX17" fmla="*/ 129782 w 138871"/>
            <a:gd name="connsiteY17" fmla="*/ 172018 h 172045"/>
            <a:gd name="connsiteX18" fmla="*/ 138844 w 138871"/>
            <a:gd name="connsiteY18" fmla="*/ 164382 h 172045"/>
            <a:gd name="connsiteX19" fmla="*/ 131124 w 138871"/>
            <a:gd name="connsiteY19" fmla="*/ 155418 h 1720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38871" h="172045">
              <a:moveTo>
                <a:pt x="131292" y="155667"/>
              </a:moveTo>
              <a:cubicBezTo>
                <a:pt x="78663" y="147094"/>
                <a:pt x="40096" y="102017"/>
                <a:pt x="40249" y="49256"/>
              </a:cubicBezTo>
              <a:cubicBezTo>
                <a:pt x="40328" y="42722"/>
                <a:pt x="41002" y="36207"/>
                <a:pt x="42263" y="29792"/>
              </a:cubicBezTo>
              <a:lnTo>
                <a:pt x="42599" y="29792"/>
              </a:lnTo>
              <a:lnTo>
                <a:pt x="50276" y="42948"/>
              </a:lnTo>
              <a:cubicBezTo>
                <a:pt x="52594" y="46925"/>
                <a:pt x="57731" y="48291"/>
                <a:pt x="61751" y="45998"/>
              </a:cubicBezTo>
              <a:cubicBezTo>
                <a:pt x="65771" y="43706"/>
                <a:pt x="67152" y="38624"/>
                <a:pt x="64835" y="34648"/>
              </a:cubicBezTo>
              <a:lnTo>
                <a:pt x="47004" y="4144"/>
              </a:lnTo>
              <a:cubicBezTo>
                <a:pt x="45894" y="2245"/>
                <a:pt x="44069" y="857"/>
                <a:pt x="41927" y="284"/>
              </a:cubicBezTo>
              <a:cubicBezTo>
                <a:pt x="39775" y="-288"/>
                <a:pt x="37480" y="11"/>
                <a:pt x="35550" y="1114"/>
              </a:cubicBezTo>
              <a:lnTo>
                <a:pt x="4503" y="18836"/>
              </a:lnTo>
              <a:cubicBezTo>
                <a:pt x="397" y="20961"/>
                <a:pt x="-1191" y="25976"/>
                <a:pt x="958" y="30038"/>
              </a:cubicBezTo>
              <a:cubicBezTo>
                <a:pt x="3106" y="34100"/>
                <a:pt x="8176" y="35670"/>
                <a:pt x="12282" y="33545"/>
              </a:cubicBezTo>
              <a:cubicBezTo>
                <a:pt x="12491" y="33437"/>
                <a:pt x="12695" y="33321"/>
                <a:pt x="12894" y="33195"/>
              </a:cubicBezTo>
              <a:lnTo>
                <a:pt x="25733" y="25849"/>
              </a:lnTo>
              <a:cubicBezTo>
                <a:pt x="24239" y="33565"/>
                <a:pt x="23481" y="41401"/>
                <a:pt x="23467" y="49256"/>
              </a:cubicBezTo>
              <a:cubicBezTo>
                <a:pt x="23277" y="110080"/>
                <a:pt x="67695" y="162068"/>
                <a:pt x="128355" y="172018"/>
              </a:cubicBezTo>
              <a:lnTo>
                <a:pt x="129782" y="172018"/>
              </a:lnTo>
              <a:cubicBezTo>
                <a:pt x="134416" y="172385"/>
                <a:pt x="138473" y="168966"/>
                <a:pt x="138844" y="164382"/>
              </a:cubicBezTo>
              <a:cubicBezTo>
                <a:pt x="139215" y="159798"/>
                <a:pt x="135759" y="155785"/>
                <a:pt x="131124" y="155418"/>
              </a:cubicBezTo>
              <a:close/>
            </a:path>
          </a:pathLst>
        </a:custGeom>
        <a:solidFill>
          <a:srgbClr val="FFFFFF"/>
        </a:solidFill>
        <a:ln w="4167" cap="flat">
          <a:noFill/>
          <a:prstDash val="solid"/>
          <a:miter/>
        </a:ln>
      </xdr:spPr>
      <xdr:txBody>
        <a:bodyPr rtlCol="0" anchor="ctr"/>
        <a:lstStyle/>
        <a:p>
          <a:endParaRPr lang="en-IN"/>
        </a:p>
      </xdr:txBody>
    </xdr:sp>
    <xdr:clientData/>
  </xdr:twoCellAnchor>
  <xdr:twoCellAnchor>
    <xdr:from>
      <xdr:col>8</xdr:col>
      <xdr:colOff>404000</xdr:colOff>
      <xdr:row>11</xdr:row>
      <xdr:rowOff>83768</xdr:rowOff>
    </xdr:from>
    <xdr:to>
      <xdr:col>8</xdr:col>
      <xdr:colOff>518687</xdr:colOff>
      <xdr:row>12</xdr:row>
      <xdr:rowOff>90298</xdr:rowOff>
    </xdr:to>
    <xdr:sp macro="" textlink="">
      <xdr:nvSpPr>
        <xdr:cNvPr id="115" name="Freeform: Shape 114">
          <a:extLst>
            <a:ext uri="{FF2B5EF4-FFF2-40B4-BE49-F238E27FC236}">
              <a16:creationId xmlns:a16="http://schemas.microsoft.com/office/drawing/2014/main" id="{AF5DADDD-72D0-753C-D12F-38D8FFEE0164}"/>
            </a:ext>
          </a:extLst>
        </xdr:cNvPr>
        <xdr:cNvSpPr/>
      </xdr:nvSpPr>
      <xdr:spPr>
        <a:xfrm>
          <a:off x="5280800" y="2095448"/>
          <a:ext cx="114687" cy="189410"/>
        </a:xfrm>
        <a:custGeom>
          <a:avLst/>
          <a:gdLst>
            <a:gd name="connsiteX0" fmla="*/ 114687 w 114687"/>
            <a:gd name="connsiteY0" fmla="*/ 48856 h 189410"/>
            <a:gd name="connsiteX1" fmla="*/ 106841 w 114687"/>
            <a:gd name="connsiteY1" fmla="*/ 5403 h 189410"/>
            <a:gd name="connsiteX2" fmla="*/ 96037 w 114687"/>
            <a:gd name="connsiteY2" fmla="*/ 527 h 189410"/>
            <a:gd name="connsiteX3" fmla="*/ 91108 w 114687"/>
            <a:gd name="connsiteY3" fmla="*/ 11214 h 189410"/>
            <a:gd name="connsiteX4" fmla="*/ 26910 w 114687"/>
            <a:gd name="connsiteY4" fmla="*/ 149972 h 189410"/>
            <a:gd name="connsiteX5" fmla="*/ 25699 w 114687"/>
            <a:gd name="connsiteY5" fmla="*/ 150410 h 189410"/>
            <a:gd name="connsiteX6" fmla="*/ 25699 w 114687"/>
            <a:gd name="connsiteY6" fmla="*/ 150410 h 189410"/>
            <a:gd name="connsiteX7" fmla="*/ 33335 w 114687"/>
            <a:gd name="connsiteY7" fmla="*/ 137213 h 189410"/>
            <a:gd name="connsiteX8" fmla="*/ 30231 w 114687"/>
            <a:gd name="connsiteY8" fmla="*/ 125841 h 189410"/>
            <a:gd name="connsiteX9" fmla="*/ 18735 w 114687"/>
            <a:gd name="connsiteY9" fmla="*/ 128912 h 189410"/>
            <a:gd name="connsiteX10" fmla="*/ 1114 w 114687"/>
            <a:gd name="connsiteY10" fmla="*/ 159499 h 189410"/>
            <a:gd name="connsiteX11" fmla="*/ 4218 w 114687"/>
            <a:gd name="connsiteY11" fmla="*/ 170829 h 189410"/>
            <a:gd name="connsiteX12" fmla="*/ 4218 w 114687"/>
            <a:gd name="connsiteY12" fmla="*/ 170829 h 189410"/>
            <a:gd name="connsiteX13" fmla="*/ 35139 w 114687"/>
            <a:gd name="connsiteY13" fmla="*/ 188301 h 189410"/>
            <a:gd name="connsiteX14" fmla="*/ 46635 w 114687"/>
            <a:gd name="connsiteY14" fmla="*/ 185230 h 189410"/>
            <a:gd name="connsiteX15" fmla="*/ 43530 w 114687"/>
            <a:gd name="connsiteY15" fmla="*/ 173859 h 189410"/>
            <a:gd name="connsiteX16" fmla="*/ 30440 w 114687"/>
            <a:gd name="connsiteY16" fmla="*/ 166513 h 189410"/>
            <a:gd name="connsiteX17" fmla="*/ 114687 w 114687"/>
            <a:gd name="connsiteY17" fmla="*/ 48856 h 1894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114687" h="189410">
              <a:moveTo>
                <a:pt x="114687" y="48856"/>
              </a:moveTo>
              <a:cubicBezTo>
                <a:pt x="114704" y="34025"/>
                <a:pt x="112047" y="19311"/>
                <a:pt x="106841" y="5403"/>
              </a:cubicBezTo>
              <a:cubicBezTo>
                <a:pt x="105219" y="1106"/>
                <a:pt x="100382" y="-1078"/>
                <a:pt x="96037" y="527"/>
              </a:cubicBezTo>
              <a:cubicBezTo>
                <a:pt x="91693" y="2131"/>
                <a:pt x="89486" y="6916"/>
                <a:pt x="91108" y="11214"/>
              </a:cubicBezTo>
              <a:cubicBezTo>
                <a:pt x="112116" y="67066"/>
                <a:pt x="83374" y="129191"/>
                <a:pt x="26910" y="149972"/>
              </a:cubicBezTo>
              <a:cubicBezTo>
                <a:pt x="26507" y="150121"/>
                <a:pt x="26104" y="150267"/>
                <a:pt x="25699" y="150410"/>
              </a:cubicBezTo>
              <a:lnTo>
                <a:pt x="25699" y="150410"/>
              </a:lnTo>
              <a:lnTo>
                <a:pt x="33335" y="137213"/>
              </a:lnTo>
              <a:cubicBezTo>
                <a:pt x="35652" y="133224"/>
                <a:pt x="34262" y="128133"/>
                <a:pt x="30231" y="125841"/>
              </a:cubicBezTo>
              <a:cubicBezTo>
                <a:pt x="26199" y="123549"/>
                <a:pt x="21052" y="124924"/>
                <a:pt x="18735" y="128912"/>
              </a:cubicBezTo>
              <a:lnTo>
                <a:pt x="1114" y="159499"/>
              </a:lnTo>
              <a:cubicBezTo>
                <a:pt x="-1192" y="163476"/>
                <a:pt x="198" y="168548"/>
                <a:pt x="4218" y="170829"/>
              </a:cubicBezTo>
              <a:cubicBezTo>
                <a:pt x="4218" y="170829"/>
                <a:pt x="4218" y="170829"/>
                <a:pt x="4218" y="170829"/>
              </a:cubicBezTo>
              <a:lnTo>
                <a:pt x="35139" y="188301"/>
              </a:lnTo>
              <a:cubicBezTo>
                <a:pt x="39171" y="190593"/>
                <a:pt x="44318" y="189218"/>
                <a:pt x="46635" y="185230"/>
              </a:cubicBezTo>
              <a:cubicBezTo>
                <a:pt x="48952" y="181242"/>
                <a:pt x="47562" y="176151"/>
                <a:pt x="43530" y="173859"/>
              </a:cubicBezTo>
              <a:lnTo>
                <a:pt x="30440" y="166513"/>
              </a:lnTo>
              <a:cubicBezTo>
                <a:pt x="81062" y="149142"/>
                <a:pt x="114919" y="101857"/>
                <a:pt x="114687" y="48856"/>
              </a:cubicBezTo>
              <a:close/>
            </a:path>
          </a:pathLst>
        </a:custGeom>
        <a:solidFill>
          <a:srgbClr val="FFFFFF"/>
        </a:solidFill>
        <a:ln w="4167" cap="flat">
          <a:noFill/>
          <a:prstDash val="solid"/>
          <a:miter/>
        </a:ln>
      </xdr:spPr>
      <xdr:txBody>
        <a:bodyPr rtlCol="0" anchor="ctr"/>
        <a:lstStyle/>
        <a:p>
          <a:endParaRPr lang="en-IN"/>
        </a:p>
      </xdr:txBody>
    </xdr:sp>
    <xdr:clientData/>
  </xdr:twoCellAnchor>
  <xdr:twoCellAnchor>
    <xdr:from>
      <xdr:col>8</xdr:col>
      <xdr:colOff>294556</xdr:colOff>
      <xdr:row>11</xdr:row>
      <xdr:rowOff>8010</xdr:rowOff>
    </xdr:from>
    <xdr:to>
      <xdr:col>8</xdr:col>
      <xdr:colOff>491331</xdr:colOff>
      <xdr:row>11</xdr:row>
      <xdr:rowOff>66112</xdr:rowOff>
    </xdr:to>
    <xdr:sp macro="" textlink="">
      <xdr:nvSpPr>
        <xdr:cNvPr id="116" name="Freeform: Shape 115">
          <a:extLst>
            <a:ext uri="{FF2B5EF4-FFF2-40B4-BE49-F238E27FC236}">
              <a16:creationId xmlns:a16="http://schemas.microsoft.com/office/drawing/2014/main" id="{A78E6B72-80DD-3C79-C634-F71802106F26}"/>
            </a:ext>
          </a:extLst>
        </xdr:cNvPr>
        <xdr:cNvSpPr/>
      </xdr:nvSpPr>
      <xdr:spPr>
        <a:xfrm>
          <a:off x="5171356" y="2019690"/>
          <a:ext cx="196775" cy="58102"/>
        </a:xfrm>
        <a:custGeom>
          <a:avLst/>
          <a:gdLst>
            <a:gd name="connsiteX0" fmla="*/ 152807 w 196775"/>
            <a:gd name="connsiteY0" fmla="*/ 41486 h 58102"/>
            <a:gd name="connsiteX1" fmla="*/ 144416 w 196775"/>
            <a:gd name="connsiteY1" fmla="*/ 49787 h 58102"/>
            <a:gd name="connsiteX2" fmla="*/ 152807 w 196775"/>
            <a:gd name="connsiteY2" fmla="*/ 58087 h 58102"/>
            <a:gd name="connsiteX3" fmla="*/ 187294 w 196775"/>
            <a:gd name="connsiteY3" fmla="*/ 58087 h 58102"/>
            <a:gd name="connsiteX4" fmla="*/ 188259 w 196775"/>
            <a:gd name="connsiteY4" fmla="*/ 58087 h 58102"/>
            <a:gd name="connsiteX5" fmla="*/ 192790 w 196775"/>
            <a:gd name="connsiteY5" fmla="*/ 56717 h 58102"/>
            <a:gd name="connsiteX6" fmla="*/ 193377 w 196775"/>
            <a:gd name="connsiteY6" fmla="*/ 56344 h 58102"/>
            <a:gd name="connsiteX7" fmla="*/ 193629 w 196775"/>
            <a:gd name="connsiteY7" fmla="*/ 56136 h 58102"/>
            <a:gd name="connsiteX8" fmla="*/ 193629 w 196775"/>
            <a:gd name="connsiteY8" fmla="*/ 56136 h 58102"/>
            <a:gd name="connsiteX9" fmla="*/ 194175 w 196775"/>
            <a:gd name="connsiteY9" fmla="*/ 55721 h 58102"/>
            <a:gd name="connsiteX10" fmla="*/ 196776 w 196775"/>
            <a:gd name="connsiteY10" fmla="*/ 49787 h 58102"/>
            <a:gd name="connsiteX11" fmla="*/ 196776 w 196775"/>
            <a:gd name="connsiteY11" fmla="*/ 14593 h 58102"/>
            <a:gd name="connsiteX12" fmla="*/ 188385 w 196775"/>
            <a:gd name="connsiteY12" fmla="*/ 6293 h 58102"/>
            <a:gd name="connsiteX13" fmla="*/ 179994 w 196775"/>
            <a:gd name="connsiteY13" fmla="*/ 14593 h 58102"/>
            <a:gd name="connsiteX14" fmla="*/ 179994 w 196775"/>
            <a:gd name="connsiteY14" fmla="*/ 29741 h 58102"/>
            <a:gd name="connsiteX15" fmla="*/ 179994 w 196775"/>
            <a:gd name="connsiteY15" fmla="*/ 29741 h 58102"/>
            <a:gd name="connsiteX16" fmla="*/ 2557 w 196775"/>
            <a:gd name="connsiteY16" fmla="*/ 43755 h 58102"/>
            <a:gd name="connsiteX17" fmla="*/ 1977 w 196775"/>
            <a:gd name="connsiteY17" fmla="*/ 44433 h 58102"/>
            <a:gd name="connsiteX18" fmla="*/ 2984 w 196775"/>
            <a:gd name="connsiteY18" fmla="*/ 56136 h 58102"/>
            <a:gd name="connsiteX19" fmla="*/ 14816 w 196775"/>
            <a:gd name="connsiteY19" fmla="*/ 55140 h 58102"/>
            <a:gd name="connsiteX20" fmla="*/ 167869 w 196775"/>
            <a:gd name="connsiteY20" fmla="*/ 41362 h 5810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96775" h="58102">
              <a:moveTo>
                <a:pt x="152807" y="41486"/>
              </a:moveTo>
              <a:cubicBezTo>
                <a:pt x="148172" y="41486"/>
                <a:pt x="144416" y="45202"/>
                <a:pt x="144416" y="49787"/>
              </a:cubicBezTo>
              <a:cubicBezTo>
                <a:pt x="144416" y="54371"/>
                <a:pt x="148172" y="58087"/>
                <a:pt x="152807" y="58087"/>
              </a:cubicBezTo>
              <a:lnTo>
                <a:pt x="187294" y="58087"/>
              </a:lnTo>
              <a:cubicBezTo>
                <a:pt x="187615" y="58107"/>
                <a:pt x="187937" y="58107"/>
                <a:pt x="188259" y="58087"/>
              </a:cubicBezTo>
              <a:cubicBezTo>
                <a:pt x="189874" y="58087"/>
                <a:pt x="191452" y="57611"/>
                <a:pt x="192790" y="56717"/>
              </a:cubicBezTo>
              <a:lnTo>
                <a:pt x="193377" y="56344"/>
              </a:lnTo>
              <a:lnTo>
                <a:pt x="193629" y="56136"/>
              </a:lnTo>
              <a:lnTo>
                <a:pt x="193629" y="56136"/>
              </a:lnTo>
              <a:lnTo>
                <a:pt x="194175" y="55721"/>
              </a:lnTo>
              <a:cubicBezTo>
                <a:pt x="195817" y="54173"/>
                <a:pt x="196756" y="52032"/>
                <a:pt x="196776" y="49787"/>
              </a:cubicBezTo>
              <a:lnTo>
                <a:pt x="196776" y="14593"/>
              </a:lnTo>
              <a:cubicBezTo>
                <a:pt x="196776" y="10009"/>
                <a:pt x="193019" y="6293"/>
                <a:pt x="188385" y="6293"/>
              </a:cubicBezTo>
              <a:cubicBezTo>
                <a:pt x="183750" y="6293"/>
                <a:pt x="179994" y="10009"/>
                <a:pt x="179994" y="14593"/>
              </a:cubicBezTo>
              <a:lnTo>
                <a:pt x="179994" y="29741"/>
              </a:lnTo>
              <a:lnTo>
                <a:pt x="179994" y="29741"/>
              </a:lnTo>
              <a:cubicBezTo>
                <a:pt x="127084" y="-14857"/>
                <a:pt x="47643" y="-8582"/>
                <a:pt x="2557" y="43755"/>
              </a:cubicBezTo>
              <a:cubicBezTo>
                <a:pt x="2363" y="43980"/>
                <a:pt x="2170" y="44206"/>
                <a:pt x="1977" y="44433"/>
              </a:cubicBezTo>
              <a:cubicBezTo>
                <a:pt x="-1012" y="47940"/>
                <a:pt x="-561" y="53180"/>
                <a:pt x="2984" y="56136"/>
              </a:cubicBezTo>
              <a:cubicBezTo>
                <a:pt x="6529" y="59093"/>
                <a:pt x="11827" y="58647"/>
                <a:pt x="14816" y="55140"/>
              </a:cubicBezTo>
              <a:cubicBezTo>
                <a:pt x="53347" y="9742"/>
                <a:pt x="121685" y="3590"/>
                <a:pt x="167869" y="41362"/>
              </a:cubicBezTo>
              <a:close/>
            </a:path>
          </a:pathLst>
        </a:custGeom>
        <a:solidFill>
          <a:srgbClr val="FFFFFF"/>
        </a:solidFill>
        <a:ln w="4167" cap="flat">
          <a:noFill/>
          <a:prstDash val="solid"/>
          <a:miter/>
        </a:ln>
      </xdr:spPr>
      <xdr:txBody>
        <a:bodyPr rtlCol="0" anchor="ctr"/>
        <a:lstStyle/>
        <a:p>
          <a:endParaRPr lang="en-IN"/>
        </a:p>
      </xdr:txBody>
    </xdr:sp>
    <xdr:clientData/>
  </xdr:twoCellAnchor>
  <xdr:twoCellAnchor>
    <xdr:from>
      <xdr:col>0</xdr:col>
      <xdr:colOff>260576</xdr:colOff>
      <xdr:row>1</xdr:row>
      <xdr:rowOff>124777</xdr:rowOff>
    </xdr:from>
    <xdr:to>
      <xdr:col>1</xdr:col>
      <xdr:colOff>142194</xdr:colOff>
      <xdr:row>4</xdr:row>
      <xdr:rowOff>55788</xdr:rowOff>
    </xdr:to>
    <xdr:sp macro="" textlink="">
      <xdr:nvSpPr>
        <xdr:cNvPr id="118" name="Freeform: Shape 117">
          <a:extLst>
            <a:ext uri="{FF2B5EF4-FFF2-40B4-BE49-F238E27FC236}">
              <a16:creationId xmlns:a16="http://schemas.microsoft.com/office/drawing/2014/main" id="{57C9439A-3705-C5C6-90AE-A94ACE84A883}"/>
            </a:ext>
          </a:extLst>
        </xdr:cNvPr>
        <xdr:cNvSpPr/>
      </xdr:nvSpPr>
      <xdr:spPr>
        <a:xfrm>
          <a:off x="260576" y="307657"/>
          <a:ext cx="491218" cy="479651"/>
        </a:xfrm>
        <a:custGeom>
          <a:avLst/>
          <a:gdLst>
            <a:gd name="connsiteX0" fmla="*/ 426584 w 491218"/>
            <a:gd name="connsiteY0" fmla="*/ 70349 h 479651"/>
            <a:gd name="connsiteX1" fmla="*/ 426584 w 491218"/>
            <a:gd name="connsiteY1" fmla="*/ 300582 h 479651"/>
            <a:gd name="connsiteX2" fmla="*/ 64634 w 491218"/>
            <a:gd name="connsiteY2" fmla="*/ 300582 h 479651"/>
            <a:gd name="connsiteX3" fmla="*/ 64634 w 491218"/>
            <a:gd name="connsiteY3" fmla="*/ 70349 h 479651"/>
            <a:gd name="connsiteX4" fmla="*/ 0 w 491218"/>
            <a:gd name="connsiteY4" fmla="*/ 326163 h 479651"/>
            <a:gd name="connsiteX5" fmla="*/ 12927 w 491218"/>
            <a:gd name="connsiteY5" fmla="*/ 338954 h 479651"/>
            <a:gd name="connsiteX6" fmla="*/ 210319 w 491218"/>
            <a:gd name="connsiteY6" fmla="*/ 338954 h 479651"/>
            <a:gd name="connsiteX7" fmla="*/ 110977 w 491218"/>
            <a:gd name="connsiteY7" fmla="*/ 437250 h 479651"/>
            <a:gd name="connsiteX8" fmla="*/ 110977 w 491218"/>
            <a:gd name="connsiteY8" fmla="*/ 455349 h 479651"/>
            <a:gd name="connsiteX9" fmla="*/ 129268 w 491218"/>
            <a:gd name="connsiteY9" fmla="*/ 455349 h 479651"/>
            <a:gd name="connsiteX10" fmla="*/ 232682 w 491218"/>
            <a:gd name="connsiteY10" fmla="*/ 353024 h 479651"/>
            <a:gd name="connsiteX11" fmla="*/ 232682 w 491218"/>
            <a:gd name="connsiteY11" fmla="*/ 466861 h 479651"/>
            <a:gd name="connsiteX12" fmla="*/ 245609 w 491218"/>
            <a:gd name="connsiteY12" fmla="*/ 479652 h 479651"/>
            <a:gd name="connsiteX13" fmla="*/ 258536 w 491218"/>
            <a:gd name="connsiteY13" fmla="*/ 466861 h 479651"/>
            <a:gd name="connsiteX14" fmla="*/ 258536 w 491218"/>
            <a:gd name="connsiteY14" fmla="*/ 353215 h 479651"/>
            <a:gd name="connsiteX15" fmla="*/ 361950 w 491218"/>
            <a:gd name="connsiteY15" fmla="*/ 455541 h 479651"/>
            <a:gd name="connsiteX16" fmla="*/ 380339 w 491218"/>
            <a:gd name="connsiteY16" fmla="*/ 455637 h 479651"/>
            <a:gd name="connsiteX17" fmla="*/ 380435 w 491218"/>
            <a:gd name="connsiteY17" fmla="*/ 437442 h 479651"/>
            <a:gd name="connsiteX18" fmla="*/ 280899 w 491218"/>
            <a:gd name="connsiteY18" fmla="*/ 338954 h 479651"/>
            <a:gd name="connsiteX19" fmla="*/ 478291 w 491218"/>
            <a:gd name="connsiteY19" fmla="*/ 338954 h 479651"/>
            <a:gd name="connsiteX20" fmla="*/ 491218 w 491218"/>
            <a:gd name="connsiteY20" fmla="*/ 326163 h 479651"/>
            <a:gd name="connsiteX21" fmla="*/ 478291 w 491218"/>
            <a:gd name="connsiteY21" fmla="*/ 313372 h 479651"/>
            <a:gd name="connsiteX22" fmla="*/ 465365 w 491218"/>
            <a:gd name="connsiteY22" fmla="*/ 313372 h 479651"/>
            <a:gd name="connsiteX23" fmla="*/ 465365 w 491218"/>
            <a:gd name="connsiteY23" fmla="*/ 51163 h 479651"/>
            <a:gd name="connsiteX24" fmla="*/ 478291 w 491218"/>
            <a:gd name="connsiteY24" fmla="*/ 51163 h 479651"/>
            <a:gd name="connsiteX25" fmla="*/ 491218 w 491218"/>
            <a:gd name="connsiteY25" fmla="*/ 38372 h 479651"/>
            <a:gd name="connsiteX26" fmla="*/ 478291 w 491218"/>
            <a:gd name="connsiteY26" fmla="*/ 25581 h 479651"/>
            <a:gd name="connsiteX27" fmla="*/ 258536 w 491218"/>
            <a:gd name="connsiteY27" fmla="*/ 25581 h 479651"/>
            <a:gd name="connsiteX28" fmla="*/ 258536 w 491218"/>
            <a:gd name="connsiteY28" fmla="*/ 12791 h 479651"/>
            <a:gd name="connsiteX29" fmla="*/ 245609 w 491218"/>
            <a:gd name="connsiteY29" fmla="*/ 0 h 479651"/>
            <a:gd name="connsiteX30" fmla="*/ 232682 w 491218"/>
            <a:gd name="connsiteY30" fmla="*/ 12791 h 479651"/>
            <a:gd name="connsiteX31" fmla="*/ 232682 w 491218"/>
            <a:gd name="connsiteY31" fmla="*/ 25581 h 479651"/>
            <a:gd name="connsiteX32" fmla="*/ 12927 w 491218"/>
            <a:gd name="connsiteY32" fmla="*/ 25581 h 479651"/>
            <a:gd name="connsiteX33" fmla="*/ 0 w 491218"/>
            <a:gd name="connsiteY33" fmla="*/ 38372 h 479651"/>
            <a:gd name="connsiteX34" fmla="*/ 12927 w 491218"/>
            <a:gd name="connsiteY34" fmla="*/ 51163 h 479651"/>
            <a:gd name="connsiteX35" fmla="*/ 25854 w 491218"/>
            <a:gd name="connsiteY35" fmla="*/ 51163 h 479651"/>
            <a:gd name="connsiteX36" fmla="*/ 25854 w 491218"/>
            <a:gd name="connsiteY36" fmla="*/ 313372 h 479651"/>
            <a:gd name="connsiteX37" fmla="*/ 12927 w 491218"/>
            <a:gd name="connsiteY37" fmla="*/ 313372 h 479651"/>
            <a:gd name="connsiteX38" fmla="*/ 0 w 491218"/>
            <a:gd name="connsiteY38" fmla="*/ 326163 h 47965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491218" h="479651">
              <a:moveTo>
                <a:pt x="426584" y="70349"/>
              </a:moveTo>
              <a:lnTo>
                <a:pt x="426584" y="300582"/>
              </a:lnTo>
              <a:lnTo>
                <a:pt x="64634" y="300582"/>
              </a:lnTo>
              <a:lnTo>
                <a:pt x="64634" y="70349"/>
              </a:lnTo>
              <a:close/>
              <a:moveTo>
                <a:pt x="0" y="326163"/>
              </a:moveTo>
              <a:cubicBezTo>
                <a:pt x="0" y="333227"/>
                <a:pt x="5787" y="338954"/>
                <a:pt x="12927" y="338954"/>
              </a:cubicBezTo>
              <a:lnTo>
                <a:pt x="210319" y="338954"/>
              </a:lnTo>
              <a:lnTo>
                <a:pt x="110977" y="437250"/>
              </a:lnTo>
              <a:cubicBezTo>
                <a:pt x="105925" y="442248"/>
                <a:pt x="105925" y="450351"/>
                <a:pt x="110977" y="455349"/>
              </a:cubicBezTo>
              <a:cubicBezTo>
                <a:pt x="116028" y="460347"/>
                <a:pt x="124217" y="460347"/>
                <a:pt x="129268" y="455349"/>
              </a:cubicBezTo>
              <a:lnTo>
                <a:pt x="232682" y="353024"/>
              </a:lnTo>
              <a:lnTo>
                <a:pt x="232682" y="466861"/>
              </a:lnTo>
              <a:cubicBezTo>
                <a:pt x="232682" y="473925"/>
                <a:pt x="238470" y="479652"/>
                <a:pt x="245609" y="479652"/>
              </a:cubicBezTo>
              <a:cubicBezTo>
                <a:pt x="252749" y="479652"/>
                <a:pt x="258536" y="473925"/>
                <a:pt x="258536" y="466861"/>
              </a:cubicBezTo>
              <a:lnTo>
                <a:pt x="258536" y="353215"/>
              </a:lnTo>
              <a:lnTo>
                <a:pt x="361950" y="455541"/>
              </a:lnTo>
              <a:cubicBezTo>
                <a:pt x="367001" y="460592"/>
                <a:pt x="375234" y="460635"/>
                <a:pt x="380339" y="455637"/>
              </a:cubicBezTo>
              <a:cubicBezTo>
                <a:pt x="385443" y="450639"/>
                <a:pt x="385487" y="442493"/>
                <a:pt x="380435" y="437442"/>
              </a:cubicBezTo>
              <a:lnTo>
                <a:pt x="280899" y="338954"/>
              </a:lnTo>
              <a:lnTo>
                <a:pt x="478291" y="338954"/>
              </a:lnTo>
              <a:cubicBezTo>
                <a:pt x="485431" y="338954"/>
                <a:pt x="491218" y="333227"/>
                <a:pt x="491218" y="326163"/>
              </a:cubicBezTo>
              <a:cubicBezTo>
                <a:pt x="491218" y="319099"/>
                <a:pt x="485431" y="313372"/>
                <a:pt x="478291" y="313372"/>
              </a:cubicBezTo>
              <a:lnTo>
                <a:pt x="465365" y="313372"/>
              </a:lnTo>
              <a:lnTo>
                <a:pt x="465365" y="51163"/>
              </a:lnTo>
              <a:lnTo>
                <a:pt x="478291" y="51163"/>
              </a:lnTo>
              <a:cubicBezTo>
                <a:pt x="485431" y="51163"/>
                <a:pt x="491218" y="45436"/>
                <a:pt x="491218" y="38372"/>
              </a:cubicBezTo>
              <a:cubicBezTo>
                <a:pt x="491218" y="31308"/>
                <a:pt x="485431" y="25581"/>
                <a:pt x="478291" y="25581"/>
              </a:cubicBezTo>
              <a:lnTo>
                <a:pt x="258536" y="25581"/>
              </a:lnTo>
              <a:lnTo>
                <a:pt x="258536" y="12791"/>
              </a:lnTo>
              <a:cubicBezTo>
                <a:pt x="258536" y="5726"/>
                <a:pt x="252749" y="0"/>
                <a:pt x="245609" y="0"/>
              </a:cubicBezTo>
              <a:cubicBezTo>
                <a:pt x="238470" y="0"/>
                <a:pt x="232682" y="5726"/>
                <a:pt x="232682" y="12791"/>
              </a:cubicBezTo>
              <a:lnTo>
                <a:pt x="232682" y="25581"/>
              </a:lnTo>
              <a:lnTo>
                <a:pt x="12927" y="25581"/>
              </a:lnTo>
              <a:cubicBezTo>
                <a:pt x="5787" y="25581"/>
                <a:pt x="0" y="31308"/>
                <a:pt x="0" y="38372"/>
              </a:cubicBezTo>
              <a:cubicBezTo>
                <a:pt x="0" y="45436"/>
                <a:pt x="5787" y="51163"/>
                <a:pt x="12927" y="51163"/>
              </a:cubicBezTo>
              <a:lnTo>
                <a:pt x="25854" y="51163"/>
              </a:lnTo>
              <a:lnTo>
                <a:pt x="25854" y="313372"/>
              </a:lnTo>
              <a:lnTo>
                <a:pt x="12927" y="313372"/>
              </a:lnTo>
              <a:cubicBezTo>
                <a:pt x="5787" y="313372"/>
                <a:pt x="0" y="319099"/>
                <a:pt x="0" y="326163"/>
              </a:cubicBezTo>
              <a:close/>
            </a:path>
          </a:pathLst>
        </a:custGeom>
        <a:solidFill>
          <a:srgbClr val="FFFFFF"/>
        </a:solidFill>
        <a:ln w="6449" cap="flat">
          <a:noFill/>
          <a:prstDash val="solid"/>
          <a:miter/>
        </a:ln>
      </xdr:spPr>
      <xdr:txBody>
        <a:bodyPr rtlCol="0" anchor="ctr"/>
        <a:lstStyle/>
        <a:p>
          <a:endParaRPr lang="en-IN"/>
        </a:p>
      </xdr:txBody>
    </xdr:sp>
    <xdr:clientData/>
  </xdr:twoCellAnchor>
  <xdr:twoCellAnchor>
    <xdr:from>
      <xdr:col>0</xdr:col>
      <xdr:colOff>402771</xdr:colOff>
      <xdr:row>2</xdr:row>
      <xdr:rowOff>37828</xdr:rowOff>
    </xdr:from>
    <xdr:to>
      <xdr:col>0</xdr:col>
      <xdr:colOff>454478</xdr:colOff>
      <xdr:row>3</xdr:row>
      <xdr:rowOff>34017</xdr:rowOff>
    </xdr:to>
    <xdr:sp macro="" textlink="">
      <xdr:nvSpPr>
        <xdr:cNvPr id="119" name="Freeform: Shape 118">
          <a:extLst>
            <a:ext uri="{FF2B5EF4-FFF2-40B4-BE49-F238E27FC236}">
              <a16:creationId xmlns:a16="http://schemas.microsoft.com/office/drawing/2014/main" id="{8EB368DC-08CD-5F7E-1EC7-6EC7FA4A0762}"/>
            </a:ext>
          </a:extLst>
        </xdr:cNvPr>
        <xdr:cNvSpPr/>
      </xdr:nvSpPr>
      <xdr:spPr>
        <a:xfrm>
          <a:off x="402771" y="403588"/>
          <a:ext cx="51707" cy="179069"/>
        </a:xfrm>
        <a:custGeom>
          <a:avLst/>
          <a:gdLst>
            <a:gd name="connsiteX0" fmla="*/ 0 w 51707"/>
            <a:gd name="connsiteY0" fmla="*/ 0 h 179069"/>
            <a:gd name="connsiteX1" fmla="*/ 51707 w 51707"/>
            <a:gd name="connsiteY1" fmla="*/ 0 h 179069"/>
            <a:gd name="connsiteX2" fmla="*/ 51707 w 51707"/>
            <a:gd name="connsiteY2" fmla="*/ 179070 h 179069"/>
            <a:gd name="connsiteX3" fmla="*/ 0 w 51707"/>
            <a:gd name="connsiteY3" fmla="*/ 179070 h 179069"/>
          </a:gdLst>
          <a:ahLst/>
          <a:cxnLst>
            <a:cxn ang="0">
              <a:pos x="connsiteX0" y="connsiteY0"/>
            </a:cxn>
            <a:cxn ang="0">
              <a:pos x="connsiteX1" y="connsiteY1"/>
            </a:cxn>
            <a:cxn ang="0">
              <a:pos x="connsiteX2" y="connsiteY2"/>
            </a:cxn>
            <a:cxn ang="0">
              <a:pos x="connsiteX3" y="connsiteY3"/>
            </a:cxn>
          </a:cxnLst>
          <a:rect l="l" t="t" r="r" b="b"/>
          <a:pathLst>
            <a:path w="51707" h="179069">
              <a:moveTo>
                <a:pt x="0" y="0"/>
              </a:moveTo>
              <a:lnTo>
                <a:pt x="51707" y="0"/>
              </a:lnTo>
              <a:lnTo>
                <a:pt x="51707" y="179070"/>
              </a:lnTo>
              <a:lnTo>
                <a:pt x="0" y="179070"/>
              </a:lnTo>
              <a:close/>
            </a:path>
          </a:pathLst>
        </a:custGeom>
        <a:solidFill>
          <a:srgbClr val="FFFFFF"/>
        </a:solidFill>
        <a:ln w="6449" cap="flat">
          <a:noFill/>
          <a:prstDash val="solid"/>
          <a:miter/>
        </a:ln>
      </xdr:spPr>
      <xdr:txBody>
        <a:bodyPr rtlCol="0" anchor="ctr"/>
        <a:lstStyle/>
        <a:p>
          <a:endParaRPr lang="en-IN"/>
        </a:p>
      </xdr:txBody>
    </xdr:sp>
    <xdr:clientData/>
  </xdr:twoCellAnchor>
  <xdr:twoCellAnchor>
    <xdr:from>
      <xdr:col>0</xdr:col>
      <xdr:colOff>480332</xdr:colOff>
      <xdr:row>2</xdr:row>
      <xdr:rowOff>95386</xdr:rowOff>
    </xdr:from>
    <xdr:to>
      <xdr:col>0</xdr:col>
      <xdr:colOff>532039</xdr:colOff>
      <xdr:row>3</xdr:row>
      <xdr:rowOff>34017</xdr:rowOff>
    </xdr:to>
    <xdr:sp macro="" textlink="">
      <xdr:nvSpPr>
        <xdr:cNvPr id="120" name="Freeform: Shape 119">
          <a:extLst>
            <a:ext uri="{FF2B5EF4-FFF2-40B4-BE49-F238E27FC236}">
              <a16:creationId xmlns:a16="http://schemas.microsoft.com/office/drawing/2014/main" id="{2E30AB0C-9CE7-67EE-D051-B9A461B75D38}"/>
            </a:ext>
          </a:extLst>
        </xdr:cNvPr>
        <xdr:cNvSpPr/>
      </xdr:nvSpPr>
      <xdr:spPr>
        <a:xfrm>
          <a:off x="480332" y="461146"/>
          <a:ext cx="51707" cy="121511"/>
        </a:xfrm>
        <a:custGeom>
          <a:avLst/>
          <a:gdLst>
            <a:gd name="connsiteX0" fmla="*/ 0 w 51707"/>
            <a:gd name="connsiteY0" fmla="*/ 0 h 121511"/>
            <a:gd name="connsiteX1" fmla="*/ 51707 w 51707"/>
            <a:gd name="connsiteY1" fmla="*/ 0 h 121511"/>
            <a:gd name="connsiteX2" fmla="*/ 51707 w 51707"/>
            <a:gd name="connsiteY2" fmla="*/ 121512 h 121511"/>
            <a:gd name="connsiteX3" fmla="*/ 0 w 51707"/>
            <a:gd name="connsiteY3" fmla="*/ 121512 h 121511"/>
          </a:gdLst>
          <a:ahLst/>
          <a:cxnLst>
            <a:cxn ang="0">
              <a:pos x="connsiteX0" y="connsiteY0"/>
            </a:cxn>
            <a:cxn ang="0">
              <a:pos x="connsiteX1" y="connsiteY1"/>
            </a:cxn>
            <a:cxn ang="0">
              <a:pos x="connsiteX2" y="connsiteY2"/>
            </a:cxn>
            <a:cxn ang="0">
              <a:pos x="connsiteX3" y="connsiteY3"/>
            </a:cxn>
          </a:cxnLst>
          <a:rect l="l" t="t" r="r" b="b"/>
          <a:pathLst>
            <a:path w="51707" h="121511">
              <a:moveTo>
                <a:pt x="0" y="0"/>
              </a:moveTo>
              <a:lnTo>
                <a:pt x="51707" y="0"/>
              </a:lnTo>
              <a:lnTo>
                <a:pt x="51707" y="121512"/>
              </a:lnTo>
              <a:lnTo>
                <a:pt x="0" y="121512"/>
              </a:lnTo>
              <a:close/>
            </a:path>
          </a:pathLst>
        </a:custGeom>
        <a:solidFill>
          <a:srgbClr val="FFFFFF"/>
        </a:solidFill>
        <a:ln w="6449" cap="flat">
          <a:noFill/>
          <a:prstDash val="solid"/>
          <a:miter/>
        </a:ln>
      </xdr:spPr>
      <xdr:txBody>
        <a:bodyPr rtlCol="0" anchor="ctr"/>
        <a:lstStyle/>
        <a:p>
          <a:endParaRPr lang="en-IN"/>
        </a:p>
      </xdr:txBody>
    </xdr:sp>
    <xdr:clientData/>
  </xdr:twoCellAnchor>
  <xdr:twoCellAnchor>
    <xdr:from>
      <xdr:col>0</xdr:col>
      <xdr:colOff>557893</xdr:colOff>
      <xdr:row>2</xdr:row>
      <xdr:rowOff>140153</xdr:rowOff>
    </xdr:from>
    <xdr:to>
      <xdr:col>1</xdr:col>
      <xdr:colOff>0</xdr:colOff>
      <xdr:row>3</xdr:row>
      <xdr:rowOff>34017</xdr:rowOff>
    </xdr:to>
    <xdr:sp macro="" textlink="">
      <xdr:nvSpPr>
        <xdr:cNvPr id="121" name="Freeform: Shape 120">
          <a:extLst>
            <a:ext uri="{FF2B5EF4-FFF2-40B4-BE49-F238E27FC236}">
              <a16:creationId xmlns:a16="http://schemas.microsoft.com/office/drawing/2014/main" id="{FD539476-3972-7437-298D-EBE1AC82C5C9}"/>
            </a:ext>
          </a:extLst>
        </xdr:cNvPr>
        <xdr:cNvSpPr/>
      </xdr:nvSpPr>
      <xdr:spPr>
        <a:xfrm>
          <a:off x="557893" y="505913"/>
          <a:ext cx="51707" cy="76744"/>
        </a:xfrm>
        <a:custGeom>
          <a:avLst/>
          <a:gdLst>
            <a:gd name="connsiteX0" fmla="*/ 0 w 51707"/>
            <a:gd name="connsiteY0" fmla="*/ 0 h 76744"/>
            <a:gd name="connsiteX1" fmla="*/ 51707 w 51707"/>
            <a:gd name="connsiteY1" fmla="*/ 0 h 76744"/>
            <a:gd name="connsiteX2" fmla="*/ 51707 w 51707"/>
            <a:gd name="connsiteY2" fmla="*/ 76744 h 76744"/>
            <a:gd name="connsiteX3" fmla="*/ 0 w 51707"/>
            <a:gd name="connsiteY3" fmla="*/ 76744 h 76744"/>
          </a:gdLst>
          <a:ahLst/>
          <a:cxnLst>
            <a:cxn ang="0">
              <a:pos x="connsiteX0" y="connsiteY0"/>
            </a:cxn>
            <a:cxn ang="0">
              <a:pos x="connsiteX1" y="connsiteY1"/>
            </a:cxn>
            <a:cxn ang="0">
              <a:pos x="connsiteX2" y="connsiteY2"/>
            </a:cxn>
            <a:cxn ang="0">
              <a:pos x="connsiteX3" y="connsiteY3"/>
            </a:cxn>
          </a:cxnLst>
          <a:rect l="l" t="t" r="r" b="b"/>
          <a:pathLst>
            <a:path w="51707" h="76744">
              <a:moveTo>
                <a:pt x="0" y="0"/>
              </a:moveTo>
              <a:lnTo>
                <a:pt x="51707" y="0"/>
              </a:lnTo>
              <a:lnTo>
                <a:pt x="51707" y="76744"/>
              </a:lnTo>
              <a:lnTo>
                <a:pt x="0" y="76744"/>
              </a:lnTo>
              <a:close/>
            </a:path>
          </a:pathLst>
        </a:custGeom>
        <a:solidFill>
          <a:srgbClr val="FFFFFF"/>
        </a:solidFill>
        <a:ln w="6449" cap="flat">
          <a:noFill/>
          <a:prstDash val="solid"/>
          <a:miter/>
        </a:ln>
      </xdr:spPr>
      <xdr:txBody>
        <a:bodyPr rtlCol="0" anchor="ctr"/>
        <a:lstStyle/>
        <a:p>
          <a:endParaRPr lang="en-IN"/>
        </a:p>
      </xdr:txBody>
    </xdr:sp>
    <xdr:clientData/>
  </xdr:twoCellAnchor>
  <xdr:twoCellAnchor>
    <xdr:from>
      <xdr:col>1</xdr:col>
      <xdr:colOff>163283</xdr:colOff>
      <xdr:row>1</xdr:row>
      <xdr:rowOff>0</xdr:rowOff>
    </xdr:from>
    <xdr:to>
      <xdr:col>7</xdr:col>
      <xdr:colOff>424542</xdr:colOff>
      <xdr:row>3</xdr:row>
      <xdr:rowOff>152400</xdr:rowOff>
    </xdr:to>
    <xdr:sp macro="" textlink="">
      <xdr:nvSpPr>
        <xdr:cNvPr id="2" name="TextBox 1">
          <a:extLst>
            <a:ext uri="{FF2B5EF4-FFF2-40B4-BE49-F238E27FC236}">
              <a16:creationId xmlns:a16="http://schemas.microsoft.com/office/drawing/2014/main" id="{2034E227-68BC-DA86-F402-2867A1649080}"/>
            </a:ext>
          </a:extLst>
        </xdr:cNvPr>
        <xdr:cNvSpPr txBox="1"/>
      </xdr:nvSpPr>
      <xdr:spPr>
        <a:xfrm>
          <a:off x="772883" y="182880"/>
          <a:ext cx="3918859"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latin typeface="Aptos Display" panose="020B0004020202020204" pitchFamily="34" charset="0"/>
            </a:rPr>
            <a:t>SALES </a:t>
          </a:r>
          <a:r>
            <a:rPr lang="en-IN" sz="2800" b="1">
              <a:solidFill>
                <a:schemeClr val="bg1"/>
              </a:solidFill>
              <a:latin typeface="Aptos Display" panose="020B0004020202020204" pitchFamily="34" charset="0"/>
              <a:ea typeface="+mn-ea"/>
              <a:cs typeface="+mn-cs"/>
            </a:rPr>
            <a:t>DASHBOARD</a:t>
          </a:r>
        </a:p>
      </xdr:txBody>
    </xdr:sp>
    <xdr:clientData/>
  </xdr:twoCellAnchor>
  <xdr:twoCellAnchor>
    <xdr:from>
      <xdr:col>1</xdr:col>
      <xdr:colOff>195938</xdr:colOff>
      <xdr:row>3</xdr:row>
      <xdr:rowOff>54432</xdr:rowOff>
    </xdr:from>
    <xdr:to>
      <xdr:col>4</xdr:col>
      <xdr:colOff>250372</xdr:colOff>
      <xdr:row>4</xdr:row>
      <xdr:rowOff>152400</xdr:rowOff>
    </xdr:to>
    <xdr:sp macro="" textlink="">
      <xdr:nvSpPr>
        <xdr:cNvPr id="4" name="TextBox 3">
          <a:extLst>
            <a:ext uri="{FF2B5EF4-FFF2-40B4-BE49-F238E27FC236}">
              <a16:creationId xmlns:a16="http://schemas.microsoft.com/office/drawing/2014/main" id="{8E7FC6EA-77B1-49EF-A79D-43B827039560}"/>
            </a:ext>
          </a:extLst>
        </xdr:cNvPr>
        <xdr:cNvSpPr txBox="1"/>
      </xdr:nvSpPr>
      <xdr:spPr>
        <a:xfrm>
          <a:off x="805538" y="603072"/>
          <a:ext cx="1883234" cy="280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60000"/>
                  <a:lumOff val="40000"/>
                </a:schemeClr>
              </a:solidFill>
              <a:latin typeface="Aptos Display" panose="020B0004020202020204" pitchFamily="34" charset="0"/>
              <a:ea typeface="+mn-ea"/>
              <a:cs typeface="+mn-cs"/>
            </a:rPr>
            <a:t>SUPERMARKET</a:t>
          </a:r>
          <a:r>
            <a:rPr lang="en-IN" sz="1400" b="1" baseline="0">
              <a:solidFill>
                <a:schemeClr val="accent2">
                  <a:lumMod val="60000"/>
                  <a:lumOff val="40000"/>
                </a:schemeClr>
              </a:solidFill>
              <a:latin typeface="Aptos Display" panose="020B0004020202020204" pitchFamily="34" charset="0"/>
            </a:rPr>
            <a:t> </a:t>
          </a:r>
          <a:r>
            <a:rPr lang="en-IN" sz="1200" b="1">
              <a:solidFill>
                <a:schemeClr val="accent2">
                  <a:lumMod val="60000"/>
                  <a:lumOff val="40000"/>
                </a:schemeClr>
              </a:solidFill>
              <a:latin typeface="Aptos Display" panose="020B0004020202020204" pitchFamily="34" charset="0"/>
              <a:ea typeface="+mn-ea"/>
              <a:cs typeface="+mn-cs"/>
            </a:rPr>
            <a:t>SHOP</a:t>
          </a:r>
        </a:p>
      </xdr:txBody>
    </xdr:sp>
    <xdr:clientData/>
  </xdr:twoCellAnchor>
  <xdr:twoCellAnchor>
    <xdr:from>
      <xdr:col>3</xdr:col>
      <xdr:colOff>106676</xdr:colOff>
      <xdr:row>11</xdr:row>
      <xdr:rowOff>10888</xdr:rowOff>
    </xdr:from>
    <xdr:to>
      <xdr:col>4</xdr:col>
      <xdr:colOff>367938</xdr:colOff>
      <xdr:row>12</xdr:row>
      <xdr:rowOff>76200</xdr:rowOff>
    </xdr:to>
    <xdr:sp macro="" textlink="">
      <xdr:nvSpPr>
        <xdr:cNvPr id="6" name="TextBox 5">
          <a:extLst>
            <a:ext uri="{FF2B5EF4-FFF2-40B4-BE49-F238E27FC236}">
              <a16:creationId xmlns:a16="http://schemas.microsoft.com/office/drawing/2014/main" id="{9D61036E-0774-4348-879B-A6A9E26AEBB6}"/>
            </a:ext>
          </a:extLst>
        </xdr:cNvPr>
        <xdr:cNvSpPr txBox="1"/>
      </xdr:nvSpPr>
      <xdr:spPr>
        <a:xfrm>
          <a:off x="1935476" y="2022568"/>
          <a:ext cx="870862" cy="248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Aptos Display" panose="020B0004020202020204" pitchFamily="34" charset="0"/>
              <a:ea typeface="+mn-ea"/>
              <a:cs typeface="+mn-cs"/>
            </a:rPr>
            <a:t>MONTHLY</a:t>
          </a:r>
        </a:p>
      </xdr:txBody>
    </xdr:sp>
    <xdr:clientData/>
  </xdr:twoCellAnchor>
  <xdr:twoCellAnchor>
    <xdr:from>
      <xdr:col>8</xdr:col>
      <xdr:colOff>544280</xdr:colOff>
      <xdr:row>11</xdr:row>
      <xdr:rowOff>2</xdr:rowOff>
    </xdr:from>
    <xdr:to>
      <xdr:col>10</xdr:col>
      <xdr:colOff>185057</xdr:colOff>
      <xdr:row>12</xdr:row>
      <xdr:rowOff>76200</xdr:rowOff>
    </xdr:to>
    <xdr:sp macro="" textlink="">
      <xdr:nvSpPr>
        <xdr:cNvPr id="8" name="TextBox 7">
          <a:extLst>
            <a:ext uri="{FF2B5EF4-FFF2-40B4-BE49-F238E27FC236}">
              <a16:creationId xmlns:a16="http://schemas.microsoft.com/office/drawing/2014/main" id="{921808A4-2A1B-4390-A17E-8089ABD59D9B}"/>
            </a:ext>
          </a:extLst>
        </xdr:cNvPr>
        <xdr:cNvSpPr txBox="1"/>
      </xdr:nvSpPr>
      <xdr:spPr>
        <a:xfrm>
          <a:off x="5421080" y="2011682"/>
          <a:ext cx="859977" cy="259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Aptos Display" panose="020B0004020202020204" pitchFamily="34" charset="0"/>
              <a:ea typeface="+mn-ea"/>
              <a:cs typeface="+mn-cs"/>
            </a:rPr>
            <a:t>PRODUCT</a:t>
          </a:r>
        </a:p>
      </xdr:txBody>
    </xdr:sp>
    <xdr:clientData/>
  </xdr:twoCellAnchor>
  <xdr:twoCellAnchor>
    <xdr:from>
      <xdr:col>12</xdr:col>
      <xdr:colOff>435423</xdr:colOff>
      <xdr:row>11</xdr:row>
      <xdr:rowOff>21774</xdr:rowOff>
    </xdr:from>
    <xdr:to>
      <xdr:col>14</xdr:col>
      <xdr:colOff>217714</xdr:colOff>
      <xdr:row>12</xdr:row>
      <xdr:rowOff>87086</xdr:rowOff>
    </xdr:to>
    <xdr:sp macro="" textlink="">
      <xdr:nvSpPr>
        <xdr:cNvPr id="10" name="TextBox 9">
          <a:extLst>
            <a:ext uri="{FF2B5EF4-FFF2-40B4-BE49-F238E27FC236}">
              <a16:creationId xmlns:a16="http://schemas.microsoft.com/office/drawing/2014/main" id="{8CB9BAAC-012E-466B-AA09-056ED50C015D}"/>
            </a:ext>
          </a:extLst>
        </xdr:cNvPr>
        <xdr:cNvSpPr txBox="1"/>
      </xdr:nvSpPr>
      <xdr:spPr>
        <a:xfrm>
          <a:off x="7750623" y="2033454"/>
          <a:ext cx="1001491" cy="248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Aptos Display" panose="020B0004020202020204" pitchFamily="34" charset="0"/>
              <a:ea typeface="+mn-ea"/>
              <a:cs typeface="+mn-cs"/>
            </a:rPr>
            <a:t>SALES TYPE</a:t>
          </a:r>
        </a:p>
      </xdr:txBody>
    </xdr:sp>
    <xdr:clientData/>
  </xdr:twoCellAnchor>
  <xdr:twoCellAnchor>
    <xdr:from>
      <xdr:col>11</xdr:col>
      <xdr:colOff>54423</xdr:colOff>
      <xdr:row>6</xdr:row>
      <xdr:rowOff>21774</xdr:rowOff>
    </xdr:from>
    <xdr:to>
      <xdr:col>12</xdr:col>
      <xdr:colOff>315686</xdr:colOff>
      <xdr:row>7</xdr:row>
      <xdr:rowOff>87086</xdr:rowOff>
    </xdr:to>
    <xdr:sp macro="" textlink="">
      <xdr:nvSpPr>
        <xdr:cNvPr id="12" name="TextBox 11">
          <a:extLst>
            <a:ext uri="{FF2B5EF4-FFF2-40B4-BE49-F238E27FC236}">
              <a16:creationId xmlns:a16="http://schemas.microsoft.com/office/drawing/2014/main" id="{7B00A394-0C89-4C0C-9B4E-3038322835A6}"/>
            </a:ext>
          </a:extLst>
        </xdr:cNvPr>
        <xdr:cNvSpPr txBox="1"/>
      </xdr:nvSpPr>
      <xdr:spPr>
        <a:xfrm>
          <a:off x="6760023" y="1119054"/>
          <a:ext cx="870863" cy="248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60000"/>
                  <a:lumOff val="40000"/>
                </a:schemeClr>
              </a:solidFill>
              <a:latin typeface="Aptos Display" panose="020B0004020202020204" pitchFamily="34" charset="0"/>
              <a:ea typeface="+mn-ea"/>
              <a:cs typeface="+mn-cs"/>
            </a:rPr>
            <a:t>PROFIT</a:t>
          </a:r>
          <a:r>
            <a:rPr lang="en-IN" sz="1100" b="1" baseline="0">
              <a:solidFill>
                <a:schemeClr val="accent2">
                  <a:lumMod val="60000"/>
                  <a:lumOff val="40000"/>
                </a:schemeClr>
              </a:solidFill>
              <a:latin typeface="Aptos Display" panose="020B0004020202020204" pitchFamily="34" charset="0"/>
              <a:ea typeface="+mn-ea"/>
              <a:cs typeface="+mn-cs"/>
            </a:rPr>
            <a:t> %</a:t>
          </a:r>
          <a:r>
            <a:rPr lang="en-IN" sz="1200" b="1" baseline="0">
              <a:solidFill>
                <a:schemeClr val="bg1"/>
              </a:solidFill>
              <a:latin typeface="Aptos Display" panose="020B0004020202020204" pitchFamily="34" charset="0"/>
              <a:ea typeface="+mn-ea"/>
              <a:cs typeface="+mn-cs"/>
            </a:rPr>
            <a:t>	</a:t>
          </a:r>
          <a:endParaRPr lang="en-IN" sz="1200" b="1">
            <a:solidFill>
              <a:schemeClr val="bg1"/>
            </a:solidFill>
            <a:latin typeface="Aptos Display" panose="020B0004020202020204" pitchFamily="34" charset="0"/>
            <a:ea typeface="+mn-ea"/>
            <a:cs typeface="+mn-cs"/>
          </a:endParaRPr>
        </a:p>
      </xdr:txBody>
    </xdr:sp>
    <xdr:clientData/>
  </xdr:twoCellAnchor>
  <xdr:twoCellAnchor>
    <xdr:from>
      <xdr:col>6</xdr:col>
      <xdr:colOff>544281</xdr:colOff>
      <xdr:row>6</xdr:row>
      <xdr:rowOff>10888</xdr:rowOff>
    </xdr:from>
    <xdr:to>
      <xdr:col>8</xdr:col>
      <xdr:colOff>511629</xdr:colOff>
      <xdr:row>7</xdr:row>
      <xdr:rowOff>108857</xdr:rowOff>
    </xdr:to>
    <xdr:sp macro="" textlink="">
      <xdr:nvSpPr>
        <xdr:cNvPr id="14" name="TextBox 13">
          <a:extLst>
            <a:ext uri="{FF2B5EF4-FFF2-40B4-BE49-F238E27FC236}">
              <a16:creationId xmlns:a16="http://schemas.microsoft.com/office/drawing/2014/main" id="{D8143124-77E8-428E-9C5E-9B5CA74E8BFF}"/>
            </a:ext>
          </a:extLst>
        </xdr:cNvPr>
        <xdr:cNvSpPr txBox="1"/>
      </xdr:nvSpPr>
      <xdr:spPr>
        <a:xfrm>
          <a:off x="4201881" y="1108168"/>
          <a:ext cx="1186548" cy="280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60000"/>
                  <a:lumOff val="40000"/>
                </a:schemeClr>
              </a:solidFill>
              <a:latin typeface="Aptos Display" panose="020B0004020202020204" pitchFamily="34" charset="0"/>
              <a:ea typeface="+mn-ea"/>
              <a:cs typeface="+mn-cs"/>
            </a:rPr>
            <a:t>TOTAL</a:t>
          </a:r>
          <a:r>
            <a:rPr lang="en-IN" sz="1200" b="1" baseline="0">
              <a:solidFill>
                <a:schemeClr val="bg1"/>
              </a:solidFill>
              <a:latin typeface="Aptos Display" panose="020B0004020202020204" pitchFamily="34" charset="0"/>
              <a:ea typeface="+mn-ea"/>
              <a:cs typeface="+mn-cs"/>
            </a:rPr>
            <a:t> </a:t>
          </a:r>
          <a:r>
            <a:rPr lang="en-IN" sz="1100" b="1">
              <a:solidFill>
                <a:schemeClr val="accent2">
                  <a:lumMod val="60000"/>
                  <a:lumOff val="40000"/>
                </a:schemeClr>
              </a:solidFill>
              <a:latin typeface="Aptos Display" panose="020B0004020202020204" pitchFamily="34" charset="0"/>
              <a:ea typeface="+mn-ea"/>
              <a:cs typeface="+mn-cs"/>
            </a:rPr>
            <a:t>PROFIT</a:t>
          </a:r>
        </a:p>
      </xdr:txBody>
    </xdr:sp>
    <xdr:clientData/>
  </xdr:twoCellAnchor>
  <xdr:twoCellAnchor>
    <xdr:from>
      <xdr:col>2</xdr:col>
      <xdr:colOff>533393</xdr:colOff>
      <xdr:row>6</xdr:row>
      <xdr:rowOff>21775</xdr:rowOff>
    </xdr:from>
    <xdr:to>
      <xdr:col>4</xdr:col>
      <xdr:colOff>405113</xdr:colOff>
      <xdr:row>7</xdr:row>
      <xdr:rowOff>96454</xdr:rowOff>
    </xdr:to>
    <xdr:sp macro="" textlink="">
      <xdr:nvSpPr>
        <xdr:cNvPr id="16" name="TextBox 15">
          <a:extLst>
            <a:ext uri="{FF2B5EF4-FFF2-40B4-BE49-F238E27FC236}">
              <a16:creationId xmlns:a16="http://schemas.microsoft.com/office/drawing/2014/main" id="{061B47A7-E9FF-4B9E-A86E-F717431F14BD}"/>
            </a:ext>
          </a:extLst>
        </xdr:cNvPr>
        <xdr:cNvSpPr txBox="1"/>
      </xdr:nvSpPr>
      <xdr:spPr>
        <a:xfrm>
          <a:off x="1752593" y="1119055"/>
          <a:ext cx="1090920" cy="257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60000"/>
                  <a:lumOff val="40000"/>
                </a:schemeClr>
              </a:solidFill>
              <a:latin typeface="Aptos Display" panose="020B0004020202020204" pitchFamily="34" charset="0"/>
              <a:ea typeface="+mn-ea"/>
              <a:cs typeface="+mn-cs"/>
            </a:rPr>
            <a:t>TOTAL</a:t>
          </a:r>
          <a:r>
            <a:rPr lang="en-IN" sz="1100" b="1" baseline="0">
              <a:solidFill>
                <a:schemeClr val="accent2">
                  <a:lumMod val="60000"/>
                  <a:lumOff val="40000"/>
                </a:schemeClr>
              </a:solidFill>
              <a:latin typeface="Aptos Display" panose="020B0004020202020204" pitchFamily="34" charset="0"/>
              <a:ea typeface="+mn-ea"/>
              <a:cs typeface="+mn-cs"/>
            </a:rPr>
            <a:t> SALES</a:t>
          </a:r>
          <a:endParaRPr lang="en-IN" sz="1100" b="1">
            <a:solidFill>
              <a:schemeClr val="accent2">
                <a:lumMod val="60000"/>
                <a:lumOff val="40000"/>
              </a:schemeClr>
            </a:solidFill>
            <a:latin typeface="Aptos Display" panose="020B0004020202020204" pitchFamily="34" charset="0"/>
            <a:ea typeface="+mn-ea"/>
            <a:cs typeface="+mn-cs"/>
          </a:endParaRPr>
        </a:p>
      </xdr:txBody>
    </xdr:sp>
    <xdr:clientData/>
  </xdr:twoCellAnchor>
  <xdr:twoCellAnchor>
    <xdr:from>
      <xdr:col>11</xdr:col>
      <xdr:colOff>81924</xdr:colOff>
      <xdr:row>7</xdr:row>
      <xdr:rowOff>53504</xdr:rowOff>
    </xdr:from>
    <xdr:to>
      <xdr:col>12</xdr:col>
      <xdr:colOff>310529</xdr:colOff>
      <xdr:row>9</xdr:row>
      <xdr:rowOff>64388</xdr:rowOff>
    </xdr:to>
    <xdr:sp macro="" textlink="Analysis!J21">
      <xdr:nvSpPr>
        <xdr:cNvPr id="18" name="TextBox 17">
          <a:extLst>
            <a:ext uri="{FF2B5EF4-FFF2-40B4-BE49-F238E27FC236}">
              <a16:creationId xmlns:a16="http://schemas.microsoft.com/office/drawing/2014/main" id="{7F2F7AA9-6D84-4800-BBBE-6F6A1EA5C348}"/>
            </a:ext>
          </a:extLst>
        </xdr:cNvPr>
        <xdr:cNvSpPr txBox="1"/>
      </xdr:nvSpPr>
      <xdr:spPr>
        <a:xfrm>
          <a:off x="6787524" y="1333664"/>
          <a:ext cx="838205" cy="376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443781B-57DD-4C8A-8561-B682CC0678FA}" type="TxLink">
            <a:rPr lang="en-US" sz="2400" b="1" i="0" u="none" strike="noStrike">
              <a:solidFill>
                <a:schemeClr val="bg1">
                  <a:lumMod val="95000"/>
                </a:schemeClr>
              </a:solidFill>
              <a:latin typeface="Aptos Display" panose="020B0004020202020204" pitchFamily="34" charset="0"/>
              <a:ea typeface="Calibri"/>
              <a:cs typeface="Calibri"/>
            </a:rPr>
            <a:pPr marL="0" indent="0"/>
            <a:t>20%</a:t>
          </a:fld>
          <a:endParaRPr lang="en-IN" sz="2400" b="1">
            <a:solidFill>
              <a:schemeClr val="bg1">
                <a:lumMod val="95000"/>
              </a:schemeClr>
            </a:solidFill>
            <a:latin typeface="Aptos Display" panose="020B0004020202020204" pitchFamily="34" charset="0"/>
            <a:ea typeface="+mn-ea"/>
            <a:cs typeface="+mn-cs"/>
          </a:endParaRPr>
        </a:p>
      </xdr:txBody>
    </xdr:sp>
    <xdr:clientData/>
  </xdr:twoCellAnchor>
  <xdr:twoCellAnchor>
    <xdr:from>
      <xdr:col>15</xdr:col>
      <xdr:colOff>75501</xdr:colOff>
      <xdr:row>6</xdr:row>
      <xdr:rowOff>163979</xdr:rowOff>
    </xdr:from>
    <xdr:to>
      <xdr:col>17</xdr:col>
      <xdr:colOff>115743</xdr:colOff>
      <xdr:row>9</xdr:row>
      <xdr:rowOff>86815</xdr:rowOff>
    </xdr:to>
    <xdr:sp macro="" textlink="">
      <xdr:nvSpPr>
        <xdr:cNvPr id="19" name="TextBox 18">
          <a:extLst>
            <a:ext uri="{FF2B5EF4-FFF2-40B4-BE49-F238E27FC236}">
              <a16:creationId xmlns:a16="http://schemas.microsoft.com/office/drawing/2014/main" id="{98B7DDCD-C2AF-46C8-965F-E266F04CE3A5}"/>
            </a:ext>
          </a:extLst>
        </xdr:cNvPr>
        <xdr:cNvSpPr txBox="1"/>
      </xdr:nvSpPr>
      <xdr:spPr>
        <a:xfrm>
          <a:off x="9219501" y="1261259"/>
          <a:ext cx="1259442" cy="47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accent2">
                  <a:lumMod val="60000"/>
                  <a:lumOff val="40000"/>
                </a:schemeClr>
              </a:solidFill>
              <a:latin typeface="Aptos Display" panose="020B0004020202020204" pitchFamily="34" charset="0"/>
              <a:ea typeface="+mn-ea"/>
              <a:cs typeface="+mn-cs"/>
            </a:rPr>
            <a:t>TOP</a:t>
          </a:r>
          <a:r>
            <a:rPr lang="en-IN" sz="1100" b="1" baseline="0">
              <a:solidFill>
                <a:schemeClr val="accent2">
                  <a:lumMod val="60000"/>
                  <a:lumOff val="40000"/>
                </a:schemeClr>
              </a:solidFill>
              <a:latin typeface="Aptos Display" panose="020B0004020202020204" pitchFamily="34" charset="0"/>
              <a:ea typeface="+mn-ea"/>
              <a:cs typeface="+mn-cs"/>
            </a:rPr>
            <a:t> </a:t>
          </a:r>
        </a:p>
        <a:p>
          <a:pPr algn="ctr"/>
          <a:r>
            <a:rPr lang="en-IN" sz="1100" b="1" baseline="0">
              <a:solidFill>
                <a:schemeClr val="accent2">
                  <a:lumMod val="60000"/>
                  <a:lumOff val="40000"/>
                </a:schemeClr>
              </a:solidFill>
              <a:latin typeface="Aptos Display" panose="020B0004020202020204" pitchFamily="34" charset="0"/>
              <a:ea typeface="+mn-ea"/>
              <a:cs typeface="+mn-cs"/>
            </a:rPr>
            <a:t>PRODUCT</a:t>
          </a:r>
          <a:endParaRPr lang="en-IN" sz="1100" b="1">
            <a:solidFill>
              <a:schemeClr val="accent2">
                <a:lumMod val="60000"/>
                <a:lumOff val="40000"/>
              </a:schemeClr>
            </a:solidFill>
            <a:latin typeface="Aptos Display" panose="020B0004020202020204" pitchFamily="34" charset="0"/>
            <a:ea typeface="+mn-ea"/>
            <a:cs typeface="+mn-cs"/>
          </a:endParaRPr>
        </a:p>
      </xdr:txBody>
    </xdr:sp>
    <xdr:clientData/>
  </xdr:twoCellAnchor>
  <xdr:twoCellAnchor>
    <xdr:from>
      <xdr:col>6</xdr:col>
      <xdr:colOff>522507</xdr:colOff>
      <xdr:row>7</xdr:row>
      <xdr:rowOff>23424</xdr:rowOff>
    </xdr:from>
    <xdr:to>
      <xdr:col>8</xdr:col>
      <xdr:colOff>555170</xdr:colOff>
      <xdr:row>9</xdr:row>
      <xdr:rowOff>45194</xdr:rowOff>
    </xdr:to>
    <xdr:sp macro="" textlink="Analysis!J20">
      <xdr:nvSpPr>
        <xdr:cNvPr id="25" name="TextBox 24">
          <a:extLst>
            <a:ext uri="{FF2B5EF4-FFF2-40B4-BE49-F238E27FC236}">
              <a16:creationId xmlns:a16="http://schemas.microsoft.com/office/drawing/2014/main" id="{03408943-FC18-4BEA-9853-E2E2E3E89ACC}"/>
            </a:ext>
          </a:extLst>
        </xdr:cNvPr>
        <xdr:cNvSpPr txBox="1"/>
      </xdr:nvSpPr>
      <xdr:spPr>
        <a:xfrm>
          <a:off x="4180107" y="1303584"/>
          <a:ext cx="1251863" cy="387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33BA387-C0D9-4BCD-8C81-17B0553EE5A0}" type="TxLink">
            <a:rPr lang="en-US" sz="2400" b="1" i="0" u="none" strike="noStrike">
              <a:solidFill>
                <a:schemeClr val="bg1">
                  <a:lumMod val="95000"/>
                </a:schemeClr>
              </a:solidFill>
              <a:latin typeface="Aptos Display" panose="020B0004020202020204" pitchFamily="34" charset="0"/>
              <a:ea typeface="Calibri"/>
              <a:cs typeface="Calibri"/>
            </a:rPr>
            <a:pPr marL="0" indent="0"/>
            <a:t>$11,067</a:t>
          </a:fld>
          <a:endParaRPr lang="en-IN" sz="2400" b="1" i="0" u="none" strike="noStrike">
            <a:solidFill>
              <a:schemeClr val="bg1">
                <a:lumMod val="95000"/>
              </a:schemeClr>
            </a:solidFill>
            <a:latin typeface="Aptos Display" panose="020B0004020202020204" pitchFamily="34" charset="0"/>
            <a:ea typeface="Calibri"/>
            <a:cs typeface="Calibri"/>
          </a:endParaRPr>
        </a:p>
      </xdr:txBody>
    </xdr:sp>
    <xdr:clientData/>
  </xdr:twoCellAnchor>
  <xdr:twoCellAnchor>
    <xdr:from>
      <xdr:col>15</xdr:col>
      <xdr:colOff>563871</xdr:colOff>
      <xdr:row>17</xdr:row>
      <xdr:rowOff>44998</xdr:rowOff>
    </xdr:from>
    <xdr:to>
      <xdr:col>17</xdr:col>
      <xdr:colOff>346162</xdr:colOff>
      <xdr:row>18</xdr:row>
      <xdr:rowOff>110309</xdr:rowOff>
    </xdr:to>
    <xdr:sp macro="" textlink="">
      <xdr:nvSpPr>
        <xdr:cNvPr id="27" name="TextBox 26">
          <a:extLst>
            <a:ext uri="{FF2B5EF4-FFF2-40B4-BE49-F238E27FC236}">
              <a16:creationId xmlns:a16="http://schemas.microsoft.com/office/drawing/2014/main" id="{907E8AAF-DA03-49C4-A33B-34C54FA359E5}"/>
            </a:ext>
          </a:extLst>
        </xdr:cNvPr>
        <xdr:cNvSpPr txBox="1"/>
      </xdr:nvSpPr>
      <xdr:spPr>
        <a:xfrm>
          <a:off x="9707871" y="3153958"/>
          <a:ext cx="1001491" cy="248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Aptos Display" panose="020B0004020202020204" pitchFamily="34" charset="0"/>
              <a:ea typeface="+mn-ea"/>
              <a:cs typeface="+mn-cs"/>
            </a:rPr>
            <a:t>CATEGORY</a:t>
          </a:r>
        </a:p>
      </xdr:txBody>
    </xdr:sp>
    <xdr:clientData/>
  </xdr:twoCellAnchor>
  <xdr:twoCellAnchor>
    <xdr:from>
      <xdr:col>12</xdr:col>
      <xdr:colOff>446306</xdr:colOff>
      <xdr:row>24</xdr:row>
      <xdr:rowOff>163289</xdr:rowOff>
    </xdr:from>
    <xdr:to>
      <xdr:col>14</xdr:col>
      <xdr:colOff>522515</xdr:colOff>
      <xdr:row>26</xdr:row>
      <xdr:rowOff>21771</xdr:rowOff>
    </xdr:to>
    <xdr:sp macro="" textlink="">
      <xdr:nvSpPr>
        <xdr:cNvPr id="28" name="TextBox 27">
          <a:extLst>
            <a:ext uri="{FF2B5EF4-FFF2-40B4-BE49-F238E27FC236}">
              <a16:creationId xmlns:a16="http://schemas.microsoft.com/office/drawing/2014/main" id="{A388CD9C-DE1F-48ED-BC16-B6E4A5EFE9CE}"/>
            </a:ext>
          </a:extLst>
        </xdr:cNvPr>
        <xdr:cNvSpPr txBox="1"/>
      </xdr:nvSpPr>
      <xdr:spPr>
        <a:xfrm>
          <a:off x="7761506" y="4552409"/>
          <a:ext cx="1295409" cy="224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Aptos Display" panose="020B0004020202020204" pitchFamily="34" charset="0"/>
              <a:ea typeface="+mn-ea"/>
              <a:cs typeface="+mn-cs"/>
            </a:rPr>
            <a:t>PAYMENT</a:t>
          </a:r>
          <a:r>
            <a:rPr lang="en-IN" sz="1200" b="1" baseline="0">
              <a:solidFill>
                <a:schemeClr val="bg1"/>
              </a:solidFill>
              <a:latin typeface="Aptos Display" panose="020B0004020202020204" pitchFamily="34" charset="0"/>
              <a:ea typeface="+mn-ea"/>
              <a:cs typeface="+mn-cs"/>
            </a:rPr>
            <a:t> MOD</a:t>
          </a:r>
          <a:r>
            <a:rPr lang="en-IN" sz="1200" b="1">
              <a:solidFill>
                <a:schemeClr val="bg1"/>
              </a:solidFill>
              <a:latin typeface="Aptos Display" panose="020B0004020202020204" pitchFamily="34" charset="0"/>
              <a:ea typeface="+mn-ea"/>
              <a:cs typeface="+mn-cs"/>
            </a:rPr>
            <a:t>E</a:t>
          </a:r>
        </a:p>
      </xdr:txBody>
    </xdr:sp>
    <xdr:clientData/>
  </xdr:twoCellAnchor>
  <xdr:twoCellAnchor>
    <xdr:from>
      <xdr:col>3</xdr:col>
      <xdr:colOff>179973</xdr:colOff>
      <xdr:row>24</xdr:row>
      <xdr:rowOff>153856</xdr:rowOff>
    </xdr:from>
    <xdr:to>
      <xdr:col>4</xdr:col>
      <xdr:colOff>190863</xdr:colOff>
      <xdr:row>26</xdr:row>
      <xdr:rowOff>34109</xdr:rowOff>
    </xdr:to>
    <xdr:sp macro="" textlink="">
      <xdr:nvSpPr>
        <xdr:cNvPr id="29" name="TextBox 28">
          <a:extLst>
            <a:ext uri="{FF2B5EF4-FFF2-40B4-BE49-F238E27FC236}">
              <a16:creationId xmlns:a16="http://schemas.microsoft.com/office/drawing/2014/main" id="{F375BF37-7199-4620-8668-809CE8E189BD}"/>
            </a:ext>
          </a:extLst>
        </xdr:cNvPr>
        <xdr:cNvSpPr txBox="1"/>
      </xdr:nvSpPr>
      <xdr:spPr>
        <a:xfrm>
          <a:off x="2008773" y="4542976"/>
          <a:ext cx="620490" cy="246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a:solidFill>
                <a:schemeClr val="bg1"/>
              </a:solidFill>
              <a:latin typeface="Aptos Display" panose="020B0004020202020204" pitchFamily="34" charset="0"/>
              <a:ea typeface="+mn-ea"/>
              <a:cs typeface="+mn-cs"/>
            </a:rPr>
            <a:t>DAILY</a:t>
          </a:r>
        </a:p>
      </xdr:txBody>
    </xdr:sp>
    <xdr:clientData/>
  </xdr:twoCellAnchor>
  <xdr:twoCellAnchor>
    <xdr:from>
      <xdr:col>17</xdr:col>
      <xdr:colOff>334001</xdr:colOff>
      <xdr:row>6</xdr:row>
      <xdr:rowOff>171689</xdr:rowOff>
    </xdr:from>
    <xdr:to>
      <xdr:col>19</xdr:col>
      <xdr:colOff>374243</xdr:colOff>
      <xdr:row>9</xdr:row>
      <xdr:rowOff>94525</xdr:rowOff>
    </xdr:to>
    <xdr:sp macro="" textlink="">
      <xdr:nvSpPr>
        <xdr:cNvPr id="31" name="TextBox 30">
          <a:extLst>
            <a:ext uri="{FF2B5EF4-FFF2-40B4-BE49-F238E27FC236}">
              <a16:creationId xmlns:a16="http://schemas.microsoft.com/office/drawing/2014/main" id="{994D2073-63D0-4547-8FDF-84B660763390}"/>
            </a:ext>
          </a:extLst>
        </xdr:cNvPr>
        <xdr:cNvSpPr txBox="1"/>
      </xdr:nvSpPr>
      <xdr:spPr>
        <a:xfrm>
          <a:off x="10697201" y="1268969"/>
          <a:ext cx="1259442" cy="47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accent2">
                  <a:lumMod val="60000"/>
                  <a:lumOff val="40000"/>
                </a:schemeClr>
              </a:solidFill>
              <a:latin typeface="Aptos Display" panose="020B0004020202020204" pitchFamily="34" charset="0"/>
              <a:ea typeface="+mn-ea"/>
              <a:cs typeface="+mn-cs"/>
            </a:rPr>
            <a:t>TOP</a:t>
          </a:r>
          <a:r>
            <a:rPr lang="en-IN" sz="1100" b="1" baseline="0">
              <a:solidFill>
                <a:schemeClr val="accent2">
                  <a:lumMod val="60000"/>
                  <a:lumOff val="40000"/>
                </a:schemeClr>
              </a:solidFill>
              <a:latin typeface="Aptos Display" panose="020B0004020202020204" pitchFamily="34" charset="0"/>
              <a:ea typeface="+mn-ea"/>
              <a:cs typeface="+mn-cs"/>
            </a:rPr>
            <a:t> </a:t>
          </a:r>
        </a:p>
        <a:p>
          <a:pPr algn="ctr"/>
          <a:r>
            <a:rPr lang="en-IN" sz="1100" b="1" baseline="0">
              <a:solidFill>
                <a:schemeClr val="accent2">
                  <a:lumMod val="60000"/>
                  <a:lumOff val="40000"/>
                </a:schemeClr>
              </a:solidFill>
              <a:latin typeface="Aptos Display" panose="020B0004020202020204" pitchFamily="34" charset="0"/>
              <a:ea typeface="+mn-ea"/>
              <a:cs typeface="+mn-cs"/>
            </a:rPr>
            <a:t>CATEGORY</a:t>
          </a:r>
          <a:endParaRPr lang="en-IN" sz="1100" b="1">
            <a:solidFill>
              <a:schemeClr val="accent2">
                <a:lumMod val="60000"/>
                <a:lumOff val="40000"/>
              </a:schemeClr>
            </a:solidFill>
            <a:latin typeface="Aptos Display" panose="020B0004020202020204" pitchFamily="34" charset="0"/>
            <a:ea typeface="+mn-ea"/>
            <a:cs typeface="+mn-cs"/>
          </a:endParaRPr>
        </a:p>
      </xdr:txBody>
    </xdr:sp>
    <xdr:clientData/>
  </xdr:twoCellAnchor>
  <xdr:twoCellAnchor>
    <xdr:from>
      <xdr:col>2</xdr:col>
      <xdr:colOff>416814</xdr:colOff>
      <xdr:row>7</xdr:row>
      <xdr:rowOff>23424</xdr:rowOff>
    </xdr:from>
    <xdr:to>
      <xdr:col>5</xdr:col>
      <xdr:colOff>108855</xdr:colOff>
      <xdr:row>9</xdr:row>
      <xdr:rowOff>97970</xdr:rowOff>
    </xdr:to>
    <xdr:sp macro="" textlink="Analysis!J19">
      <xdr:nvSpPr>
        <xdr:cNvPr id="33" name="TextBox 32">
          <a:extLst>
            <a:ext uri="{FF2B5EF4-FFF2-40B4-BE49-F238E27FC236}">
              <a16:creationId xmlns:a16="http://schemas.microsoft.com/office/drawing/2014/main" id="{B2159112-F240-42D0-B96E-0F422BF5D627}"/>
            </a:ext>
          </a:extLst>
        </xdr:cNvPr>
        <xdr:cNvSpPr txBox="1"/>
      </xdr:nvSpPr>
      <xdr:spPr>
        <a:xfrm>
          <a:off x="1636014" y="1303584"/>
          <a:ext cx="1520841" cy="44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1097C8D-A2AE-4338-8D48-7CEFEDB42AB3}" type="TxLink">
            <a:rPr lang="en-US" sz="2400" b="1" i="0" u="none" strike="noStrike">
              <a:solidFill>
                <a:schemeClr val="bg1">
                  <a:lumMod val="95000"/>
                </a:schemeClr>
              </a:solidFill>
              <a:latin typeface="Aptos Display" panose="020B0004020202020204" pitchFamily="34" charset="0"/>
              <a:ea typeface="Calibri"/>
              <a:cs typeface="Calibri"/>
            </a:rPr>
            <a:pPr marL="0" indent="0"/>
            <a:t>$67,413</a:t>
          </a:fld>
          <a:endParaRPr lang="en-IN" sz="2400" b="1" i="0" u="none" strike="noStrike">
            <a:solidFill>
              <a:schemeClr val="bg1">
                <a:lumMod val="95000"/>
              </a:schemeClr>
            </a:solidFill>
            <a:latin typeface="Aptos Display" panose="020B0004020202020204" pitchFamily="34" charset="0"/>
            <a:ea typeface="Calibri"/>
            <a:cs typeface="Calibri"/>
          </a:endParaRPr>
        </a:p>
      </xdr:txBody>
    </xdr:sp>
    <xdr:clientData/>
  </xdr:twoCellAnchor>
  <xdr:twoCellAnchor>
    <xdr:from>
      <xdr:col>15</xdr:col>
      <xdr:colOff>263874</xdr:colOff>
      <xdr:row>8</xdr:row>
      <xdr:rowOff>165354</xdr:rowOff>
    </xdr:from>
    <xdr:to>
      <xdr:col>16</xdr:col>
      <xdr:colOff>544283</xdr:colOff>
      <xdr:row>10</xdr:row>
      <xdr:rowOff>65314</xdr:rowOff>
    </xdr:to>
    <xdr:sp macro="" textlink="Analysis!W1">
      <xdr:nvSpPr>
        <xdr:cNvPr id="34" name="TextBox 33">
          <a:extLst>
            <a:ext uri="{FF2B5EF4-FFF2-40B4-BE49-F238E27FC236}">
              <a16:creationId xmlns:a16="http://schemas.microsoft.com/office/drawing/2014/main" id="{FD2D443C-1260-4663-9FE3-6052ED275A10}"/>
            </a:ext>
          </a:extLst>
        </xdr:cNvPr>
        <xdr:cNvSpPr txBox="1"/>
      </xdr:nvSpPr>
      <xdr:spPr>
        <a:xfrm>
          <a:off x="9407874" y="1628394"/>
          <a:ext cx="890009" cy="265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4390A69-93C1-4794-9F03-B86F5277C353}" type="TxLink">
            <a:rPr lang="en-US" sz="1200" b="1" i="0" u="none" strike="noStrike">
              <a:solidFill>
                <a:schemeClr val="bg1"/>
              </a:solidFill>
              <a:latin typeface="Aptos Display" panose="020B0004020202020204" pitchFamily="34" charset="0"/>
              <a:ea typeface="Calibri"/>
              <a:cs typeface="Calibri"/>
            </a:rPr>
            <a:pPr marL="0" indent="0"/>
            <a:t>Product24</a:t>
          </a:fld>
          <a:endParaRPr lang="en-IN" sz="1200" b="1" i="0" u="none" strike="noStrike">
            <a:solidFill>
              <a:schemeClr val="bg1"/>
            </a:solidFill>
            <a:latin typeface="Aptos Display" panose="020B0004020202020204" pitchFamily="34" charset="0"/>
            <a:ea typeface="Calibri"/>
            <a:cs typeface="Calibri"/>
          </a:endParaRPr>
        </a:p>
      </xdr:txBody>
    </xdr:sp>
    <xdr:clientData/>
  </xdr:twoCellAnchor>
  <xdr:twoCellAnchor>
    <xdr:from>
      <xdr:col>15</xdr:col>
      <xdr:colOff>461078</xdr:colOff>
      <xdr:row>9</xdr:row>
      <xdr:rowOff>173760</xdr:rowOff>
    </xdr:from>
    <xdr:to>
      <xdr:col>16</xdr:col>
      <xdr:colOff>279729</xdr:colOff>
      <xdr:row>11</xdr:row>
      <xdr:rowOff>77164</xdr:rowOff>
    </xdr:to>
    <xdr:sp macro="" textlink="Analysis!Y1">
      <xdr:nvSpPr>
        <xdr:cNvPr id="35" name="TextBox 34">
          <a:extLst>
            <a:ext uri="{FF2B5EF4-FFF2-40B4-BE49-F238E27FC236}">
              <a16:creationId xmlns:a16="http://schemas.microsoft.com/office/drawing/2014/main" id="{CC656340-9DC7-46CF-BED5-E535AE47B4D1}"/>
            </a:ext>
          </a:extLst>
        </xdr:cNvPr>
        <xdr:cNvSpPr txBox="1"/>
      </xdr:nvSpPr>
      <xdr:spPr>
        <a:xfrm>
          <a:off x="9605078" y="1819680"/>
          <a:ext cx="428251" cy="2691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E1726CC-0B77-48C9-8AE7-62704E1E1A33}" type="TxLink">
            <a:rPr lang="en-US" sz="1200" b="1" i="0" u="none" strike="noStrike">
              <a:solidFill>
                <a:schemeClr val="bg1"/>
              </a:solidFill>
              <a:latin typeface="Calibri"/>
              <a:ea typeface="Calibri"/>
              <a:cs typeface="Calibri"/>
            </a:rPr>
            <a:pPr marL="0" indent="0" algn="ctr"/>
            <a:t>55</a:t>
          </a:fld>
          <a:endParaRPr lang="en-IN" sz="1200" b="1" i="0" u="none" strike="noStrike">
            <a:solidFill>
              <a:schemeClr val="bg1"/>
            </a:solidFill>
            <a:latin typeface="Calibri"/>
            <a:ea typeface="Calibri"/>
            <a:cs typeface="Calibri"/>
          </a:endParaRPr>
        </a:p>
      </xdr:txBody>
    </xdr:sp>
    <xdr:clientData/>
  </xdr:twoCellAnchor>
  <xdr:twoCellAnchor>
    <xdr:from>
      <xdr:col>15</xdr:col>
      <xdr:colOff>314457</xdr:colOff>
      <xdr:row>11</xdr:row>
      <xdr:rowOff>7863</xdr:rowOff>
    </xdr:from>
    <xdr:to>
      <xdr:col>16</xdr:col>
      <xdr:colOff>472627</xdr:colOff>
      <xdr:row>12</xdr:row>
      <xdr:rowOff>86819</xdr:rowOff>
    </xdr:to>
    <xdr:sp macro="" textlink="Analysis!X1">
      <xdr:nvSpPr>
        <xdr:cNvPr id="36" name="TextBox 35">
          <a:extLst>
            <a:ext uri="{FF2B5EF4-FFF2-40B4-BE49-F238E27FC236}">
              <a16:creationId xmlns:a16="http://schemas.microsoft.com/office/drawing/2014/main" id="{E1F011EC-31D5-432A-91E3-304129D27C24}"/>
            </a:ext>
          </a:extLst>
        </xdr:cNvPr>
        <xdr:cNvSpPr txBox="1"/>
      </xdr:nvSpPr>
      <xdr:spPr>
        <a:xfrm>
          <a:off x="9458457" y="2019543"/>
          <a:ext cx="767770" cy="261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AA0F404-0A78-495F-8A44-60F89FCBB6D8}" type="TxLink">
            <a:rPr lang="en-US" sz="1600" b="1" i="0" u="none" strike="noStrike">
              <a:solidFill>
                <a:schemeClr val="bg1"/>
              </a:solidFill>
              <a:latin typeface="Calibri"/>
              <a:ea typeface="Calibri"/>
              <a:cs typeface="Calibri"/>
            </a:rPr>
            <a:pPr marL="0" indent="0" algn="ctr"/>
            <a:t>8633</a:t>
          </a:fld>
          <a:endParaRPr lang="en-IN" sz="1600" b="1" i="0" u="none" strike="noStrike">
            <a:solidFill>
              <a:schemeClr val="bg1"/>
            </a:solidFill>
            <a:latin typeface="Calibri"/>
            <a:ea typeface="Calibri"/>
            <a:cs typeface="Calibri"/>
          </a:endParaRPr>
        </a:p>
      </xdr:txBody>
    </xdr:sp>
    <xdr:clientData/>
  </xdr:twoCellAnchor>
  <xdr:twoCellAnchor>
    <xdr:from>
      <xdr:col>17</xdr:col>
      <xdr:colOff>500743</xdr:colOff>
      <xdr:row>9</xdr:row>
      <xdr:rowOff>19430</xdr:rowOff>
    </xdr:from>
    <xdr:to>
      <xdr:col>19</xdr:col>
      <xdr:colOff>283027</xdr:colOff>
      <xdr:row>10</xdr:row>
      <xdr:rowOff>97973</xdr:rowOff>
    </xdr:to>
    <xdr:sp macro="" textlink="Analysis!AI1">
      <xdr:nvSpPr>
        <xdr:cNvPr id="37" name="TextBox 36">
          <a:extLst>
            <a:ext uri="{FF2B5EF4-FFF2-40B4-BE49-F238E27FC236}">
              <a16:creationId xmlns:a16="http://schemas.microsoft.com/office/drawing/2014/main" id="{897B3D06-793C-4113-8275-56DE895A332A}"/>
            </a:ext>
          </a:extLst>
        </xdr:cNvPr>
        <xdr:cNvSpPr txBox="1"/>
      </xdr:nvSpPr>
      <xdr:spPr>
        <a:xfrm>
          <a:off x="10863943" y="1665350"/>
          <a:ext cx="1001484" cy="261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699F35E-6ABF-49A9-A65A-55AE2A6EBF50}" type="TxLink">
            <a:rPr lang="en-US" sz="1200" b="1" i="0" u="none" strike="noStrike">
              <a:solidFill>
                <a:schemeClr val="bg1"/>
              </a:solidFill>
              <a:latin typeface="Aptos Display" panose="020B0004020202020204" pitchFamily="34" charset="0"/>
              <a:ea typeface="Calibri"/>
              <a:cs typeface="Calibri"/>
            </a:rPr>
            <a:pPr/>
            <a:t>Category03</a:t>
          </a:fld>
          <a:endParaRPr lang="en-IN" sz="1200" b="1">
            <a:solidFill>
              <a:schemeClr val="bg1"/>
            </a:solidFill>
            <a:latin typeface="Aptos Display" panose="020B0004020202020204" pitchFamily="34" charset="0"/>
          </a:endParaRPr>
        </a:p>
      </xdr:txBody>
    </xdr:sp>
    <xdr:clientData/>
  </xdr:twoCellAnchor>
  <xdr:twoCellAnchor>
    <xdr:from>
      <xdr:col>17</xdr:col>
      <xdr:colOff>545938</xdr:colOff>
      <xdr:row>10</xdr:row>
      <xdr:rowOff>87086</xdr:rowOff>
    </xdr:from>
    <xdr:to>
      <xdr:col>19</xdr:col>
      <xdr:colOff>217714</xdr:colOff>
      <xdr:row>11</xdr:row>
      <xdr:rowOff>154887</xdr:rowOff>
    </xdr:to>
    <xdr:sp macro="" textlink="Analysis!AJ1">
      <xdr:nvSpPr>
        <xdr:cNvPr id="66" name="TextBox 65">
          <a:extLst>
            <a:ext uri="{FF2B5EF4-FFF2-40B4-BE49-F238E27FC236}">
              <a16:creationId xmlns:a16="http://schemas.microsoft.com/office/drawing/2014/main" id="{347D637E-1A5C-4A75-97C1-22E1529C6C33}"/>
            </a:ext>
          </a:extLst>
        </xdr:cNvPr>
        <xdr:cNvSpPr txBox="1"/>
      </xdr:nvSpPr>
      <xdr:spPr>
        <a:xfrm>
          <a:off x="10909138" y="1915886"/>
          <a:ext cx="890976" cy="250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E7DBA9-C005-4205-B907-F1D4130255C9}" type="TxLink">
            <a:rPr lang="en-US" sz="1400" b="1" i="0" u="none" strike="noStrike">
              <a:solidFill>
                <a:schemeClr val="bg1"/>
              </a:solidFill>
              <a:latin typeface="Calibri"/>
              <a:ea typeface="Calibri"/>
              <a:cs typeface="Calibri"/>
            </a:rPr>
            <a:pPr algn="ctr"/>
            <a:t>$16,976</a:t>
          </a:fld>
          <a:endParaRPr lang="en-IN" sz="1400" b="1">
            <a:solidFill>
              <a:schemeClr val="bg1"/>
            </a:solidFill>
            <a:latin typeface="Aptos Display" panose="020B0004020202020204" pitchFamily="34" charset="0"/>
          </a:endParaRPr>
        </a:p>
      </xdr:txBody>
    </xdr:sp>
    <xdr:clientData/>
  </xdr:twoCellAnchor>
  <xdr:twoCellAnchor editAs="oneCell">
    <xdr:from>
      <xdr:col>15</xdr:col>
      <xdr:colOff>320040</xdr:colOff>
      <xdr:row>1</xdr:row>
      <xdr:rowOff>65316</xdr:rowOff>
    </xdr:from>
    <xdr:to>
      <xdr:col>19</xdr:col>
      <xdr:colOff>81280</xdr:colOff>
      <xdr:row>4</xdr:row>
      <xdr:rowOff>97610</xdr:rowOff>
    </xdr:to>
    <mc:AlternateContent xmlns:mc="http://schemas.openxmlformats.org/markup-compatibility/2006" xmlns:a14="http://schemas.microsoft.com/office/drawing/2010/main">
      <mc:Choice Requires="a14">
        <xdr:graphicFrame macro="">
          <xdr:nvGraphicFramePr>
            <xdr:cNvPr id="67" name="PAYMENT MODE">
              <a:extLst>
                <a:ext uri="{FF2B5EF4-FFF2-40B4-BE49-F238E27FC236}">
                  <a16:creationId xmlns:a16="http://schemas.microsoft.com/office/drawing/2014/main" id="{A6A2AFED-FB92-4057-A01F-639B43C01A78}"/>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464040" y="248196"/>
              <a:ext cx="2199640" cy="5809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221977</xdr:colOff>
      <xdr:row>12</xdr:row>
      <xdr:rowOff>87085</xdr:rowOff>
    </xdr:from>
    <xdr:to>
      <xdr:col>2</xdr:col>
      <xdr:colOff>87086</xdr:colOff>
      <xdr:row>31</xdr:row>
      <xdr:rowOff>163286</xdr:rowOff>
    </xdr:to>
    <mc:AlternateContent xmlns:mc="http://schemas.openxmlformats.org/markup-compatibility/2006" xmlns:a14="http://schemas.microsoft.com/office/drawing/2010/main">
      <mc:Choice Requires="a14">
        <xdr:graphicFrame macro="">
          <xdr:nvGraphicFramePr>
            <xdr:cNvPr id="68" name="MONTH">
              <a:extLst>
                <a:ext uri="{FF2B5EF4-FFF2-40B4-BE49-F238E27FC236}">
                  <a16:creationId xmlns:a16="http://schemas.microsoft.com/office/drawing/2014/main" id="{C14B4F03-EDAE-4C5E-96C6-2B06A4E29E9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1977" y="2281645"/>
              <a:ext cx="1084309" cy="35509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245652</xdr:colOff>
      <xdr:row>6</xdr:row>
      <xdr:rowOff>66219</xdr:rowOff>
    </xdr:from>
    <xdr:to>
      <xdr:col>2</xdr:col>
      <xdr:colOff>112302</xdr:colOff>
      <xdr:row>11</xdr:row>
      <xdr:rowOff>83907</xdr:rowOff>
    </xdr:to>
    <mc:AlternateContent xmlns:mc="http://schemas.openxmlformats.org/markup-compatibility/2006" xmlns:a14="http://schemas.microsoft.com/office/drawing/2010/main">
      <mc:Choice Requires="a14">
        <xdr:graphicFrame macro="">
          <xdr:nvGraphicFramePr>
            <xdr:cNvPr id="69" name="YEAR">
              <a:extLst>
                <a:ext uri="{FF2B5EF4-FFF2-40B4-BE49-F238E27FC236}">
                  <a16:creationId xmlns:a16="http://schemas.microsoft.com/office/drawing/2014/main" id="{94A4A70C-54A2-43E0-AF5E-4A446C3EF95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45652" y="1163499"/>
              <a:ext cx="1085850" cy="9320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564061</xdr:colOff>
      <xdr:row>26</xdr:row>
      <xdr:rowOff>163285</xdr:rowOff>
    </xdr:from>
    <xdr:to>
      <xdr:col>11</xdr:col>
      <xdr:colOff>326570</xdr:colOff>
      <xdr:row>36</xdr:row>
      <xdr:rowOff>32657</xdr:rowOff>
    </xdr:to>
    <xdr:graphicFrame macro="">
      <xdr:nvGraphicFramePr>
        <xdr:cNvPr id="70" name="Chart 69">
          <a:extLst>
            <a:ext uri="{FF2B5EF4-FFF2-40B4-BE49-F238E27FC236}">
              <a16:creationId xmlns:a16="http://schemas.microsoft.com/office/drawing/2014/main" id="{C2A2B360-7EA0-4231-A423-A871D7F99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365760</xdr:colOff>
      <xdr:row>13</xdr:row>
      <xdr:rowOff>0</xdr:rowOff>
    </xdr:from>
    <xdr:to>
      <xdr:col>11</xdr:col>
      <xdr:colOff>365760</xdr:colOff>
      <xdr:row>23</xdr:row>
      <xdr:rowOff>45719</xdr:rowOff>
    </xdr:to>
    <xdr:graphicFrame macro="">
      <xdr:nvGraphicFramePr>
        <xdr:cNvPr id="71" name="Chart 70">
          <a:extLst>
            <a:ext uri="{FF2B5EF4-FFF2-40B4-BE49-F238E27FC236}">
              <a16:creationId xmlns:a16="http://schemas.microsoft.com/office/drawing/2014/main" id="{47C50061-4219-4F40-9932-AB49E53B9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157480</xdr:colOff>
      <xdr:row>18</xdr:row>
      <xdr:rowOff>174174</xdr:rowOff>
    </xdr:from>
    <xdr:to>
      <xdr:col>19</xdr:col>
      <xdr:colOff>320039</xdr:colOff>
      <xdr:row>35</xdr:row>
      <xdr:rowOff>144780</xdr:rowOff>
    </xdr:to>
    <mc:AlternateContent xmlns:mc="http://schemas.openxmlformats.org/markup-compatibility/2006">
      <mc:Choice xmlns:cx1="http://schemas.microsoft.com/office/drawing/2015/9/8/chartex" Requires="cx1">
        <xdr:graphicFrame macro="">
          <xdr:nvGraphicFramePr>
            <xdr:cNvPr id="72" name="Chart 71">
              <a:extLst>
                <a:ext uri="{FF2B5EF4-FFF2-40B4-BE49-F238E27FC236}">
                  <a16:creationId xmlns:a16="http://schemas.microsoft.com/office/drawing/2014/main" id="{3C415537-1440-4792-919F-140623EFE0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301480" y="3466014"/>
              <a:ext cx="2600959" cy="30795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0</xdr:colOff>
      <xdr:row>13</xdr:row>
      <xdr:rowOff>0</xdr:rowOff>
    </xdr:from>
    <xdr:to>
      <xdr:col>15</xdr:col>
      <xdr:colOff>0</xdr:colOff>
      <xdr:row>23</xdr:row>
      <xdr:rowOff>91440</xdr:rowOff>
    </xdr:to>
    <xdr:graphicFrame macro="">
      <xdr:nvGraphicFramePr>
        <xdr:cNvPr id="73" name="Chart 72">
          <a:extLst>
            <a:ext uri="{FF2B5EF4-FFF2-40B4-BE49-F238E27FC236}">
              <a16:creationId xmlns:a16="http://schemas.microsoft.com/office/drawing/2014/main" id="{45425541-7ECB-4E99-B207-A6B3839F6A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26</xdr:row>
      <xdr:rowOff>0</xdr:rowOff>
    </xdr:from>
    <xdr:to>
      <xdr:col>15</xdr:col>
      <xdr:colOff>0</xdr:colOff>
      <xdr:row>36</xdr:row>
      <xdr:rowOff>0</xdr:rowOff>
    </xdr:to>
    <xdr:graphicFrame macro="">
      <xdr:nvGraphicFramePr>
        <xdr:cNvPr id="74" name="Chart 73">
          <a:extLst>
            <a:ext uri="{FF2B5EF4-FFF2-40B4-BE49-F238E27FC236}">
              <a16:creationId xmlns:a16="http://schemas.microsoft.com/office/drawing/2014/main" id="{E87CA4F4-5104-453A-A263-B656ABB1A7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478972</xdr:colOff>
      <xdr:row>1</xdr:row>
      <xdr:rowOff>65316</xdr:rowOff>
    </xdr:from>
    <xdr:to>
      <xdr:col>14</xdr:col>
      <xdr:colOff>457200</xdr:colOff>
      <xdr:row>4</xdr:row>
      <xdr:rowOff>119744</xdr:rowOff>
    </xdr:to>
    <mc:AlternateContent xmlns:mc="http://schemas.openxmlformats.org/markup-compatibility/2006" xmlns:a14="http://schemas.microsoft.com/office/drawing/2010/main">
      <mc:Choice Requires="a14">
        <xdr:graphicFrame macro="">
          <xdr:nvGraphicFramePr>
            <xdr:cNvPr id="75" name="SALE TYPE">
              <a:extLst>
                <a:ext uri="{FF2B5EF4-FFF2-40B4-BE49-F238E27FC236}">
                  <a16:creationId xmlns:a16="http://schemas.microsoft.com/office/drawing/2014/main" id="{0E379F35-100A-4652-978C-ABF29EC21017}"/>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355772" y="248196"/>
              <a:ext cx="3635828" cy="6030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502920</xdr:colOff>
      <xdr:row>13</xdr:row>
      <xdr:rowOff>7620</xdr:rowOff>
    </xdr:from>
    <xdr:to>
      <xdr:col>7</xdr:col>
      <xdr:colOff>457200</xdr:colOff>
      <xdr:row>23</xdr:row>
      <xdr:rowOff>22860</xdr:rowOff>
    </xdr:to>
    <xdr:graphicFrame macro="">
      <xdr:nvGraphicFramePr>
        <xdr:cNvPr id="76" name="Chart 75">
          <a:extLst>
            <a:ext uri="{FF2B5EF4-FFF2-40B4-BE49-F238E27FC236}">
              <a16:creationId xmlns:a16="http://schemas.microsoft.com/office/drawing/2014/main" id="{DC1BEB13-BFA2-491C-8DBE-2802B078B0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281940</xdr:colOff>
          <xdr:row>11</xdr:row>
          <xdr:rowOff>30480</xdr:rowOff>
        </xdr:from>
        <xdr:to>
          <xdr:col>4</xdr:col>
          <xdr:colOff>510540</xdr:colOff>
          <xdr:row>12</xdr:row>
          <xdr:rowOff>76200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12</xdr:row>
          <xdr:rowOff>160020</xdr:rowOff>
        </xdr:from>
        <xdr:to>
          <xdr:col>8</xdr:col>
          <xdr:colOff>335280</xdr:colOff>
          <xdr:row>23</xdr:row>
          <xdr:rowOff>60960</xdr:rowOff>
        </xdr:to>
        <xdr:sp macro="" textlink="">
          <xdr:nvSpPr>
            <xdr:cNvPr id="1031" name="Scroll Bar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510795</xdr:colOff>
      <xdr:row>11</xdr:row>
      <xdr:rowOff>8237</xdr:rowOff>
    </xdr:from>
    <xdr:to>
      <xdr:col>3</xdr:col>
      <xdr:colOff>163675</xdr:colOff>
      <xdr:row>12</xdr:row>
      <xdr:rowOff>87836</xdr:rowOff>
    </xdr:to>
    <xdr:grpSp>
      <xdr:nvGrpSpPr>
        <xdr:cNvPr id="122" name="Graphic 19" descr="Daily calendar with solid fill">
          <a:extLst>
            <a:ext uri="{FF2B5EF4-FFF2-40B4-BE49-F238E27FC236}">
              <a16:creationId xmlns:a16="http://schemas.microsoft.com/office/drawing/2014/main" id="{233E0EE9-36A3-7060-B6C3-D917162DF5E3}"/>
            </a:ext>
          </a:extLst>
        </xdr:cNvPr>
        <xdr:cNvGrpSpPr/>
      </xdr:nvGrpSpPr>
      <xdr:grpSpPr>
        <a:xfrm>
          <a:off x="1729995" y="2043866"/>
          <a:ext cx="262480" cy="264656"/>
          <a:chOff x="1801115" y="2030077"/>
          <a:chExt cx="262480" cy="262479"/>
        </a:xfrm>
        <a:solidFill>
          <a:srgbClr val="FFFFFF"/>
        </a:solidFill>
      </xdr:grpSpPr>
      <xdr:sp macro="" textlink="">
        <xdr:nvSpPr>
          <xdr:cNvPr id="123" name="Freeform: Shape 122">
            <a:extLst>
              <a:ext uri="{FF2B5EF4-FFF2-40B4-BE49-F238E27FC236}">
                <a16:creationId xmlns:a16="http://schemas.microsoft.com/office/drawing/2014/main" id="{DA40B4B1-7052-AF62-D6B1-2ECD21F407AB}"/>
              </a:ext>
            </a:extLst>
          </xdr:cNvPr>
          <xdr:cNvSpPr/>
        </xdr:nvSpPr>
        <xdr:spPr>
          <a:xfrm>
            <a:off x="1847435" y="2030077"/>
            <a:ext cx="23160" cy="46319"/>
          </a:xfrm>
          <a:custGeom>
            <a:avLst/>
            <a:gdLst>
              <a:gd name="connsiteX0" fmla="*/ 11580 w 23160"/>
              <a:gd name="connsiteY0" fmla="*/ 46320 h 46319"/>
              <a:gd name="connsiteX1" fmla="*/ 23160 w 23160"/>
              <a:gd name="connsiteY1" fmla="*/ 34740 h 46319"/>
              <a:gd name="connsiteX2" fmla="*/ 23160 w 23160"/>
              <a:gd name="connsiteY2" fmla="*/ 11580 h 46319"/>
              <a:gd name="connsiteX3" fmla="*/ 11580 w 23160"/>
              <a:gd name="connsiteY3" fmla="*/ 0 h 46319"/>
              <a:gd name="connsiteX4" fmla="*/ 0 w 23160"/>
              <a:gd name="connsiteY4" fmla="*/ 11580 h 46319"/>
              <a:gd name="connsiteX5" fmla="*/ 0 w 23160"/>
              <a:gd name="connsiteY5" fmla="*/ 34740 h 46319"/>
              <a:gd name="connsiteX6" fmla="*/ 11580 w 23160"/>
              <a:gd name="connsiteY6" fmla="*/ 46320 h 463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3160" h="46319">
                <a:moveTo>
                  <a:pt x="11580" y="46320"/>
                </a:moveTo>
                <a:cubicBezTo>
                  <a:pt x="18142" y="46320"/>
                  <a:pt x="23160" y="41302"/>
                  <a:pt x="23160" y="34740"/>
                </a:cubicBezTo>
                <a:lnTo>
                  <a:pt x="23160" y="11580"/>
                </a:lnTo>
                <a:cubicBezTo>
                  <a:pt x="23160" y="5018"/>
                  <a:pt x="18142" y="0"/>
                  <a:pt x="11580" y="0"/>
                </a:cubicBezTo>
                <a:cubicBezTo>
                  <a:pt x="5018" y="0"/>
                  <a:pt x="0" y="5018"/>
                  <a:pt x="0" y="11580"/>
                </a:cubicBezTo>
                <a:lnTo>
                  <a:pt x="0" y="34740"/>
                </a:lnTo>
                <a:cubicBezTo>
                  <a:pt x="0" y="41302"/>
                  <a:pt x="5018" y="46320"/>
                  <a:pt x="11580" y="46320"/>
                </a:cubicBezTo>
                <a:close/>
              </a:path>
            </a:pathLst>
          </a:custGeom>
          <a:solidFill>
            <a:srgbClr val="FFFFFF"/>
          </a:solidFill>
          <a:ln w="3770" cap="flat">
            <a:noFill/>
            <a:prstDash val="solid"/>
            <a:miter/>
          </a:ln>
        </xdr:spPr>
        <xdr:txBody>
          <a:bodyPr rtlCol="0" anchor="ctr"/>
          <a:lstStyle/>
          <a:p>
            <a:endParaRPr lang="en-IN"/>
          </a:p>
        </xdr:txBody>
      </xdr:sp>
      <xdr:sp macro="" textlink="">
        <xdr:nvSpPr>
          <xdr:cNvPr id="124" name="Freeform: Shape 123">
            <a:extLst>
              <a:ext uri="{FF2B5EF4-FFF2-40B4-BE49-F238E27FC236}">
                <a16:creationId xmlns:a16="http://schemas.microsoft.com/office/drawing/2014/main" id="{AE086DE2-51A8-309A-FADC-F8455B426C3F}"/>
              </a:ext>
            </a:extLst>
          </xdr:cNvPr>
          <xdr:cNvSpPr/>
        </xdr:nvSpPr>
        <xdr:spPr>
          <a:xfrm>
            <a:off x="1801115" y="2122717"/>
            <a:ext cx="262480" cy="169839"/>
          </a:xfrm>
          <a:custGeom>
            <a:avLst/>
            <a:gdLst>
              <a:gd name="connsiteX0" fmla="*/ 23160 w 262480"/>
              <a:gd name="connsiteY0" fmla="*/ 115800 h 169839"/>
              <a:gd name="connsiteX1" fmla="*/ 84920 w 262480"/>
              <a:gd name="connsiteY1" fmla="*/ 115800 h 169839"/>
              <a:gd name="connsiteX2" fmla="*/ 84920 w 262480"/>
              <a:gd name="connsiteY2" fmla="*/ 146680 h 169839"/>
              <a:gd name="connsiteX3" fmla="*/ 23160 w 262480"/>
              <a:gd name="connsiteY3" fmla="*/ 146680 h 169839"/>
              <a:gd name="connsiteX4" fmla="*/ 23160 w 262480"/>
              <a:gd name="connsiteY4" fmla="*/ 115800 h 169839"/>
              <a:gd name="connsiteX5" fmla="*/ 23160 w 262480"/>
              <a:gd name="connsiteY5" fmla="*/ 69480 h 169839"/>
              <a:gd name="connsiteX6" fmla="*/ 84920 w 262480"/>
              <a:gd name="connsiteY6" fmla="*/ 69480 h 169839"/>
              <a:gd name="connsiteX7" fmla="*/ 84920 w 262480"/>
              <a:gd name="connsiteY7" fmla="*/ 100360 h 169839"/>
              <a:gd name="connsiteX8" fmla="*/ 23160 w 262480"/>
              <a:gd name="connsiteY8" fmla="*/ 100360 h 169839"/>
              <a:gd name="connsiteX9" fmla="*/ 23160 w 262480"/>
              <a:gd name="connsiteY9" fmla="*/ 69480 h 169839"/>
              <a:gd name="connsiteX10" fmla="*/ 23160 w 262480"/>
              <a:gd name="connsiteY10" fmla="*/ 23160 h 169839"/>
              <a:gd name="connsiteX11" fmla="*/ 84920 w 262480"/>
              <a:gd name="connsiteY11" fmla="*/ 23160 h 169839"/>
              <a:gd name="connsiteX12" fmla="*/ 84920 w 262480"/>
              <a:gd name="connsiteY12" fmla="*/ 54040 h 169839"/>
              <a:gd name="connsiteX13" fmla="*/ 23160 w 262480"/>
              <a:gd name="connsiteY13" fmla="*/ 54040 h 169839"/>
              <a:gd name="connsiteX14" fmla="*/ 23160 w 262480"/>
              <a:gd name="connsiteY14" fmla="*/ 23160 h 169839"/>
              <a:gd name="connsiteX15" fmla="*/ 162120 w 262480"/>
              <a:gd name="connsiteY15" fmla="*/ 23160 h 169839"/>
              <a:gd name="connsiteX16" fmla="*/ 162120 w 262480"/>
              <a:gd name="connsiteY16" fmla="*/ 54040 h 169839"/>
              <a:gd name="connsiteX17" fmla="*/ 100360 w 262480"/>
              <a:gd name="connsiteY17" fmla="*/ 54040 h 169839"/>
              <a:gd name="connsiteX18" fmla="*/ 100360 w 262480"/>
              <a:gd name="connsiteY18" fmla="*/ 23160 h 169839"/>
              <a:gd name="connsiteX19" fmla="*/ 162120 w 262480"/>
              <a:gd name="connsiteY19" fmla="*/ 23160 h 169839"/>
              <a:gd name="connsiteX20" fmla="*/ 239320 w 262480"/>
              <a:gd name="connsiteY20" fmla="*/ 23160 h 169839"/>
              <a:gd name="connsiteX21" fmla="*/ 239320 w 262480"/>
              <a:gd name="connsiteY21" fmla="*/ 54040 h 169839"/>
              <a:gd name="connsiteX22" fmla="*/ 177560 w 262480"/>
              <a:gd name="connsiteY22" fmla="*/ 54040 h 169839"/>
              <a:gd name="connsiteX23" fmla="*/ 177560 w 262480"/>
              <a:gd name="connsiteY23" fmla="*/ 23160 h 169839"/>
              <a:gd name="connsiteX24" fmla="*/ 239320 w 262480"/>
              <a:gd name="connsiteY24" fmla="*/ 23160 h 169839"/>
              <a:gd name="connsiteX25" fmla="*/ 239320 w 262480"/>
              <a:gd name="connsiteY25" fmla="*/ 100360 h 169839"/>
              <a:gd name="connsiteX26" fmla="*/ 177560 w 262480"/>
              <a:gd name="connsiteY26" fmla="*/ 100360 h 169839"/>
              <a:gd name="connsiteX27" fmla="*/ 177560 w 262480"/>
              <a:gd name="connsiteY27" fmla="*/ 69480 h 169839"/>
              <a:gd name="connsiteX28" fmla="*/ 239320 w 262480"/>
              <a:gd name="connsiteY28" fmla="*/ 69480 h 169839"/>
              <a:gd name="connsiteX29" fmla="*/ 239320 w 262480"/>
              <a:gd name="connsiteY29" fmla="*/ 100360 h 169839"/>
              <a:gd name="connsiteX30" fmla="*/ 239320 w 262480"/>
              <a:gd name="connsiteY30" fmla="*/ 146680 h 169839"/>
              <a:gd name="connsiteX31" fmla="*/ 177560 w 262480"/>
              <a:gd name="connsiteY31" fmla="*/ 146680 h 169839"/>
              <a:gd name="connsiteX32" fmla="*/ 177560 w 262480"/>
              <a:gd name="connsiteY32" fmla="*/ 115800 h 169839"/>
              <a:gd name="connsiteX33" fmla="*/ 239320 w 262480"/>
              <a:gd name="connsiteY33" fmla="*/ 115800 h 169839"/>
              <a:gd name="connsiteX34" fmla="*/ 239320 w 262480"/>
              <a:gd name="connsiteY34" fmla="*/ 146680 h 169839"/>
              <a:gd name="connsiteX35" fmla="*/ 100360 w 262480"/>
              <a:gd name="connsiteY35" fmla="*/ 100360 h 169839"/>
              <a:gd name="connsiteX36" fmla="*/ 100360 w 262480"/>
              <a:gd name="connsiteY36" fmla="*/ 69480 h 169839"/>
              <a:gd name="connsiteX37" fmla="*/ 162120 w 262480"/>
              <a:gd name="connsiteY37" fmla="*/ 69480 h 169839"/>
              <a:gd name="connsiteX38" fmla="*/ 162120 w 262480"/>
              <a:gd name="connsiteY38" fmla="*/ 100360 h 169839"/>
              <a:gd name="connsiteX39" fmla="*/ 100360 w 262480"/>
              <a:gd name="connsiteY39" fmla="*/ 100360 h 169839"/>
              <a:gd name="connsiteX40" fmla="*/ 100360 w 262480"/>
              <a:gd name="connsiteY40" fmla="*/ 146680 h 169839"/>
              <a:gd name="connsiteX41" fmla="*/ 100360 w 262480"/>
              <a:gd name="connsiteY41" fmla="*/ 115800 h 169839"/>
              <a:gd name="connsiteX42" fmla="*/ 162120 w 262480"/>
              <a:gd name="connsiteY42" fmla="*/ 115800 h 169839"/>
              <a:gd name="connsiteX43" fmla="*/ 162120 w 262480"/>
              <a:gd name="connsiteY43" fmla="*/ 146680 h 169839"/>
              <a:gd name="connsiteX44" fmla="*/ 100360 w 262480"/>
              <a:gd name="connsiteY44" fmla="*/ 146680 h 169839"/>
              <a:gd name="connsiteX45" fmla="*/ 0 w 262480"/>
              <a:gd name="connsiteY45" fmla="*/ 169840 h 169839"/>
              <a:gd name="connsiteX46" fmla="*/ 262480 w 262480"/>
              <a:gd name="connsiteY46" fmla="*/ 169840 h 169839"/>
              <a:gd name="connsiteX47" fmla="*/ 262480 w 262480"/>
              <a:gd name="connsiteY47" fmla="*/ 0 h 169839"/>
              <a:gd name="connsiteX48" fmla="*/ 0 w 262480"/>
              <a:gd name="connsiteY48" fmla="*/ 0 h 169839"/>
              <a:gd name="connsiteX49" fmla="*/ 0 w 262480"/>
              <a:gd name="connsiteY49" fmla="*/ 169840 h 1698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262480" h="169839">
                <a:moveTo>
                  <a:pt x="23160" y="115800"/>
                </a:moveTo>
                <a:lnTo>
                  <a:pt x="84920" y="115800"/>
                </a:lnTo>
                <a:lnTo>
                  <a:pt x="84920" y="146680"/>
                </a:lnTo>
                <a:lnTo>
                  <a:pt x="23160" y="146680"/>
                </a:lnTo>
                <a:lnTo>
                  <a:pt x="23160" y="115800"/>
                </a:lnTo>
                <a:close/>
                <a:moveTo>
                  <a:pt x="23160" y="69480"/>
                </a:moveTo>
                <a:lnTo>
                  <a:pt x="84920" y="69480"/>
                </a:lnTo>
                <a:lnTo>
                  <a:pt x="84920" y="100360"/>
                </a:lnTo>
                <a:lnTo>
                  <a:pt x="23160" y="100360"/>
                </a:lnTo>
                <a:lnTo>
                  <a:pt x="23160" y="69480"/>
                </a:lnTo>
                <a:close/>
                <a:moveTo>
                  <a:pt x="23160" y="23160"/>
                </a:moveTo>
                <a:lnTo>
                  <a:pt x="84920" y="23160"/>
                </a:lnTo>
                <a:lnTo>
                  <a:pt x="84920" y="54040"/>
                </a:lnTo>
                <a:lnTo>
                  <a:pt x="23160" y="54040"/>
                </a:lnTo>
                <a:lnTo>
                  <a:pt x="23160" y="23160"/>
                </a:lnTo>
                <a:close/>
                <a:moveTo>
                  <a:pt x="162120" y="23160"/>
                </a:moveTo>
                <a:lnTo>
                  <a:pt x="162120" y="54040"/>
                </a:lnTo>
                <a:lnTo>
                  <a:pt x="100360" y="54040"/>
                </a:lnTo>
                <a:lnTo>
                  <a:pt x="100360" y="23160"/>
                </a:lnTo>
                <a:lnTo>
                  <a:pt x="162120" y="23160"/>
                </a:lnTo>
                <a:close/>
                <a:moveTo>
                  <a:pt x="239320" y="23160"/>
                </a:moveTo>
                <a:lnTo>
                  <a:pt x="239320" y="54040"/>
                </a:lnTo>
                <a:lnTo>
                  <a:pt x="177560" y="54040"/>
                </a:lnTo>
                <a:lnTo>
                  <a:pt x="177560" y="23160"/>
                </a:lnTo>
                <a:lnTo>
                  <a:pt x="239320" y="23160"/>
                </a:lnTo>
                <a:close/>
                <a:moveTo>
                  <a:pt x="239320" y="100360"/>
                </a:moveTo>
                <a:lnTo>
                  <a:pt x="177560" y="100360"/>
                </a:lnTo>
                <a:lnTo>
                  <a:pt x="177560" y="69480"/>
                </a:lnTo>
                <a:lnTo>
                  <a:pt x="239320" y="69480"/>
                </a:lnTo>
                <a:lnTo>
                  <a:pt x="239320" y="100360"/>
                </a:lnTo>
                <a:close/>
                <a:moveTo>
                  <a:pt x="239320" y="146680"/>
                </a:moveTo>
                <a:lnTo>
                  <a:pt x="177560" y="146680"/>
                </a:lnTo>
                <a:lnTo>
                  <a:pt x="177560" y="115800"/>
                </a:lnTo>
                <a:lnTo>
                  <a:pt x="239320" y="115800"/>
                </a:lnTo>
                <a:lnTo>
                  <a:pt x="239320" y="146680"/>
                </a:lnTo>
                <a:close/>
                <a:moveTo>
                  <a:pt x="100360" y="100360"/>
                </a:moveTo>
                <a:lnTo>
                  <a:pt x="100360" y="69480"/>
                </a:lnTo>
                <a:lnTo>
                  <a:pt x="162120" y="69480"/>
                </a:lnTo>
                <a:lnTo>
                  <a:pt x="162120" y="100360"/>
                </a:lnTo>
                <a:lnTo>
                  <a:pt x="100360" y="100360"/>
                </a:lnTo>
                <a:close/>
                <a:moveTo>
                  <a:pt x="100360" y="146680"/>
                </a:moveTo>
                <a:lnTo>
                  <a:pt x="100360" y="115800"/>
                </a:lnTo>
                <a:lnTo>
                  <a:pt x="162120" y="115800"/>
                </a:lnTo>
                <a:lnTo>
                  <a:pt x="162120" y="146680"/>
                </a:lnTo>
                <a:lnTo>
                  <a:pt x="100360" y="146680"/>
                </a:lnTo>
                <a:close/>
                <a:moveTo>
                  <a:pt x="0" y="169840"/>
                </a:moveTo>
                <a:lnTo>
                  <a:pt x="262480" y="169840"/>
                </a:lnTo>
                <a:lnTo>
                  <a:pt x="262480" y="0"/>
                </a:lnTo>
                <a:lnTo>
                  <a:pt x="0" y="0"/>
                </a:lnTo>
                <a:lnTo>
                  <a:pt x="0" y="169840"/>
                </a:lnTo>
                <a:close/>
              </a:path>
            </a:pathLst>
          </a:custGeom>
          <a:solidFill>
            <a:srgbClr val="FFFFFF"/>
          </a:solidFill>
          <a:ln w="3770" cap="flat">
            <a:noFill/>
            <a:prstDash val="solid"/>
            <a:miter/>
          </a:ln>
        </xdr:spPr>
        <xdr:txBody>
          <a:bodyPr rtlCol="0" anchor="ctr"/>
          <a:lstStyle/>
          <a:p>
            <a:endParaRPr lang="en-IN"/>
          </a:p>
        </xdr:txBody>
      </xdr:sp>
      <xdr:sp macro="" textlink="">
        <xdr:nvSpPr>
          <xdr:cNvPr id="125" name="Freeform: Shape 124">
            <a:extLst>
              <a:ext uri="{FF2B5EF4-FFF2-40B4-BE49-F238E27FC236}">
                <a16:creationId xmlns:a16="http://schemas.microsoft.com/office/drawing/2014/main" id="{308428B5-EFB7-B52E-7713-266E60A6B6E3}"/>
              </a:ext>
            </a:extLst>
          </xdr:cNvPr>
          <xdr:cNvSpPr/>
        </xdr:nvSpPr>
        <xdr:spPr>
          <a:xfrm>
            <a:off x="1994115" y="2030077"/>
            <a:ext cx="23160" cy="46319"/>
          </a:xfrm>
          <a:custGeom>
            <a:avLst/>
            <a:gdLst>
              <a:gd name="connsiteX0" fmla="*/ 11580 w 23160"/>
              <a:gd name="connsiteY0" fmla="*/ 46320 h 46319"/>
              <a:gd name="connsiteX1" fmla="*/ 23160 w 23160"/>
              <a:gd name="connsiteY1" fmla="*/ 34740 h 46319"/>
              <a:gd name="connsiteX2" fmla="*/ 23160 w 23160"/>
              <a:gd name="connsiteY2" fmla="*/ 11580 h 46319"/>
              <a:gd name="connsiteX3" fmla="*/ 11580 w 23160"/>
              <a:gd name="connsiteY3" fmla="*/ 0 h 46319"/>
              <a:gd name="connsiteX4" fmla="*/ 0 w 23160"/>
              <a:gd name="connsiteY4" fmla="*/ 11580 h 46319"/>
              <a:gd name="connsiteX5" fmla="*/ 0 w 23160"/>
              <a:gd name="connsiteY5" fmla="*/ 34740 h 46319"/>
              <a:gd name="connsiteX6" fmla="*/ 11580 w 23160"/>
              <a:gd name="connsiteY6" fmla="*/ 46320 h 463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3160" h="46319">
                <a:moveTo>
                  <a:pt x="11580" y="46320"/>
                </a:moveTo>
                <a:cubicBezTo>
                  <a:pt x="18142" y="46320"/>
                  <a:pt x="23160" y="41302"/>
                  <a:pt x="23160" y="34740"/>
                </a:cubicBezTo>
                <a:lnTo>
                  <a:pt x="23160" y="11580"/>
                </a:lnTo>
                <a:cubicBezTo>
                  <a:pt x="23160" y="5018"/>
                  <a:pt x="18142" y="0"/>
                  <a:pt x="11580" y="0"/>
                </a:cubicBezTo>
                <a:cubicBezTo>
                  <a:pt x="5018" y="0"/>
                  <a:pt x="0" y="5018"/>
                  <a:pt x="0" y="11580"/>
                </a:cubicBezTo>
                <a:lnTo>
                  <a:pt x="0" y="34740"/>
                </a:lnTo>
                <a:cubicBezTo>
                  <a:pt x="0" y="41302"/>
                  <a:pt x="5018" y="46320"/>
                  <a:pt x="11580" y="46320"/>
                </a:cubicBezTo>
                <a:close/>
              </a:path>
            </a:pathLst>
          </a:custGeom>
          <a:solidFill>
            <a:srgbClr val="FFFFFF"/>
          </a:solidFill>
          <a:ln w="3770" cap="flat">
            <a:noFill/>
            <a:prstDash val="solid"/>
            <a:miter/>
          </a:ln>
        </xdr:spPr>
        <xdr:txBody>
          <a:bodyPr rtlCol="0" anchor="ctr"/>
          <a:lstStyle/>
          <a:p>
            <a:endParaRPr lang="en-IN"/>
          </a:p>
        </xdr:txBody>
      </xdr:sp>
      <xdr:sp macro="" textlink="">
        <xdr:nvSpPr>
          <xdr:cNvPr id="126" name="Freeform: Shape 125">
            <a:extLst>
              <a:ext uri="{FF2B5EF4-FFF2-40B4-BE49-F238E27FC236}">
                <a16:creationId xmlns:a16="http://schemas.microsoft.com/office/drawing/2014/main" id="{8B9ABE07-4A0D-3D83-381A-9D5DFA18C925}"/>
              </a:ext>
            </a:extLst>
          </xdr:cNvPr>
          <xdr:cNvSpPr/>
        </xdr:nvSpPr>
        <xdr:spPr>
          <a:xfrm>
            <a:off x="1801115" y="2053237"/>
            <a:ext cx="262480" cy="54039"/>
          </a:xfrm>
          <a:custGeom>
            <a:avLst/>
            <a:gdLst>
              <a:gd name="connsiteX0" fmla="*/ 231600 w 262480"/>
              <a:gd name="connsiteY0" fmla="*/ 0 h 54039"/>
              <a:gd name="connsiteX1" fmla="*/ 231600 w 262480"/>
              <a:gd name="connsiteY1" fmla="*/ 11580 h 54039"/>
              <a:gd name="connsiteX2" fmla="*/ 204580 w 262480"/>
              <a:gd name="connsiteY2" fmla="*/ 38600 h 54039"/>
              <a:gd name="connsiteX3" fmla="*/ 177560 w 262480"/>
              <a:gd name="connsiteY3" fmla="*/ 11580 h 54039"/>
              <a:gd name="connsiteX4" fmla="*/ 177560 w 262480"/>
              <a:gd name="connsiteY4" fmla="*/ 0 h 54039"/>
              <a:gd name="connsiteX5" fmla="*/ 84920 w 262480"/>
              <a:gd name="connsiteY5" fmla="*/ 0 h 54039"/>
              <a:gd name="connsiteX6" fmla="*/ 84920 w 262480"/>
              <a:gd name="connsiteY6" fmla="*/ 11580 h 54039"/>
              <a:gd name="connsiteX7" fmla="*/ 57900 w 262480"/>
              <a:gd name="connsiteY7" fmla="*/ 38600 h 54039"/>
              <a:gd name="connsiteX8" fmla="*/ 30880 w 262480"/>
              <a:gd name="connsiteY8" fmla="*/ 11580 h 54039"/>
              <a:gd name="connsiteX9" fmla="*/ 30880 w 262480"/>
              <a:gd name="connsiteY9" fmla="*/ 0 h 54039"/>
              <a:gd name="connsiteX10" fmla="*/ 0 w 262480"/>
              <a:gd name="connsiteY10" fmla="*/ 0 h 54039"/>
              <a:gd name="connsiteX11" fmla="*/ 0 w 262480"/>
              <a:gd name="connsiteY11" fmla="*/ 54040 h 54039"/>
              <a:gd name="connsiteX12" fmla="*/ 262480 w 262480"/>
              <a:gd name="connsiteY12" fmla="*/ 54040 h 54039"/>
              <a:gd name="connsiteX13" fmla="*/ 262480 w 262480"/>
              <a:gd name="connsiteY13" fmla="*/ 0 h 54039"/>
              <a:gd name="connsiteX14" fmla="*/ 231600 w 262480"/>
              <a:gd name="connsiteY14" fmla="*/ 0 h 540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262480" h="54039">
                <a:moveTo>
                  <a:pt x="231600" y="0"/>
                </a:moveTo>
                <a:lnTo>
                  <a:pt x="231600" y="11580"/>
                </a:lnTo>
                <a:cubicBezTo>
                  <a:pt x="231600" y="26634"/>
                  <a:pt x="219634" y="38600"/>
                  <a:pt x="204580" y="38600"/>
                </a:cubicBezTo>
                <a:cubicBezTo>
                  <a:pt x="189526" y="38600"/>
                  <a:pt x="177560" y="26634"/>
                  <a:pt x="177560" y="11580"/>
                </a:cubicBezTo>
                <a:lnTo>
                  <a:pt x="177560" y="0"/>
                </a:lnTo>
                <a:lnTo>
                  <a:pt x="84920" y="0"/>
                </a:lnTo>
                <a:lnTo>
                  <a:pt x="84920" y="11580"/>
                </a:lnTo>
                <a:cubicBezTo>
                  <a:pt x="84920" y="26634"/>
                  <a:pt x="72954" y="38600"/>
                  <a:pt x="57900" y="38600"/>
                </a:cubicBezTo>
                <a:cubicBezTo>
                  <a:pt x="42846" y="38600"/>
                  <a:pt x="30880" y="26634"/>
                  <a:pt x="30880" y="11580"/>
                </a:cubicBezTo>
                <a:lnTo>
                  <a:pt x="30880" y="0"/>
                </a:lnTo>
                <a:lnTo>
                  <a:pt x="0" y="0"/>
                </a:lnTo>
                <a:lnTo>
                  <a:pt x="0" y="54040"/>
                </a:lnTo>
                <a:lnTo>
                  <a:pt x="262480" y="54040"/>
                </a:lnTo>
                <a:lnTo>
                  <a:pt x="262480" y="0"/>
                </a:lnTo>
                <a:lnTo>
                  <a:pt x="231600" y="0"/>
                </a:lnTo>
                <a:close/>
              </a:path>
            </a:pathLst>
          </a:custGeom>
          <a:solidFill>
            <a:srgbClr val="FFFFFF"/>
          </a:solidFill>
          <a:ln w="3770" cap="flat">
            <a:noFill/>
            <a:prstDash val="solid"/>
            <a:miter/>
          </a:ln>
        </xdr:spPr>
        <xdr:txBody>
          <a:bodyPr rtlCol="0" anchor="ctr"/>
          <a:lstStyle/>
          <a:p>
            <a:endParaRPr lang="en-IN"/>
          </a:p>
        </xdr:txBody>
      </xdr:sp>
    </xdr:grpSp>
    <xdr:clientData/>
  </xdr:twoCellAnchor>
  <xdr:twoCellAnchor>
    <xdr:from>
      <xdr:col>12</xdr:col>
      <xdr:colOff>149860</xdr:colOff>
      <xdr:row>11</xdr:row>
      <xdr:rowOff>7620</xdr:rowOff>
    </xdr:from>
    <xdr:to>
      <xdr:col>12</xdr:col>
      <xdr:colOff>439039</xdr:colOff>
      <xdr:row>12</xdr:row>
      <xdr:rowOff>114300</xdr:rowOff>
    </xdr:to>
    <xdr:grpSp>
      <xdr:nvGrpSpPr>
        <xdr:cNvPr id="127" name="Graphic 21" descr="Pie chart with solid fill">
          <a:extLst>
            <a:ext uri="{FF2B5EF4-FFF2-40B4-BE49-F238E27FC236}">
              <a16:creationId xmlns:a16="http://schemas.microsoft.com/office/drawing/2014/main" id="{14BAF629-1EE3-4AF6-FF31-3DDA39543F61}"/>
            </a:ext>
          </a:extLst>
        </xdr:cNvPr>
        <xdr:cNvGrpSpPr/>
      </xdr:nvGrpSpPr>
      <xdr:grpSpPr>
        <a:xfrm>
          <a:off x="7465060" y="2043249"/>
          <a:ext cx="289179" cy="291737"/>
          <a:chOff x="7465060" y="2019300"/>
          <a:chExt cx="289179" cy="289560"/>
        </a:xfrm>
        <a:solidFill>
          <a:srgbClr val="FFFFFF"/>
        </a:solidFill>
      </xdr:grpSpPr>
      <xdr:sp macro="" textlink="">
        <xdr:nvSpPr>
          <xdr:cNvPr id="1024" name="Freeform: Shape 1023">
            <a:extLst>
              <a:ext uri="{FF2B5EF4-FFF2-40B4-BE49-F238E27FC236}">
                <a16:creationId xmlns:a16="http://schemas.microsoft.com/office/drawing/2014/main" id="{F8E4D02D-7A75-D762-1A50-FA08C0684B16}"/>
              </a:ext>
            </a:extLst>
          </xdr:cNvPr>
          <xdr:cNvSpPr/>
        </xdr:nvSpPr>
        <xdr:spPr>
          <a:xfrm>
            <a:off x="7465060" y="2019300"/>
            <a:ext cx="241554" cy="289560"/>
          </a:xfrm>
          <a:custGeom>
            <a:avLst/>
            <a:gdLst>
              <a:gd name="connsiteX0" fmla="*/ 137160 w 241554"/>
              <a:gd name="connsiteY0" fmla="*/ 0 h 289560"/>
              <a:gd name="connsiteX1" fmla="*/ 0 w 241554"/>
              <a:gd name="connsiteY1" fmla="*/ 144780 h 289560"/>
              <a:gd name="connsiteX2" fmla="*/ 144780 w 241554"/>
              <a:gd name="connsiteY2" fmla="*/ 289560 h 289560"/>
              <a:gd name="connsiteX3" fmla="*/ 241554 w 241554"/>
              <a:gd name="connsiteY3" fmla="*/ 252222 h 289560"/>
              <a:gd name="connsiteX4" fmla="*/ 137160 w 241554"/>
              <a:gd name="connsiteY4" fmla="*/ 147828 h 289560"/>
              <a:gd name="connsiteX5" fmla="*/ 137160 w 241554"/>
              <a:gd name="connsiteY5" fmla="*/ 0 h 2895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41554" h="289560">
                <a:moveTo>
                  <a:pt x="137160" y="0"/>
                </a:moveTo>
                <a:cubicBezTo>
                  <a:pt x="60960" y="3810"/>
                  <a:pt x="0" y="67818"/>
                  <a:pt x="0" y="144780"/>
                </a:cubicBezTo>
                <a:cubicBezTo>
                  <a:pt x="0" y="224790"/>
                  <a:pt x="64770" y="289560"/>
                  <a:pt x="144780" y="289560"/>
                </a:cubicBezTo>
                <a:cubicBezTo>
                  <a:pt x="180975" y="289560"/>
                  <a:pt x="214884" y="276606"/>
                  <a:pt x="241554" y="252222"/>
                </a:cubicBezTo>
                <a:lnTo>
                  <a:pt x="137160" y="147828"/>
                </a:lnTo>
                <a:lnTo>
                  <a:pt x="137160" y="0"/>
                </a:lnTo>
                <a:close/>
              </a:path>
            </a:pathLst>
          </a:custGeom>
          <a:solidFill>
            <a:srgbClr val="FFFFFF"/>
          </a:solidFill>
          <a:ln w="3770" cap="flat">
            <a:noFill/>
            <a:prstDash val="solid"/>
            <a:miter/>
          </a:ln>
        </xdr:spPr>
        <xdr:txBody>
          <a:bodyPr rtlCol="0" anchor="ctr"/>
          <a:lstStyle/>
          <a:p>
            <a:endParaRPr lang="en-IN"/>
          </a:p>
        </xdr:txBody>
      </xdr:sp>
      <xdr:sp macro="" textlink="">
        <xdr:nvSpPr>
          <xdr:cNvPr id="1025" name="Freeform: Shape 1024">
            <a:extLst>
              <a:ext uri="{FF2B5EF4-FFF2-40B4-BE49-F238E27FC236}">
                <a16:creationId xmlns:a16="http://schemas.microsoft.com/office/drawing/2014/main" id="{7ED2B664-9D90-618D-4EBF-2D7559EED531}"/>
              </a:ext>
            </a:extLst>
          </xdr:cNvPr>
          <xdr:cNvSpPr/>
        </xdr:nvSpPr>
        <xdr:spPr>
          <a:xfrm>
            <a:off x="7617460" y="2019300"/>
            <a:ext cx="136779" cy="137160"/>
          </a:xfrm>
          <a:custGeom>
            <a:avLst/>
            <a:gdLst>
              <a:gd name="connsiteX0" fmla="*/ 0 w 136779"/>
              <a:gd name="connsiteY0" fmla="*/ 0 h 137160"/>
              <a:gd name="connsiteX1" fmla="*/ 0 w 136779"/>
              <a:gd name="connsiteY1" fmla="*/ 137160 h 137160"/>
              <a:gd name="connsiteX2" fmla="*/ 136779 w 136779"/>
              <a:gd name="connsiteY2" fmla="*/ 137160 h 137160"/>
              <a:gd name="connsiteX3" fmla="*/ 0 w 136779"/>
              <a:gd name="connsiteY3" fmla="*/ 0 h 137160"/>
            </a:gdLst>
            <a:ahLst/>
            <a:cxnLst>
              <a:cxn ang="0">
                <a:pos x="connsiteX0" y="connsiteY0"/>
              </a:cxn>
              <a:cxn ang="0">
                <a:pos x="connsiteX1" y="connsiteY1"/>
              </a:cxn>
              <a:cxn ang="0">
                <a:pos x="connsiteX2" y="connsiteY2"/>
              </a:cxn>
              <a:cxn ang="0">
                <a:pos x="connsiteX3" y="connsiteY3"/>
              </a:cxn>
            </a:cxnLst>
            <a:rect l="l" t="t" r="r" b="b"/>
            <a:pathLst>
              <a:path w="136779" h="137160">
                <a:moveTo>
                  <a:pt x="0" y="0"/>
                </a:moveTo>
                <a:lnTo>
                  <a:pt x="0" y="137160"/>
                </a:lnTo>
                <a:lnTo>
                  <a:pt x="136779" y="137160"/>
                </a:lnTo>
                <a:cubicBezTo>
                  <a:pt x="132969" y="62865"/>
                  <a:pt x="73914" y="3810"/>
                  <a:pt x="0" y="0"/>
                </a:cubicBezTo>
                <a:close/>
              </a:path>
            </a:pathLst>
          </a:custGeom>
          <a:solidFill>
            <a:srgbClr val="FFFFFF"/>
          </a:solidFill>
          <a:ln w="3770" cap="flat">
            <a:noFill/>
            <a:prstDash val="solid"/>
            <a:miter/>
          </a:ln>
        </xdr:spPr>
        <xdr:txBody>
          <a:bodyPr rtlCol="0" anchor="ctr"/>
          <a:lstStyle/>
          <a:p>
            <a:endParaRPr lang="en-IN"/>
          </a:p>
        </xdr:txBody>
      </xdr:sp>
      <xdr:sp macro="" textlink="">
        <xdr:nvSpPr>
          <xdr:cNvPr id="1026" name="Freeform: Shape 1025">
            <a:extLst>
              <a:ext uri="{FF2B5EF4-FFF2-40B4-BE49-F238E27FC236}">
                <a16:creationId xmlns:a16="http://schemas.microsoft.com/office/drawing/2014/main" id="{AE0CFCBD-54B7-5742-694C-0E6858DB5FB8}"/>
              </a:ext>
            </a:extLst>
          </xdr:cNvPr>
          <xdr:cNvSpPr/>
        </xdr:nvSpPr>
        <xdr:spPr>
          <a:xfrm>
            <a:off x="7628127" y="2171700"/>
            <a:ext cx="126111" cy="89154"/>
          </a:xfrm>
          <a:custGeom>
            <a:avLst/>
            <a:gdLst>
              <a:gd name="connsiteX0" fmla="*/ 0 w 126111"/>
              <a:gd name="connsiteY0" fmla="*/ 0 h 89154"/>
              <a:gd name="connsiteX1" fmla="*/ 89154 w 126111"/>
              <a:gd name="connsiteY1" fmla="*/ 89154 h 89154"/>
              <a:gd name="connsiteX2" fmla="*/ 126111 w 126111"/>
              <a:gd name="connsiteY2" fmla="*/ 0 h 89154"/>
              <a:gd name="connsiteX3" fmla="*/ 0 w 126111"/>
              <a:gd name="connsiteY3" fmla="*/ 0 h 89154"/>
            </a:gdLst>
            <a:ahLst/>
            <a:cxnLst>
              <a:cxn ang="0">
                <a:pos x="connsiteX0" y="connsiteY0"/>
              </a:cxn>
              <a:cxn ang="0">
                <a:pos x="connsiteX1" y="connsiteY1"/>
              </a:cxn>
              <a:cxn ang="0">
                <a:pos x="connsiteX2" y="connsiteY2"/>
              </a:cxn>
              <a:cxn ang="0">
                <a:pos x="connsiteX3" y="connsiteY3"/>
              </a:cxn>
            </a:cxnLst>
            <a:rect l="l" t="t" r="r" b="b"/>
            <a:pathLst>
              <a:path w="126111" h="89154">
                <a:moveTo>
                  <a:pt x="0" y="0"/>
                </a:moveTo>
                <a:lnTo>
                  <a:pt x="89154" y="89154"/>
                </a:lnTo>
                <a:cubicBezTo>
                  <a:pt x="111633" y="64389"/>
                  <a:pt x="124587" y="33147"/>
                  <a:pt x="126111" y="0"/>
                </a:cubicBezTo>
                <a:lnTo>
                  <a:pt x="0" y="0"/>
                </a:lnTo>
                <a:close/>
              </a:path>
            </a:pathLst>
          </a:custGeom>
          <a:solidFill>
            <a:srgbClr val="FFFFFF"/>
          </a:solidFill>
          <a:ln w="3770" cap="flat">
            <a:noFill/>
            <a:prstDash val="solid"/>
            <a:miter/>
          </a:ln>
        </xdr:spPr>
        <xdr:txBody>
          <a:bodyPr rtlCol="0" anchor="ctr"/>
          <a:lstStyle/>
          <a:p>
            <a:endParaRPr lang="en-IN"/>
          </a:p>
        </xdr:txBody>
      </xdr:sp>
    </xdr:grpSp>
    <xdr:clientData/>
  </xdr:twoCellAnchor>
  <xdr:twoCellAnchor>
    <xdr:from>
      <xdr:col>15</xdr:col>
      <xdr:colOff>406952</xdr:colOff>
      <xdr:row>17</xdr:row>
      <xdr:rowOff>182350</xdr:rowOff>
    </xdr:from>
    <xdr:to>
      <xdr:col>15</xdr:col>
      <xdr:colOff>458469</xdr:colOff>
      <xdr:row>18</xdr:row>
      <xdr:rowOff>29695</xdr:rowOff>
    </xdr:to>
    <xdr:sp macro="" textlink="">
      <xdr:nvSpPr>
        <xdr:cNvPr id="1032" name="Freeform: Shape 1031">
          <a:extLst>
            <a:ext uri="{FF2B5EF4-FFF2-40B4-BE49-F238E27FC236}">
              <a16:creationId xmlns:a16="http://schemas.microsoft.com/office/drawing/2014/main" id="{58D4A66A-8816-9590-EDA6-61C96B48C1D3}"/>
            </a:ext>
          </a:extLst>
        </xdr:cNvPr>
        <xdr:cNvSpPr/>
      </xdr:nvSpPr>
      <xdr:spPr>
        <a:xfrm>
          <a:off x="9550952" y="3291310"/>
          <a:ext cx="51517" cy="30225"/>
        </a:xfrm>
        <a:custGeom>
          <a:avLst/>
          <a:gdLst>
            <a:gd name="connsiteX0" fmla="*/ 0 w 51517"/>
            <a:gd name="connsiteY0" fmla="*/ 0 h 30225"/>
            <a:gd name="connsiteX1" fmla="*/ 36271 w 51517"/>
            <a:gd name="connsiteY1" fmla="*/ 30226 h 30225"/>
            <a:gd name="connsiteX2" fmla="*/ 51518 w 51517"/>
            <a:gd name="connsiteY2" fmla="*/ 0 h 30225"/>
          </a:gdLst>
          <a:ahLst/>
          <a:cxnLst>
            <a:cxn ang="0">
              <a:pos x="connsiteX0" y="connsiteY0"/>
            </a:cxn>
            <a:cxn ang="0">
              <a:pos x="connsiteX1" y="connsiteY1"/>
            </a:cxn>
            <a:cxn ang="0">
              <a:pos x="connsiteX2" y="connsiteY2"/>
            </a:cxn>
          </a:cxnLst>
          <a:rect l="l" t="t" r="r" b="b"/>
          <a:pathLst>
            <a:path w="51517" h="30225">
              <a:moveTo>
                <a:pt x="0" y="0"/>
              </a:moveTo>
              <a:lnTo>
                <a:pt x="36271" y="30226"/>
              </a:lnTo>
              <a:cubicBezTo>
                <a:pt x="45170" y="21804"/>
                <a:pt x="50524" y="11191"/>
                <a:pt x="51518" y="0"/>
              </a:cubicBezTo>
              <a:close/>
            </a:path>
          </a:pathLst>
        </a:custGeom>
        <a:solidFill>
          <a:srgbClr val="FFFFFF"/>
        </a:solidFill>
        <a:ln w="4366" cap="flat">
          <a:noFill/>
          <a:prstDash val="solid"/>
          <a:miter/>
        </a:ln>
      </xdr:spPr>
      <xdr:txBody>
        <a:bodyPr rtlCol="0" anchor="ctr"/>
        <a:lstStyle/>
        <a:p>
          <a:endParaRPr lang="en-IN"/>
        </a:p>
      </xdr:txBody>
    </xdr:sp>
    <xdr:clientData/>
  </xdr:twoCellAnchor>
  <xdr:twoCellAnchor>
    <xdr:from>
      <xdr:col>15</xdr:col>
      <xdr:colOff>333831</xdr:colOff>
      <xdr:row>17</xdr:row>
      <xdr:rowOff>126973</xdr:rowOff>
    </xdr:from>
    <xdr:to>
      <xdr:col>15</xdr:col>
      <xdr:colOff>436956</xdr:colOff>
      <xdr:row>18</xdr:row>
      <xdr:rowOff>47689</xdr:rowOff>
    </xdr:to>
    <xdr:sp macro="" textlink="">
      <xdr:nvSpPr>
        <xdr:cNvPr id="1033" name="Freeform: Shape 1032">
          <a:extLst>
            <a:ext uri="{FF2B5EF4-FFF2-40B4-BE49-F238E27FC236}">
              <a16:creationId xmlns:a16="http://schemas.microsoft.com/office/drawing/2014/main" id="{D6E0498C-5E01-6D3D-AEB1-6CC58C63DEB7}"/>
            </a:ext>
          </a:extLst>
        </xdr:cNvPr>
        <xdr:cNvSpPr/>
      </xdr:nvSpPr>
      <xdr:spPr>
        <a:xfrm>
          <a:off x="9477831" y="3235933"/>
          <a:ext cx="103125" cy="103596"/>
        </a:xfrm>
        <a:custGeom>
          <a:avLst/>
          <a:gdLst>
            <a:gd name="connsiteX0" fmla="*/ 57964 w 103125"/>
            <a:gd name="connsiteY0" fmla="*/ 53192 h 103596"/>
            <a:gd name="connsiteX1" fmla="*/ 57964 w 103125"/>
            <a:gd name="connsiteY1" fmla="*/ 0 h 103596"/>
            <a:gd name="connsiteX2" fmla="*/ 149 w 103125"/>
            <a:gd name="connsiteY2" fmla="*/ 55293 h 103596"/>
            <a:gd name="connsiteX3" fmla="*/ 66501 w 103125"/>
            <a:gd name="connsiteY3" fmla="*/ 103473 h 103596"/>
            <a:gd name="connsiteX4" fmla="*/ 103125 w 103125"/>
            <a:gd name="connsiteY4" fmla="*/ 90826 h 1035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3125" h="103596">
              <a:moveTo>
                <a:pt x="57964" y="53192"/>
              </a:moveTo>
              <a:lnTo>
                <a:pt x="57964" y="0"/>
              </a:lnTo>
              <a:cubicBezTo>
                <a:pt x="23676" y="1964"/>
                <a:pt x="-2209" y="26720"/>
                <a:pt x="149" y="55293"/>
              </a:cubicBezTo>
              <a:cubicBezTo>
                <a:pt x="2506" y="83866"/>
                <a:pt x="32213" y="105437"/>
                <a:pt x="66501" y="103473"/>
              </a:cubicBezTo>
              <a:cubicBezTo>
                <a:pt x="80037" y="102697"/>
                <a:pt x="92898" y="98256"/>
                <a:pt x="103125" y="90826"/>
              </a:cubicBezTo>
              <a:close/>
            </a:path>
          </a:pathLst>
        </a:custGeom>
        <a:solidFill>
          <a:srgbClr val="FFFFFF"/>
        </a:solidFill>
        <a:ln w="4366" cap="flat">
          <a:noFill/>
          <a:prstDash val="solid"/>
          <a:miter/>
        </a:ln>
      </xdr:spPr>
      <xdr:txBody>
        <a:bodyPr rtlCol="0" anchor="ctr"/>
        <a:lstStyle/>
        <a:p>
          <a:endParaRPr lang="en-IN"/>
        </a:p>
      </xdr:txBody>
    </xdr:sp>
    <xdr:clientData/>
  </xdr:twoCellAnchor>
  <xdr:twoCellAnchor>
    <xdr:from>
      <xdr:col>15</xdr:col>
      <xdr:colOff>400685</xdr:colOff>
      <xdr:row>17</xdr:row>
      <xdr:rowOff>126973</xdr:rowOff>
    </xdr:from>
    <xdr:to>
      <xdr:col>15</xdr:col>
      <xdr:colOff>458470</xdr:colOff>
      <xdr:row>17</xdr:row>
      <xdr:rowOff>174941</xdr:rowOff>
    </xdr:to>
    <xdr:sp macro="" textlink="">
      <xdr:nvSpPr>
        <xdr:cNvPr id="1034" name="Freeform: Shape 1033">
          <a:extLst>
            <a:ext uri="{FF2B5EF4-FFF2-40B4-BE49-F238E27FC236}">
              <a16:creationId xmlns:a16="http://schemas.microsoft.com/office/drawing/2014/main" id="{3809A741-EF82-0E00-CC8E-EBF6EC0BCD4E}"/>
            </a:ext>
          </a:extLst>
        </xdr:cNvPr>
        <xdr:cNvSpPr/>
      </xdr:nvSpPr>
      <xdr:spPr>
        <a:xfrm>
          <a:off x="9544685" y="3235933"/>
          <a:ext cx="57785" cy="47968"/>
        </a:xfrm>
        <a:custGeom>
          <a:avLst/>
          <a:gdLst>
            <a:gd name="connsiteX0" fmla="*/ 0 w 57785"/>
            <a:gd name="connsiteY0" fmla="*/ 47969 h 47968"/>
            <a:gd name="connsiteX1" fmla="*/ 57785 w 57785"/>
            <a:gd name="connsiteY1" fmla="*/ 47969 h 47968"/>
            <a:gd name="connsiteX2" fmla="*/ 0 w 57785"/>
            <a:gd name="connsiteY2" fmla="*/ 0 h 47968"/>
          </a:gdLst>
          <a:ahLst/>
          <a:cxnLst>
            <a:cxn ang="0">
              <a:pos x="connsiteX0" y="connsiteY0"/>
            </a:cxn>
            <a:cxn ang="0">
              <a:pos x="connsiteX1" y="connsiteY1"/>
            </a:cxn>
            <a:cxn ang="0">
              <a:pos x="connsiteX2" y="connsiteY2"/>
            </a:cxn>
          </a:cxnLst>
          <a:rect l="l" t="t" r="r" b="b"/>
          <a:pathLst>
            <a:path w="57785" h="47968">
              <a:moveTo>
                <a:pt x="0" y="47969"/>
              </a:moveTo>
              <a:lnTo>
                <a:pt x="57785" y="47969"/>
              </a:lnTo>
              <a:cubicBezTo>
                <a:pt x="55535" y="22223"/>
                <a:pt x="30904" y="1776"/>
                <a:pt x="0" y="0"/>
              </a:cubicBezTo>
              <a:close/>
            </a:path>
          </a:pathLst>
        </a:custGeom>
        <a:solidFill>
          <a:srgbClr val="FFFFFF"/>
        </a:solidFill>
        <a:ln w="4366" cap="flat">
          <a:noFill/>
          <a:prstDash val="solid"/>
          <a:miter/>
        </a:ln>
      </xdr:spPr>
      <xdr:txBody>
        <a:bodyPr rtlCol="0" anchor="ctr"/>
        <a:lstStyle/>
        <a:p>
          <a:endParaRPr lang="en-IN"/>
        </a:p>
      </xdr:txBody>
    </xdr:sp>
    <xdr:clientData/>
  </xdr:twoCellAnchor>
  <xdr:twoCellAnchor>
    <xdr:from>
      <xdr:col>15</xdr:col>
      <xdr:colOff>227330</xdr:colOff>
      <xdr:row>17</xdr:row>
      <xdr:rowOff>71225</xdr:rowOff>
    </xdr:from>
    <xdr:to>
      <xdr:col>15</xdr:col>
      <xdr:colOff>565150</xdr:colOff>
      <xdr:row>18</xdr:row>
      <xdr:rowOff>166157</xdr:rowOff>
    </xdr:to>
    <xdr:sp macro="" textlink="">
      <xdr:nvSpPr>
        <xdr:cNvPr id="1035" name="Freeform: Shape 1034">
          <a:extLst>
            <a:ext uri="{FF2B5EF4-FFF2-40B4-BE49-F238E27FC236}">
              <a16:creationId xmlns:a16="http://schemas.microsoft.com/office/drawing/2014/main" id="{C51484BB-D0B2-3AEB-6722-299A12E3C645}"/>
            </a:ext>
          </a:extLst>
        </xdr:cNvPr>
        <xdr:cNvSpPr/>
      </xdr:nvSpPr>
      <xdr:spPr>
        <a:xfrm>
          <a:off x="9371330" y="3180185"/>
          <a:ext cx="337820" cy="277812"/>
        </a:xfrm>
        <a:custGeom>
          <a:avLst/>
          <a:gdLst>
            <a:gd name="connsiteX0" fmla="*/ 293370 w 337820"/>
            <a:gd name="connsiteY0" fmla="*/ 40746 h 277812"/>
            <a:gd name="connsiteX1" fmla="*/ 293370 w 337820"/>
            <a:gd name="connsiteY1" fmla="*/ 174096 h 277812"/>
            <a:gd name="connsiteX2" fmla="*/ 44450 w 337820"/>
            <a:gd name="connsiteY2" fmla="*/ 174096 h 277812"/>
            <a:gd name="connsiteX3" fmla="*/ 44450 w 337820"/>
            <a:gd name="connsiteY3" fmla="*/ 40746 h 277812"/>
            <a:gd name="connsiteX4" fmla="*/ 328930 w 337820"/>
            <a:gd name="connsiteY4" fmla="*/ 181504 h 277812"/>
            <a:gd name="connsiteX5" fmla="*/ 320040 w 337820"/>
            <a:gd name="connsiteY5" fmla="*/ 181504 h 277812"/>
            <a:gd name="connsiteX6" fmla="*/ 320040 w 337820"/>
            <a:gd name="connsiteY6" fmla="*/ 29633 h 277812"/>
            <a:gd name="connsiteX7" fmla="*/ 328930 w 337820"/>
            <a:gd name="connsiteY7" fmla="*/ 29633 h 277812"/>
            <a:gd name="connsiteX8" fmla="*/ 337820 w 337820"/>
            <a:gd name="connsiteY8" fmla="*/ 22225 h 277812"/>
            <a:gd name="connsiteX9" fmla="*/ 328930 w 337820"/>
            <a:gd name="connsiteY9" fmla="*/ 14817 h 277812"/>
            <a:gd name="connsiteX10" fmla="*/ 177800 w 337820"/>
            <a:gd name="connsiteY10" fmla="*/ 14817 h 277812"/>
            <a:gd name="connsiteX11" fmla="*/ 177800 w 337820"/>
            <a:gd name="connsiteY11" fmla="*/ 7408 h 277812"/>
            <a:gd name="connsiteX12" fmla="*/ 168910 w 337820"/>
            <a:gd name="connsiteY12" fmla="*/ 0 h 277812"/>
            <a:gd name="connsiteX13" fmla="*/ 160020 w 337820"/>
            <a:gd name="connsiteY13" fmla="*/ 7408 h 277812"/>
            <a:gd name="connsiteX14" fmla="*/ 160020 w 337820"/>
            <a:gd name="connsiteY14" fmla="*/ 14817 h 277812"/>
            <a:gd name="connsiteX15" fmla="*/ 8890 w 337820"/>
            <a:gd name="connsiteY15" fmla="*/ 14817 h 277812"/>
            <a:gd name="connsiteX16" fmla="*/ 0 w 337820"/>
            <a:gd name="connsiteY16" fmla="*/ 22225 h 277812"/>
            <a:gd name="connsiteX17" fmla="*/ 8890 w 337820"/>
            <a:gd name="connsiteY17" fmla="*/ 29633 h 277812"/>
            <a:gd name="connsiteX18" fmla="*/ 17780 w 337820"/>
            <a:gd name="connsiteY18" fmla="*/ 29633 h 277812"/>
            <a:gd name="connsiteX19" fmla="*/ 17780 w 337820"/>
            <a:gd name="connsiteY19" fmla="*/ 181504 h 277812"/>
            <a:gd name="connsiteX20" fmla="*/ 8890 w 337820"/>
            <a:gd name="connsiteY20" fmla="*/ 181504 h 277812"/>
            <a:gd name="connsiteX21" fmla="*/ 0 w 337820"/>
            <a:gd name="connsiteY21" fmla="*/ 188913 h 277812"/>
            <a:gd name="connsiteX22" fmla="*/ 8890 w 337820"/>
            <a:gd name="connsiteY22" fmla="*/ 196321 h 277812"/>
            <a:gd name="connsiteX23" fmla="*/ 144640 w 337820"/>
            <a:gd name="connsiteY23" fmla="*/ 196321 h 277812"/>
            <a:gd name="connsiteX24" fmla="*/ 76187 w 337820"/>
            <a:gd name="connsiteY24" fmla="*/ 253365 h 277812"/>
            <a:gd name="connsiteX25" fmla="*/ 76254 w 337820"/>
            <a:gd name="connsiteY25" fmla="*/ 263903 h 277812"/>
            <a:gd name="connsiteX26" fmla="*/ 88900 w 337820"/>
            <a:gd name="connsiteY26" fmla="*/ 263848 h 277812"/>
            <a:gd name="connsiteX27" fmla="*/ 160020 w 337820"/>
            <a:gd name="connsiteY27" fmla="*/ 204581 h 277812"/>
            <a:gd name="connsiteX28" fmla="*/ 160020 w 337820"/>
            <a:gd name="connsiteY28" fmla="*/ 270404 h 277812"/>
            <a:gd name="connsiteX29" fmla="*/ 168910 w 337820"/>
            <a:gd name="connsiteY29" fmla="*/ 277813 h 277812"/>
            <a:gd name="connsiteX30" fmla="*/ 177800 w 337820"/>
            <a:gd name="connsiteY30" fmla="*/ 270404 h 277812"/>
            <a:gd name="connsiteX31" fmla="*/ 177800 w 337820"/>
            <a:gd name="connsiteY31" fmla="*/ 204470 h 277812"/>
            <a:gd name="connsiteX32" fmla="*/ 248920 w 337820"/>
            <a:gd name="connsiteY32" fmla="*/ 263737 h 277812"/>
            <a:gd name="connsiteX33" fmla="*/ 261499 w 337820"/>
            <a:gd name="connsiteY33" fmla="*/ 263737 h 277812"/>
            <a:gd name="connsiteX34" fmla="*/ 261499 w 337820"/>
            <a:gd name="connsiteY34" fmla="*/ 253254 h 277812"/>
            <a:gd name="connsiteX35" fmla="*/ 193180 w 337820"/>
            <a:gd name="connsiteY35" fmla="*/ 196321 h 277812"/>
            <a:gd name="connsiteX36" fmla="*/ 328930 w 337820"/>
            <a:gd name="connsiteY36" fmla="*/ 196321 h 277812"/>
            <a:gd name="connsiteX37" fmla="*/ 337820 w 337820"/>
            <a:gd name="connsiteY37" fmla="*/ 188913 h 277812"/>
            <a:gd name="connsiteX38" fmla="*/ 328930 w 337820"/>
            <a:gd name="connsiteY38" fmla="*/ 181504 h 2778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337820" h="277812">
              <a:moveTo>
                <a:pt x="293370" y="40746"/>
              </a:moveTo>
              <a:lnTo>
                <a:pt x="293370" y="174096"/>
              </a:lnTo>
              <a:lnTo>
                <a:pt x="44450" y="174096"/>
              </a:lnTo>
              <a:lnTo>
                <a:pt x="44450" y="40746"/>
              </a:lnTo>
              <a:close/>
              <a:moveTo>
                <a:pt x="328930" y="181504"/>
              </a:moveTo>
              <a:lnTo>
                <a:pt x="320040" y="181504"/>
              </a:lnTo>
              <a:lnTo>
                <a:pt x="320040" y="29633"/>
              </a:lnTo>
              <a:lnTo>
                <a:pt x="328930" y="29633"/>
              </a:lnTo>
              <a:cubicBezTo>
                <a:pt x="333840" y="29633"/>
                <a:pt x="337820" y="26317"/>
                <a:pt x="337820" y="22225"/>
              </a:cubicBezTo>
              <a:cubicBezTo>
                <a:pt x="337820" y="18133"/>
                <a:pt x="333840" y="14817"/>
                <a:pt x="328930" y="14817"/>
              </a:cubicBezTo>
              <a:lnTo>
                <a:pt x="177800" y="14817"/>
              </a:lnTo>
              <a:lnTo>
                <a:pt x="177800" y="7408"/>
              </a:lnTo>
              <a:cubicBezTo>
                <a:pt x="177800" y="3317"/>
                <a:pt x="173820" y="0"/>
                <a:pt x="168910" y="0"/>
              </a:cubicBezTo>
              <a:cubicBezTo>
                <a:pt x="164000" y="0"/>
                <a:pt x="160020" y="3317"/>
                <a:pt x="160020" y="7408"/>
              </a:cubicBezTo>
              <a:lnTo>
                <a:pt x="160020" y="14817"/>
              </a:lnTo>
              <a:lnTo>
                <a:pt x="8890" y="14817"/>
              </a:lnTo>
              <a:cubicBezTo>
                <a:pt x="3980" y="14817"/>
                <a:pt x="0" y="18133"/>
                <a:pt x="0" y="22225"/>
              </a:cubicBezTo>
              <a:cubicBezTo>
                <a:pt x="0" y="26317"/>
                <a:pt x="3980" y="29633"/>
                <a:pt x="8890" y="29633"/>
              </a:cubicBezTo>
              <a:lnTo>
                <a:pt x="17780" y="29633"/>
              </a:lnTo>
              <a:lnTo>
                <a:pt x="17780" y="181504"/>
              </a:lnTo>
              <a:lnTo>
                <a:pt x="8890" y="181504"/>
              </a:lnTo>
              <a:cubicBezTo>
                <a:pt x="3980" y="181504"/>
                <a:pt x="0" y="184821"/>
                <a:pt x="0" y="188913"/>
              </a:cubicBezTo>
              <a:cubicBezTo>
                <a:pt x="0" y="193004"/>
                <a:pt x="3980" y="196321"/>
                <a:pt x="8890" y="196321"/>
              </a:cubicBezTo>
              <a:lnTo>
                <a:pt x="144640" y="196321"/>
              </a:lnTo>
              <a:lnTo>
                <a:pt x="76187" y="253365"/>
              </a:lnTo>
              <a:cubicBezTo>
                <a:pt x="72714" y="256291"/>
                <a:pt x="72743" y="261009"/>
                <a:pt x="76254" y="263903"/>
              </a:cubicBezTo>
              <a:cubicBezTo>
                <a:pt x="79765" y="266798"/>
                <a:pt x="85426" y="266773"/>
                <a:pt x="88900" y="263848"/>
              </a:cubicBezTo>
              <a:lnTo>
                <a:pt x="160020" y="204581"/>
              </a:lnTo>
              <a:lnTo>
                <a:pt x="160020" y="270404"/>
              </a:lnTo>
              <a:cubicBezTo>
                <a:pt x="160020" y="274496"/>
                <a:pt x="164000" y="277813"/>
                <a:pt x="168910" y="277813"/>
              </a:cubicBezTo>
              <a:cubicBezTo>
                <a:pt x="173820" y="277813"/>
                <a:pt x="177800" y="274496"/>
                <a:pt x="177800" y="270404"/>
              </a:cubicBezTo>
              <a:lnTo>
                <a:pt x="177800" y="204470"/>
              </a:lnTo>
              <a:lnTo>
                <a:pt x="248920" y="263737"/>
              </a:lnTo>
              <a:cubicBezTo>
                <a:pt x="252394" y="266631"/>
                <a:pt x="258026" y="266631"/>
                <a:pt x="261499" y="263737"/>
              </a:cubicBezTo>
              <a:cubicBezTo>
                <a:pt x="264973" y="260842"/>
                <a:pt x="264973" y="256149"/>
                <a:pt x="261499" y="253254"/>
              </a:cubicBezTo>
              <a:lnTo>
                <a:pt x="193180" y="196321"/>
              </a:lnTo>
              <a:lnTo>
                <a:pt x="328930" y="196321"/>
              </a:lnTo>
              <a:cubicBezTo>
                <a:pt x="333840" y="196321"/>
                <a:pt x="337820" y="193004"/>
                <a:pt x="337820" y="188913"/>
              </a:cubicBezTo>
              <a:cubicBezTo>
                <a:pt x="337820" y="184821"/>
                <a:pt x="333840" y="181504"/>
                <a:pt x="328930" y="181504"/>
              </a:cubicBezTo>
              <a:close/>
            </a:path>
          </a:pathLst>
        </a:custGeom>
        <a:solidFill>
          <a:srgbClr val="FFFFFF"/>
        </a:solidFill>
        <a:ln w="4366" cap="flat">
          <a:noFill/>
          <a:prstDash val="solid"/>
          <a:miter/>
        </a:ln>
      </xdr:spPr>
      <xdr:txBody>
        <a:bodyPr rtlCol="0" anchor="ctr"/>
        <a:lstStyle/>
        <a:p>
          <a:endParaRPr lang="en-IN"/>
        </a:p>
      </xdr:txBody>
    </xdr:sp>
    <xdr:clientData/>
  </xdr:twoCellAnchor>
  <mc:AlternateContent xmlns:mc="http://schemas.openxmlformats.org/markup-compatibility/2006">
    <mc:Choice xmlns:a14="http://schemas.microsoft.com/office/drawing/2010/main" Requires="a14">
      <xdr:twoCellAnchor editAs="oneCell">
        <xdr:from>
          <xdr:col>5</xdr:col>
          <xdr:colOff>251460</xdr:colOff>
          <xdr:row>11</xdr:row>
          <xdr:rowOff>15240</xdr:rowOff>
        </xdr:from>
        <xdr:to>
          <xdr:col>5</xdr:col>
          <xdr:colOff>480060</xdr:colOff>
          <xdr:row>12</xdr:row>
          <xdr:rowOff>68580</xdr:rowOff>
        </xdr:to>
        <xdr:sp macro="" textlink="">
          <xdr:nvSpPr>
            <xdr:cNvPr id="3" name="Check Box 8" hidden="1">
              <a:extLst>
                <a:ext uri="{63B3BB69-23CF-44E3-9099-C40C66FF867C}">
                  <a14:compatExt spid="_x0000_s1032"/>
                </a:ext>
                <a:ext uri="{FF2B5EF4-FFF2-40B4-BE49-F238E27FC236}">
                  <a16:creationId xmlns:a16="http://schemas.microsoft.com/office/drawing/2014/main" id="{00000000-0008-0000-0200-00000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373380</xdr:colOff>
          <xdr:row>11</xdr:row>
          <xdr:rowOff>15240</xdr:rowOff>
        </xdr:from>
        <xdr:to>
          <xdr:col>6</xdr:col>
          <xdr:colOff>601980</xdr:colOff>
          <xdr:row>12</xdr:row>
          <xdr:rowOff>68580</xdr:rowOff>
        </xdr:to>
        <xdr:sp macro="" textlink="">
          <xdr:nvSpPr>
            <xdr:cNvPr id="5" name="Check Box 9" hidden="1">
              <a:extLst>
                <a:ext uri="{63B3BB69-23CF-44E3-9099-C40C66FF867C}">
                  <a14:compatExt spid="_x0000_s1033"/>
                </a:ext>
                <a:ext uri="{FF2B5EF4-FFF2-40B4-BE49-F238E27FC236}">
                  <a16:creationId xmlns:a16="http://schemas.microsoft.com/office/drawing/2014/main" id="{00000000-0008-0000-0200-00000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380993</xdr:colOff>
      <xdr:row>11</xdr:row>
      <xdr:rowOff>16695</xdr:rowOff>
    </xdr:from>
    <xdr:to>
      <xdr:col>5</xdr:col>
      <xdr:colOff>386080</xdr:colOff>
      <xdr:row>12</xdr:row>
      <xdr:rowOff>96520</xdr:rowOff>
    </xdr:to>
    <xdr:sp macro="" textlink="">
      <xdr:nvSpPr>
        <xdr:cNvPr id="1042" name="TextBox 1041">
          <a:extLst>
            <a:ext uri="{FF2B5EF4-FFF2-40B4-BE49-F238E27FC236}">
              <a16:creationId xmlns:a16="http://schemas.microsoft.com/office/drawing/2014/main" id="{D1FE7EF7-33D6-420F-BAC9-37BC4AD3EE30}"/>
            </a:ext>
          </a:extLst>
        </xdr:cNvPr>
        <xdr:cNvSpPr txBox="1"/>
      </xdr:nvSpPr>
      <xdr:spPr>
        <a:xfrm>
          <a:off x="2819393" y="2028375"/>
          <a:ext cx="614687" cy="262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baseline="0">
              <a:solidFill>
                <a:schemeClr val="bg1"/>
              </a:solidFill>
              <a:latin typeface="Aptos Display" panose="020B0004020202020204" pitchFamily="34" charset="0"/>
              <a:ea typeface="+mn-ea"/>
              <a:cs typeface="+mn-cs"/>
            </a:rPr>
            <a:t> SALES</a:t>
          </a:r>
          <a:endParaRPr lang="en-IN" sz="1050" b="1">
            <a:solidFill>
              <a:schemeClr val="bg1"/>
            </a:solidFill>
            <a:latin typeface="Aptos Display" panose="020B0004020202020204" pitchFamily="34" charset="0"/>
            <a:ea typeface="+mn-ea"/>
            <a:cs typeface="+mn-cs"/>
          </a:endParaRPr>
        </a:p>
      </xdr:txBody>
    </xdr:sp>
    <xdr:clientData/>
  </xdr:twoCellAnchor>
  <xdr:twoCellAnchor>
    <xdr:from>
      <xdr:col>5</xdr:col>
      <xdr:colOff>370833</xdr:colOff>
      <xdr:row>11</xdr:row>
      <xdr:rowOff>16695</xdr:rowOff>
    </xdr:from>
    <xdr:to>
      <xdr:col>6</xdr:col>
      <xdr:colOff>436880</xdr:colOff>
      <xdr:row>12</xdr:row>
      <xdr:rowOff>96520</xdr:rowOff>
    </xdr:to>
    <xdr:sp macro="" textlink="">
      <xdr:nvSpPr>
        <xdr:cNvPr id="1043" name="TextBox 1042">
          <a:extLst>
            <a:ext uri="{FF2B5EF4-FFF2-40B4-BE49-F238E27FC236}">
              <a16:creationId xmlns:a16="http://schemas.microsoft.com/office/drawing/2014/main" id="{9B73589A-FBF1-4B0A-AB28-E3A20AA020D1}"/>
            </a:ext>
          </a:extLst>
        </xdr:cNvPr>
        <xdr:cNvSpPr txBox="1"/>
      </xdr:nvSpPr>
      <xdr:spPr>
        <a:xfrm>
          <a:off x="3418833" y="2028375"/>
          <a:ext cx="675647" cy="262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baseline="0">
              <a:solidFill>
                <a:schemeClr val="bg1"/>
              </a:solidFill>
              <a:latin typeface="Aptos Display" panose="020B0004020202020204" pitchFamily="34" charset="0"/>
              <a:ea typeface="+mn-ea"/>
              <a:cs typeface="+mn-cs"/>
            </a:rPr>
            <a:t> PROFIT</a:t>
          </a:r>
          <a:endParaRPr lang="en-IN" sz="1050" b="1">
            <a:solidFill>
              <a:schemeClr val="bg1"/>
            </a:solidFill>
            <a:latin typeface="Aptos Display" panose="020B0004020202020204" pitchFamily="34" charset="0"/>
            <a:ea typeface="+mn-ea"/>
            <a:cs typeface="+mn-cs"/>
          </a:endParaRPr>
        </a:p>
      </xdr:txBody>
    </xdr:sp>
    <xdr:clientData/>
  </xdr:twoCellAnchor>
  <xdr:twoCellAnchor>
    <xdr:from>
      <xdr:col>6</xdr:col>
      <xdr:colOff>472433</xdr:colOff>
      <xdr:row>11</xdr:row>
      <xdr:rowOff>21775</xdr:rowOff>
    </xdr:from>
    <xdr:to>
      <xdr:col>8</xdr:col>
      <xdr:colOff>40640</xdr:colOff>
      <xdr:row>12</xdr:row>
      <xdr:rowOff>91440</xdr:rowOff>
    </xdr:to>
    <xdr:sp macro="" textlink="">
      <xdr:nvSpPr>
        <xdr:cNvPr id="1044" name="TextBox 1043">
          <a:extLst>
            <a:ext uri="{FF2B5EF4-FFF2-40B4-BE49-F238E27FC236}">
              <a16:creationId xmlns:a16="http://schemas.microsoft.com/office/drawing/2014/main" id="{946B3449-8D69-4837-809C-A3478791C3DD}"/>
            </a:ext>
          </a:extLst>
        </xdr:cNvPr>
        <xdr:cNvSpPr txBox="1"/>
      </xdr:nvSpPr>
      <xdr:spPr>
        <a:xfrm>
          <a:off x="4130033" y="2033455"/>
          <a:ext cx="787407" cy="25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baseline="0">
              <a:solidFill>
                <a:schemeClr val="bg1"/>
              </a:solidFill>
              <a:latin typeface="Aptos Display" panose="020B0004020202020204" pitchFamily="34" charset="0"/>
              <a:ea typeface="+mn-ea"/>
              <a:cs typeface="+mn-cs"/>
            </a:rPr>
            <a:t> PROFIT %</a:t>
          </a:r>
          <a:endParaRPr lang="en-IN" sz="1050" b="1">
            <a:solidFill>
              <a:schemeClr val="bg1"/>
            </a:solidFill>
            <a:latin typeface="Aptos Display" panose="020B0004020202020204" pitchFamily="34" charset="0"/>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shu kumar" refreshedDate="45603.980135532409" createdVersion="8" refreshedVersion="8" minRefreshableVersion="3" recordCount="527" xr:uid="{F6343C1F-46FF-45C9-B0EF-67856858B079}">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3421103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52A702-624E-4F1E-BF94-C7DA18EFA484}"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Q1:S40" firstHeaderRow="0" firstDataRow="1" firstDataCol="1"/>
  <pivotFields count="16">
    <pivotField numFmtId="14" showAll="0"/>
    <pivotField showAll="0"/>
    <pivotField dataField="1" showAll="0"/>
    <pivotField showAll="0">
      <items count="4">
        <item h="1" x="2"/>
        <item x="1"/>
        <item h="1" x="0"/>
        <item t="default"/>
      </items>
    </pivotField>
    <pivotField showAll="0">
      <items count="3">
        <item x="1"/>
        <item h="1"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39">
    <i>
      <x/>
    </i>
    <i>
      <x v="1"/>
    </i>
    <i>
      <x v="2"/>
    </i>
    <i>
      <x v="3"/>
    </i>
    <i>
      <x v="4"/>
    </i>
    <i>
      <x v="5"/>
    </i>
    <i>
      <x v="6"/>
    </i>
    <i>
      <x v="7"/>
    </i>
    <i>
      <x v="8"/>
    </i>
    <i>
      <x v="9"/>
    </i>
    <i>
      <x v="10"/>
    </i>
    <i>
      <x v="12"/>
    </i>
    <i>
      <x v="13"/>
    </i>
    <i>
      <x v="14"/>
    </i>
    <i>
      <x v="15"/>
    </i>
    <i>
      <x v="17"/>
    </i>
    <i>
      <x v="18"/>
    </i>
    <i>
      <x v="19"/>
    </i>
    <i>
      <x v="20"/>
    </i>
    <i>
      <x v="21"/>
    </i>
    <i>
      <x v="22"/>
    </i>
    <i>
      <x v="23"/>
    </i>
    <i>
      <x v="24"/>
    </i>
    <i>
      <x v="25"/>
    </i>
    <i>
      <x v="26"/>
    </i>
    <i>
      <x v="27"/>
    </i>
    <i>
      <x v="28"/>
    </i>
    <i>
      <x v="29"/>
    </i>
    <i>
      <x v="31"/>
    </i>
    <i>
      <x v="32"/>
    </i>
    <i>
      <x v="33"/>
    </i>
    <i>
      <x v="34"/>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A7DDFF-E7B5-4D98-9936-B39BCED49BC0}"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1:J13" firstHeaderRow="0" firstDataRow="1" firstDataCol="1"/>
  <pivotFields count="16">
    <pivotField numFmtId="14" showAll="0"/>
    <pivotField showAll="0"/>
    <pivotField showAll="0"/>
    <pivotField showAll="0">
      <items count="4">
        <item h="1" x="2"/>
        <item x="1"/>
        <item h="1" x="0"/>
        <item t="default"/>
      </items>
    </pivotField>
    <pivotField showAll="0">
      <items count="3">
        <item x="1"/>
        <item h="1"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7BDE97-DFB0-490C-AE76-C71FBA9DA44A}" name="paymentmode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O1:AP3" firstHeaderRow="1" firstDataRow="1" firstDataCol="1"/>
  <pivotFields count="16">
    <pivotField numFmtId="14" showAll="0"/>
    <pivotField showAll="0"/>
    <pivotField showAll="0"/>
    <pivotField showAll="0">
      <items count="4">
        <item h="1" x="2"/>
        <item x="1"/>
        <item h="1"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3">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5DE276-9752-4C20-A644-2638B4C52A3A}"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B29" firstHeaderRow="1" firstDataRow="1" firstDataCol="1"/>
  <pivotFields count="16">
    <pivotField numFmtId="14" showAll="0"/>
    <pivotField showAll="0"/>
    <pivotField showAll="0"/>
    <pivotField showAll="0">
      <items count="4">
        <item h="1" x="2"/>
        <item x="1"/>
        <item h="1" x="0"/>
        <item t="default"/>
      </items>
    </pivotField>
    <pivotField showAll="0">
      <items count="3">
        <item x="1"/>
        <item h="1"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28">
    <i>
      <x/>
    </i>
    <i>
      <x v="1"/>
    </i>
    <i>
      <x v="2"/>
    </i>
    <i>
      <x v="3"/>
    </i>
    <i>
      <x v="4"/>
    </i>
    <i>
      <x v="6"/>
    </i>
    <i>
      <x v="7"/>
    </i>
    <i>
      <x v="8"/>
    </i>
    <i>
      <x v="9"/>
    </i>
    <i>
      <x v="10"/>
    </i>
    <i>
      <x v="11"/>
    </i>
    <i>
      <x v="13"/>
    </i>
    <i>
      <x v="14"/>
    </i>
    <i>
      <x v="15"/>
    </i>
    <i>
      <x v="16"/>
    </i>
    <i>
      <x v="17"/>
    </i>
    <i>
      <x v="18"/>
    </i>
    <i>
      <x v="19"/>
    </i>
    <i>
      <x v="20"/>
    </i>
    <i>
      <x v="21"/>
    </i>
    <i>
      <x v="22"/>
    </i>
    <i>
      <x v="23"/>
    </i>
    <i>
      <x v="24"/>
    </i>
    <i>
      <x v="25"/>
    </i>
    <i>
      <x v="27"/>
    </i>
    <i>
      <x v="28"/>
    </i>
    <i>
      <x v="29"/>
    </i>
    <i>
      <x v="30"/>
    </i>
  </rowItems>
  <colItems count="1">
    <i/>
  </colItems>
  <dataFields count="1">
    <dataField name="Sum of TOTAL SELLING VALUE" fld="12" baseField="0" baseItem="0" numFmtId="165"/>
  </dataFields>
  <formats count="1">
    <format dxfId="0">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07876A-541A-4E68-8237-58F88FD8BA3F}"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L1:AM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h="1"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3" count="1" selected="0">
            <x v="0"/>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 chart="4"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E420C9-3246-4284-A2FB-43193B9B0A3F}" name="To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2" firstHeaderRow="0" firstDataRow="1" firstDataCol="0"/>
  <pivotFields count="16">
    <pivotField numFmtId="14" showAll="0"/>
    <pivotField showAll="0"/>
    <pivotField showAll="0"/>
    <pivotField showAll="0">
      <items count="4">
        <item h="1" x="2"/>
        <item x="1"/>
        <item h="1" x="0"/>
        <item t="default"/>
      </items>
    </pivotField>
    <pivotField showAll="0">
      <items count="3">
        <item x="1"/>
        <item h="1"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numFmtId="165"/>
    <dataField name="Sum of TOTAL BUYING VALUE" fld="11" baseField="0" baseItem="0"/>
  </dataFields>
  <formats count="1">
    <format dxfId="1">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354E45-70BC-43E1-B631-87153D2BD762}"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E1:AF6" firstHeaderRow="1" firstDataRow="1" firstDataCol="1"/>
  <pivotFields count="16">
    <pivotField numFmtId="14" showAll="0"/>
    <pivotField showAll="0"/>
    <pivotField showAll="0"/>
    <pivotField showAll="0">
      <items count="4">
        <item h="1" x="2"/>
        <item x="1"/>
        <item h="1" x="0"/>
        <item t="default"/>
      </items>
    </pivotField>
    <pivotField showAll="0">
      <items count="3">
        <item x="1"/>
        <item h="1"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CED956F2-6E64-4988-A86C-14ABD0E61517}" sourceName="PAYMENT MODE">
  <pivotTables>
    <pivotTable tabId="4" name="daily"/>
    <pivotTable tabId="4" name="categorywise"/>
    <pivotTable tabId="4" name="Monthly"/>
    <pivotTable tabId="4" name="Productwise"/>
    <pivotTable tabId="4" name="SalesType"/>
    <pivotTable tabId="4" name="Total"/>
  </pivotTables>
  <data>
    <tabular pivotCacheId="342110315">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F0C7C5D-3202-4BE1-9283-ECFCFAB43474}" sourceName="MONTH">
  <pivotTables>
    <pivotTable tabId="4" name="daily"/>
    <pivotTable tabId="4" name="categorywise"/>
    <pivotTable tabId="4" name="paymentmodewise"/>
    <pivotTable tabId="4" name="Productwise"/>
    <pivotTable tabId="4" name="SalesType"/>
    <pivotTable tabId="4" name="Total"/>
  </pivotTables>
  <data>
    <tabular pivotCacheId="342110315">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54C4D92-8296-4A16-9C6C-12F92E8B679A}" sourceName="YEAR">
  <pivotTables>
    <pivotTable tabId="4" name="daily"/>
    <pivotTable tabId="4" name="categorywise"/>
    <pivotTable tabId="4" name="Monthly"/>
    <pivotTable tabId="4" name="paymentmodewise"/>
    <pivotTable tabId="4" name="Productwise"/>
    <pivotTable tabId="4" name="SalesType"/>
    <pivotTable tabId="4" name="Total"/>
  </pivotTables>
  <data>
    <tabular pivotCacheId="34211031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E89F5249-1D22-44D8-922F-6BF66D82A17B}" sourceName="SALE TYPE">
  <pivotTables>
    <pivotTable tabId="4" name="daily"/>
    <pivotTable tabId="4" name="categorywise"/>
    <pivotTable tabId="4" name="Monthly"/>
    <pivotTable tabId="4" name="paymentmodewise"/>
    <pivotTable tabId="4" name="Productwise"/>
    <pivotTable tabId="4" name="Total"/>
  </pivotTables>
  <data>
    <tabular pivotCacheId="342110315">
      <items count="3">
        <i x="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9FAE02CB-9D69-4434-B5D5-C7E4CD3FAD79}" cache="Slicer_PAYMENT_MODE" caption="PAYMENT MODE" columnCount="2" style="SLICER" rowHeight="234950"/>
  <slicer name="MONTH" xr10:uid="{8F031C8E-2EB8-4A27-BA4B-93E0BC65188D}" cache="Slicer_MONTH" caption="MONTH" style="SLICER" rowHeight="234950"/>
  <slicer name="YEAR" xr10:uid="{202E2E75-9C44-4DF1-A552-B898ECE38AF6}" cache="Slicer_YEAR" caption="YEAR" style="SLICER" rowHeight="234950"/>
  <slicer name="SALE TYPE" xr10:uid="{E0E8A980-9F50-49F7-BF77-46362A05AD4C}" cache="Slicer_SALE_TYPE" caption="SALE TYPE" columnCount="3"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8" headerRowBorderDxfId="27">
  <autoFilter ref="A1:P528" xr:uid="{60351B27-4213-4B50-AF1E-6DD234ED1CD8}"/>
  <sortState xmlns:xlrd2="http://schemas.microsoft.com/office/spreadsheetml/2017/richdata2" ref="A2:E527">
    <sortCondition ref="A1:A527"/>
  </sortState>
  <tableColumns count="16">
    <tableColumn id="1" xr3:uid="{7E2D9722-C99A-4D79-AD8A-A4AF24D31B15}" name="DATE" dataDxfId="26"/>
    <tableColumn id="3" xr3:uid="{1B687DA1-746A-409E-8132-464ADA2D65F7}" name="PRODUCT ID" dataDxfId="25"/>
    <tableColumn id="2" xr3:uid="{3D21C161-3520-4EEB-95C2-BC89A67F811B}" name="QUANTITY" dataDxfId="24"/>
    <tableColumn id="4" xr3:uid="{51AFA112-3989-4C7A-B537-003512753602}" name="SALE TYPE" dataDxfId="23"/>
    <tableColumn id="5" xr3:uid="{057B8FDA-60FB-4816-999C-2030B688B9CF}" name="PAYMENT MODE" dataDxfId="22"/>
    <tableColumn id="6" xr3:uid="{A77A9445-20AF-4122-92EB-C3706E536AB4}" name="DISCOUNT %" dataDxfId="21"/>
    <tableColumn id="7" xr3:uid="{F4AFC3AE-DA64-4490-8A11-3FCDAF5D7303}" name="PRODUCT" dataDxfId="20">
      <calculatedColumnFormula>VLOOKUP(InputData[[#This Row],[PRODUCT ID]],MasterData[],2,0)</calculatedColumnFormula>
    </tableColumn>
    <tableColumn id="8" xr3:uid="{A0EDB603-EA3A-4FDE-A9A2-AD2A55FE4025}" name="CATEGORY" dataDxfId="19">
      <calculatedColumnFormula>VLOOKUP(InputData[[#This Row],[PRODUCT ID]],MasterData[],3,0)</calculatedColumnFormula>
    </tableColumn>
    <tableColumn id="9" xr3:uid="{6FBB79FC-09D3-4FD0-9836-BB39650147E7}" name="UOM" dataDxfId="18">
      <calculatedColumnFormula>VLOOKUP(InputData[[#This Row],[PRODUCT ID]],MasterData[],4,0)</calculatedColumnFormula>
    </tableColumn>
    <tableColumn id="10" xr3:uid="{02E240F1-24F9-4D95-8312-A76F719C4FB8}" name="BUYING PRIZE" dataDxfId="17">
      <calculatedColumnFormula>VLOOKUP(InputData[[#This Row],[PRODUCT ID]],MasterData[],5,0)</calculatedColumnFormula>
    </tableColumn>
    <tableColumn id="11" xr3:uid="{D41E7C06-837F-4D3D-B202-0EF529E8F308}" name="SELLING PRICE" dataDxfId="16">
      <calculatedColumnFormula>VLOOKUP(InputData[[#This Row],[PRODUCT ID]],MasterData[],6,0)</calculatedColumnFormula>
    </tableColumn>
    <tableColumn id="12" xr3:uid="{5DA2AC0E-85E7-4B16-B5FB-C46F39636C7D}" name="TOTAL BUYING VALUE" dataDxfId="15">
      <calculatedColumnFormula>InputData[[#This Row],[QUANTITY]]*InputData[[#This Row],[BUYING PRIZE]]</calculatedColumnFormula>
    </tableColumn>
    <tableColumn id="13" xr3:uid="{373923F5-E63B-4975-9240-A75854F4DD48}" name="TOTAL SELLING VALUE" dataDxfId="14">
      <calculatedColumnFormula>InputData[[#This Row],[QUANTITY]]*InputData[[#This Row],[SELLING PRICE]]*(1-InputData[[#This Row],[DISCOUNT %]])</calculatedColumnFormula>
    </tableColumn>
    <tableColumn id="14" xr3:uid="{12E190A5-5DA9-461A-BCB0-EBE66905997C}" name="DAY" dataDxfId="13">
      <calculatedColumnFormula>DAY(InputData[[#This Row],[DATE]])</calculatedColumnFormula>
    </tableColumn>
    <tableColumn id="15" xr3:uid="{0BB873FC-1A1A-40E1-BA21-AB39845CE460}" name="MONTH" dataDxfId="12">
      <calculatedColumnFormula>TEXT(InputData[[#This Row],[DATE]],"mmm")</calculatedColumnFormula>
    </tableColumn>
    <tableColumn id="16" xr3:uid="{A453678A-2C4E-4A91-8C30-4863ADF9E4F4}" name="YEAR" dataDxfId="1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0" dataDxfId="8" headerRowBorderDxfId="9">
  <autoFilter ref="A1:F46" xr:uid="{DE6FA1E2-6EE8-430A-AF62-020400F3E926}"/>
  <tableColumns count="6">
    <tableColumn id="1" xr3:uid="{106E50BA-9FFB-484D-AC75-176578AFED44}" name="PRODUCT ID" dataDxfId="7"/>
    <tableColumn id="2" xr3:uid="{C6063C4C-22AC-43C3-B630-5C0916CFA263}" name="PRODUCT" dataDxfId="6"/>
    <tableColumn id="3" xr3:uid="{FEA9A0A4-A0D7-45FA-BD75-4D9EBBD09441}" name="CATEGORY" dataDxfId="5"/>
    <tableColumn id="4" xr3:uid="{3BDFD3DA-79CD-4B0E-9F98-1F406523093B}" name="UOM" dataDxfId="4"/>
    <tableColumn id="5" xr3:uid="{C286276F-25D5-4D9D-9759-32EF67A133BE}" name="BUYING PRIZE" dataDxfId="3"/>
    <tableColumn id="6" xr3:uid="{BFC92544-6510-4B40-ABEE-FD6A4B0302D7}" name="SELLING PRIC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abSelected="1" topLeftCell="E503" workbookViewId="0">
      <selection activeCell="K17" sqref="K17"/>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2" t="s">
        <v>100</v>
      </c>
      <c r="B1" s="2" t="s">
        <v>0</v>
      </c>
      <c r="C1" s="2" t="s">
        <v>101</v>
      </c>
      <c r="D1" s="2" t="s">
        <v>102</v>
      </c>
      <c r="E1" s="2" t="s">
        <v>103</v>
      </c>
      <c r="F1" s="2" t="s">
        <v>104</v>
      </c>
      <c r="G1" s="2" t="s">
        <v>1</v>
      </c>
      <c r="H1" s="2" t="s">
        <v>2</v>
      </c>
      <c r="I1" s="2" t="s">
        <v>3</v>
      </c>
      <c r="J1" s="12" t="s">
        <v>4</v>
      </c>
      <c r="K1" s="12" t="s">
        <v>5</v>
      </c>
      <c r="L1" s="12" t="s">
        <v>114</v>
      </c>
      <c r="M1" s="12"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3">
        <f>VLOOKUP(InputData[[#This Row],[PRODUCT ID]],MasterData[],5,0)</f>
        <v>144</v>
      </c>
      <c r="K2" s="13">
        <f>VLOOKUP(InputData[[#This Row],[PRODUCT ID]],MasterData[],6,0)</f>
        <v>156.96</v>
      </c>
      <c r="L2" s="13">
        <f>InputData[[#This Row],[QUANTITY]]*InputData[[#This Row],[BUYING PRIZE]]</f>
        <v>1296</v>
      </c>
      <c r="M2" s="13">
        <f>InputData[[#This Row],[QUANTITY]]*InputData[[#This Row],[SELLING PRICE]]*(1-InputData[[#This Row],[DISCOUNT %]])</f>
        <v>1412.64</v>
      </c>
      <c r="N2" s="11">
        <f>DAY(InputData[[#This Row],[DATE]])</f>
        <v>1</v>
      </c>
      <c r="O2" s="11" t="str">
        <f>TEXT(InputData[[#This Row],[DATE]],"mmm")</f>
        <v>Jan</v>
      </c>
      <c r="P2" s="11">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3">
        <f>VLOOKUP(InputData[[#This Row],[PRODUCT ID]],MasterData[],5,0)</f>
        <v>72</v>
      </c>
      <c r="K3" s="13">
        <f>VLOOKUP(InputData[[#This Row],[PRODUCT ID]],MasterData[],6,0)</f>
        <v>79.92</v>
      </c>
      <c r="L3" s="13">
        <f>InputData[[#This Row],[QUANTITY]]*InputData[[#This Row],[BUYING PRIZE]]</f>
        <v>1080</v>
      </c>
      <c r="M3" s="13">
        <f>InputData[[#This Row],[QUANTITY]]*InputData[[#This Row],[SELLING PRICE]]*(1-InputData[[#This Row],[DISCOUNT %]])</f>
        <v>1198.8</v>
      </c>
      <c r="N3" s="11">
        <f>DAY(InputData[[#This Row],[DATE]])</f>
        <v>2</v>
      </c>
      <c r="O3" s="11" t="str">
        <f>TEXT(InputData[[#This Row],[DATE]],"mmm")</f>
        <v>Jan</v>
      </c>
      <c r="P3" s="11">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3">
        <f>VLOOKUP(InputData[[#This Row],[PRODUCT ID]],MasterData[],5,0)</f>
        <v>112</v>
      </c>
      <c r="K4" s="13">
        <f>VLOOKUP(InputData[[#This Row],[PRODUCT ID]],MasterData[],6,0)</f>
        <v>122.08</v>
      </c>
      <c r="L4" s="13">
        <f>InputData[[#This Row],[QUANTITY]]*InputData[[#This Row],[BUYING PRIZE]]</f>
        <v>672</v>
      </c>
      <c r="M4" s="13">
        <f>InputData[[#This Row],[QUANTITY]]*InputData[[#This Row],[SELLING PRICE]]*(1-InputData[[#This Row],[DISCOUNT %]])</f>
        <v>732.48</v>
      </c>
      <c r="N4" s="11">
        <f>DAY(InputData[[#This Row],[DATE]])</f>
        <v>2</v>
      </c>
      <c r="O4" s="11" t="str">
        <f>TEXT(InputData[[#This Row],[DATE]],"mmm")</f>
        <v>Jan</v>
      </c>
      <c r="P4" s="11">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3">
        <f>VLOOKUP(InputData[[#This Row],[PRODUCT ID]],MasterData[],5,0)</f>
        <v>44</v>
      </c>
      <c r="K5" s="13">
        <f>VLOOKUP(InputData[[#This Row],[PRODUCT ID]],MasterData[],6,0)</f>
        <v>48.84</v>
      </c>
      <c r="L5" s="13">
        <f>InputData[[#This Row],[QUANTITY]]*InputData[[#This Row],[BUYING PRIZE]]</f>
        <v>220</v>
      </c>
      <c r="M5" s="13">
        <f>InputData[[#This Row],[QUANTITY]]*InputData[[#This Row],[SELLING PRICE]]*(1-InputData[[#This Row],[DISCOUNT %]])</f>
        <v>244.20000000000002</v>
      </c>
      <c r="N5" s="11">
        <f>DAY(InputData[[#This Row],[DATE]])</f>
        <v>3</v>
      </c>
      <c r="O5" s="11" t="str">
        <f>TEXT(InputData[[#This Row],[DATE]],"mmm")</f>
        <v>Jan</v>
      </c>
      <c r="P5" s="11">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3">
        <f>VLOOKUP(InputData[[#This Row],[PRODUCT ID]],MasterData[],5,0)</f>
        <v>5</v>
      </c>
      <c r="K6" s="13">
        <f>VLOOKUP(InputData[[#This Row],[PRODUCT ID]],MasterData[],6,0)</f>
        <v>6.7</v>
      </c>
      <c r="L6" s="13">
        <f>InputData[[#This Row],[QUANTITY]]*InputData[[#This Row],[BUYING PRIZE]]</f>
        <v>60</v>
      </c>
      <c r="M6" s="13">
        <f>InputData[[#This Row],[QUANTITY]]*InputData[[#This Row],[SELLING PRICE]]*(1-InputData[[#This Row],[DISCOUNT %]])</f>
        <v>80.400000000000006</v>
      </c>
      <c r="N6" s="11">
        <f>DAY(InputData[[#This Row],[DATE]])</f>
        <v>4</v>
      </c>
      <c r="O6" s="11" t="str">
        <f>TEXT(InputData[[#This Row],[DATE]],"mmm")</f>
        <v>Jan</v>
      </c>
      <c r="P6" s="11">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3">
        <f>VLOOKUP(InputData[[#This Row],[PRODUCT ID]],MasterData[],5,0)</f>
        <v>93</v>
      </c>
      <c r="K7" s="13">
        <f>VLOOKUP(InputData[[#This Row],[PRODUCT ID]],MasterData[],6,0)</f>
        <v>104.16</v>
      </c>
      <c r="L7" s="13">
        <f>InputData[[#This Row],[QUANTITY]]*InputData[[#This Row],[BUYING PRIZE]]</f>
        <v>93</v>
      </c>
      <c r="M7" s="13">
        <f>InputData[[#This Row],[QUANTITY]]*InputData[[#This Row],[SELLING PRICE]]*(1-InputData[[#This Row],[DISCOUNT %]])</f>
        <v>104.16</v>
      </c>
      <c r="N7" s="11">
        <f>DAY(InputData[[#This Row],[DATE]])</f>
        <v>9</v>
      </c>
      <c r="O7" s="11" t="str">
        <f>TEXT(InputData[[#This Row],[DATE]],"mmm")</f>
        <v>Jan</v>
      </c>
      <c r="P7" s="11">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3">
        <f>VLOOKUP(InputData[[#This Row],[PRODUCT ID]],MasterData[],5,0)</f>
        <v>71</v>
      </c>
      <c r="K8" s="13">
        <f>VLOOKUP(InputData[[#This Row],[PRODUCT ID]],MasterData[],6,0)</f>
        <v>80.94</v>
      </c>
      <c r="L8" s="13">
        <f>InputData[[#This Row],[QUANTITY]]*InputData[[#This Row],[BUYING PRIZE]]</f>
        <v>568</v>
      </c>
      <c r="M8" s="13">
        <f>InputData[[#This Row],[QUANTITY]]*InputData[[#This Row],[SELLING PRICE]]*(1-InputData[[#This Row],[DISCOUNT %]])</f>
        <v>647.52</v>
      </c>
      <c r="N8" s="11">
        <f>DAY(InputData[[#This Row],[DATE]])</f>
        <v>9</v>
      </c>
      <c r="O8" s="11" t="str">
        <f>TEXT(InputData[[#This Row],[DATE]],"mmm")</f>
        <v>Jan</v>
      </c>
      <c r="P8" s="11">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3">
        <f>VLOOKUP(InputData[[#This Row],[PRODUCT ID]],MasterData[],5,0)</f>
        <v>7</v>
      </c>
      <c r="K9" s="13">
        <f>VLOOKUP(InputData[[#This Row],[PRODUCT ID]],MasterData[],6,0)</f>
        <v>8.33</v>
      </c>
      <c r="L9" s="13">
        <f>InputData[[#This Row],[QUANTITY]]*InputData[[#This Row],[BUYING PRIZE]]</f>
        <v>28</v>
      </c>
      <c r="M9" s="13">
        <f>InputData[[#This Row],[QUANTITY]]*InputData[[#This Row],[SELLING PRICE]]*(1-InputData[[#This Row],[DISCOUNT %]])</f>
        <v>33.32</v>
      </c>
      <c r="N9" s="11">
        <f>DAY(InputData[[#This Row],[DATE]])</f>
        <v>9</v>
      </c>
      <c r="O9" s="11" t="str">
        <f>TEXT(InputData[[#This Row],[DATE]],"mmm")</f>
        <v>Jan</v>
      </c>
      <c r="P9" s="11">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3">
        <f>VLOOKUP(InputData[[#This Row],[PRODUCT ID]],MasterData[],5,0)</f>
        <v>67</v>
      </c>
      <c r="K10" s="13">
        <f>VLOOKUP(InputData[[#This Row],[PRODUCT ID]],MasterData[],6,0)</f>
        <v>85.76</v>
      </c>
      <c r="L10" s="13">
        <f>InputData[[#This Row],[QUANTITY]]*InputData[[#This Row],[BUYING PRIZE]]</f>
        <v>201</v>
      </c>
      <c r="M10" s="13">
        <f>InputData[[#This Row],[QUANTITY]]*InputData[[#This Row],[SELLING PRICE]]*(1-InputData[[#This Row],[DISCOUNT %]])</f>
        <v>257.28000000000003</v>
      </c>
      <c r="N10" s="11">
        <f>DAY(InputData[[#This Row],[DATE]])</f>
        <v>11</v>
      </c>
      <c r="O10" s="11" t="str">
        <f>TEXT(InputData[[#This Row],[DATE]],"mmm")</f>
        <v>Jan</v>
      </c>
      <c r="P10" s="11">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3">
        <f>VLOOKUP(InputData[[#This Row],[PRODUCT ID]],MasterData[],5,0)</f>
        <v>112</v>
      </c>
      <c r="K11" s="13">
        <f>VLOOKUP(InputData[[#This Row],[PRODUCT ID]],MasterData[],6,0)</f>
        <v>146.72</v>
      </c>
      <c r="L11" s="13">
        <f>InputData[[#This Row],[QUANTITY]]*InputData[[#This Row],[BUYING PRIZE]]</f>
        <v>448</v>
      </c>
      <c r="M11" s="13">
        <f>InputData[[#This Row],[QUANTITY]]*InputData[[#This Row],[SELLING PRICE]]*(1-InputData[[#This Row],[DISCOUNT %]])</f>
        <v>586.88</v>
      </c>
      <c r="N11" s="11">
        <f>DAY(InputData[[#This Row],[DATE]])</f>
        <v>11</v>
      </c>
      <c r="O11" s="11" t="str">
        <f>TEXT(InputData[[#This Row],[DATE]],"mmm")</f>
        <v>Jan</v>
      </c>
      <c r="P11" s="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3">
        <f>VLOOKUP(InputData[[#This Row],[PRODUCT ID]],MasterData[],5,0)</f>
        <v>120</v>
      </c>
      <c r="K12" s="13">
        <f>VLOOKUP(InputData[[#This Row],[PRODUCT ID]],MasterData[],6,0)</f>
        <v>162</v>
      </c>
      <c r="L12" s="13">
        <f>InputData[[#This Row],[QUANTITY]]*InputData[[#This Row],[BUYING PRIZE]]</f>
        <v>480</v>
      </c>
      <c r="M12" s="13">
        <f>InputData[[#This Row],[QUANTITY]]*InputData[[#This Row],[SELLING PRICE]]*(1-InputData[[#This Row],[DISCOUNT %]])</f>
        <v>648</v>
      </c>
      <c r="N12" s="11">
        <f>DAY(InputData[[#This Row],[DATE]])</f>
        <v>11</v>
      </c>
      <c r="O12" s="11" t="str">
        <f>TEXT(InputData[[#This Row],[DATE]],"mmm")</f>
        <v>Jan</v>
      </c>
      <c r="P12" s="11">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3">
        <f>VLOOKUP(InputData[[#This Row],[PRODUCT ID]],MasterData[],5,0)</f>
        <v>120</v>
      </c>
      <c r="K13" s="13">
        <f>VLOOKUP(InputData[[#This Row],[PRODUCT ID]],MasterData[],6,0)</f>
        <v>162</v>
      </c>
      <c r="L13" s="13">
        <f>InputData[[#This Row],[QUANTITY]]*InputData[[#This Row],[BUYING PRIZE]]</f>
        <v>1200</v>
      </c>
      <c r="M13" s="13">
        <f>InputData[[#This Row],[QUANTITY]]*InputData[[#This Row],[SELLING PRICE]]*(1-InputData[[#This Row],[DISCOUNT %]])</f>
        <v>1620</v>
      </c>
      <c r="N13" s="11">
        <f>DAY(InputData[[#This Row],[DATE]])</f>
        <v>12</v>
      </c>
      <c r="O13" s="11" t="str">
        <f>TEXT(InputData[[#This Row],[DATE]],"mmm")</f>
        <v>Jan</v>
      </c>
      <c r="P13" s="11">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3">
        <f>VLOOKUP(InputData[[#This Row],[PRODUCT ID]],MasterData[],5,0)</f>
        <v>76</v>
      </c>
      <c r="K14" s="13">
        <f>VLOOKUP(InputData[[#This Row],[PRODUCT ID]],MasterData[],6,0)</f>
        <v>82.08</v>
      </c>
      <c r="L14" s="13">
        <f>InputData[[#This Row],[QUANTITY]]*InputData[[#This Row],[BUYING PRIZE]]</f>
        <v>988</v>
      </c>
      <c r="M14" s="13">
        <f>InputData[[#This Row],[QUANTITY]]*InputData[[#This Row],[SELLING PRICE]]*(1-InputData[[#This Row],[DISCOUNT %]])</f>
        <v>1067.04</v>
      </c>
      <c r="N14" s="11">
        <f>DAY(InputData[[#This Row],[DATE]])</f>
        <v>18</v>
      </c>
      <c r="O14" s="11" t="str">
        <f>TEXT(InputData[[#This Row],[DATE]],"mmm")</f>
        <v>Jan</v>
      </c>
      <c r="P14" s="11">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3">
        <f>VLOOKUP(InputData[[#This Row],[PRODUCT ID]],MasterData[],5,0)</f>
        <v>141</v>
      </c>
      <c r="K15" s="13">
        <f>VLOOKUP(InputData[[#This Row],[PRODUCT ID]],MasterData[],6,0)</f>
        <v>149.46</v>
      </c>
      <c r="L15" s="13">
        <f>InputData[[#This Row],[QUANTITY]]*InputData[[#This Row],[BUYING PRIZE]]</f>
        <v>423</v>
      </c>
      <c r="M15" s="13">
        <f>InputData[[#This Row],[QUANTITY]]*InputData[[#This Row],[SELLING PRICE]]*(1-InputData[[#This Row],[DISCOUNT %]])</f>
        <v>448.38</v>
      </c>
      <c r="N15" s="11">
        <f>DAY(InputData[[#This Row],[DATE]])</f>
        <v>18</v>
      </c>
      <c r="O15" s="11" t="str">
        <f>TEXT(InputData[[#This Row],[DATE]],"mmm")</f>
        <v>Jan</v>
      </c>
      <c r="P15" s="11">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3">
        <f>VLOOKUP(InputData[[#This Row],[PRODUCT ID]],MasterData[],5,0)</f>
        <v>5</v>
      </c>
      <c r="K16" s="13">
        <f>VLOOKUP(InputData[[#This Row],[PRODUCT ID]],MasterData[],6,0)</f>
        <v>6.7</v>
      </c>
      <c r="L16" s="13">
        <f>InputData[[#This Row],[QUANTITY]]*InputData[[#This Row],[BUYING PRIZE]]</f>
        <v>30</v>
      </c>
      <c r="M16" s="13">
        <f>InputData[[#This Row],[QUANTITY]]*InputData[[#This Row],[SELLING PRICE]]*(1-InputData[[#This Row],[DISCOUNT %]])</f>
        <v>40.200000000000003</v>
      </c>
      <c r="N16" s="11">
        <f>DAY(InputData[[#This Row],[DATE]])</f>
        <v>19</v>
      </c>
      <c r="O16" s="11" t="str">
        <f>TEXT(InputData[[#This Row],[DATE]],"mmm")</f>
        <v>Jan</v>
      </c>
      <c r="P16" s="11">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3">
        <f>VLOOKUP(InputData[[#This Row],[PRODUCT ID]],MasterData[],5,0)</f>
        <v>55</v>
      </c>
      <c r="K17" s="13">
        <f>VLOOKUP(InputData[[#This Row],[PRODUCT ID]],MasterData[],6,0)</f>
        <v>58.3</v>
      </c>
      <c r="L17" s="13">
        <f>InputData[[#This Row],[QUANTITY]]*InputData[[#This Row],[BUYING PRIZE]]</f>
        <v>220</v>
      </c>
      <c r="M17" s="13">
        <f>InputData[[#This Row],[QUANTITY]]*InputData[[#This Row],[SELLING PRICE]]*(1-InputData[[#This Row],[DISCOUNT %]])</f>
        <v>233.2</v>
      </c>
      <c r="N17" s="11">
        <f>DAY(InputData[[#This Row],[DATE]])</f>
        <v>20</v>
      </c>
      <c r="O17" s="11" t="str">
        <f>TEXT(InputData[[#This Row],[DATE]],"mmm")</f>
        <v>Jan</v>
      </c>
      <c r="P17" s="11">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3">
        <f>VLOOKUP(InputData[[#This Row],[PRODUCT ID]],MasterData[],5,0)</f>
        <v>61</v>
      </c>
      <c r="K18" s="13">
        <f>VLOOKUP(InputData[[#This Row],[PRODUCT ID]],MasterData[],6,0)</f>
        <v>76.25</v>
      </c>
      <c r="L18" s="13">
        <f>InputData[[#This Row],[QUANTITY]]*InputData[[#This Row],[BUYING PRIZE]]</f>
        <v>244</v>
      </c>
      <c r="M18" s="13">
        <f>InputData[[#This Row],[QUANTITY]]*InputData[[#This Row],[SELLING PRICE]]*(1-InputData[[#This Row],[DISCOUNT %]])</f>
        <v>305</v>
      </c>
      <c r="N18" s="11">
        <f>DAY(InputData[[#This Row],[DATE]])</f>
        <v>20</v>
      </c>
      <c r="O18" s="11" t="str">
        <f>TEXT(InputData[[#This Row],[DATE]],"mmm")</f>
        <v>Jan</v>
      </c>
      <c r="P18" s="11">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3">
        <f>VLOOKUP(InputData[[#This Row],[PRODUCT ID]],MasterData[],5,0)</f>
        <v>44</v>
      </c>
      <c r="K19" s="13">
        <f>VLOOKUP(InputData[[#This Row],[PRODUCT ID]],MasterData[],6,0)</f>
        <v>48.84</v>
      </c>
      <c r="L19" s="13">
        <f>InputData[[#This Row],[QUANTITY]]*InputData[[#This Row],[BUYING PRIZE]]</f>
        <v>660</v>
      </c>
      <c r="M19" s="13">
        <f>InputData[[#This Row],[QUANTITY]]*InputData[[#This Row],[SELLING PRICE]]*(1-InputData[[#This Row],[DISCOUNT %]])</f>
        <v>732.6</v>
      </c>
      <c r="N19" s="11">
        <f>DAY(InputData[[#This Row],[DATE]])</f>
        <v>21</v>
      </c>
      <c r="O19" s="11" t="str">
        <f>TEXT(InputData[[#This Row],[DATE]],"mmm")</f>
        <v>Jan</v>
      </c>
      <c r="P19" s="11">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3">
        <f>VLOOKUP(InputData[[#This Row],[PRODUCT ID]],MasterData[],5,0)</f>
        <v>71</v>
      </c>
      <c r="K20" s="13">
        <f>VLOOKUP(InputData[[#This Row],[PRODUCT ID]],MasterData[],6,0)</f>
        <v>80.94</v>
      </c>
      <c r="L20" s="13">
        <f>InputData[[#This Row],[QUANTITY]]*InputData[[#This Row],[BUYING PRIZE]]</f>
        <v>639</v>
      </c>
      <c r="M20" s="13">
        <f>InputData[[#This Row],[QUANTITY]]*InputData[[#This Row],[SELLING PRICE]]*(1-InputData[[#This Row],[DISCOUNT %]])</f>
        <v>728.46</v>
      </c>
      <c r="N20" s="11">
        <f>DAY(InputData[[#This Row],[DATE]])</f>
        <v>21</v>
      </c>
      <c r="O20" s="11" t="str">
        <f>TEXT(InputData[[#This Row],[DATE]],"mmm")</f>
        <v>Jan</v>
      </c>
      <c r="P20" s="11">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3">
        <f>VLOOKUP(InputData[[#This Row],[PRODUCT ID]],MasterData[],5,0)</f>
        <v>120</v>
      </c>
      <c r="K21" s="13">
        <f>VLOOKUP(InputData[[#This Row],[PRODUCT ID]],MasterData[],6,0)</f>
        <v>162</v>
      </c>
      <c r="L21" s="13">
        <f>InputData[[#This Row],[QUANTITY]]*InputData[[#This Row],[BUYING PRIZE]]</f>
        <v>720</v>
      </c>
      <c r="M21" s="13">
        <f>InputData[[#This Row],[QUANTITY]]*InputData[[#This Row],[SELLING PRICE]]*(1-InputData[[#This Row],[DISCOUNT %]])</f>
        <v>972</v>
      </c>
      <c r="N21" s="11">
        <f>DAY(InputData[[#This Row],[DATE]])</f>
        <v>21</v>
      </c>
      <c r="O21" s="11" t="str">
        <f>TEXT(InputData[[#This Row],[DATE]],"mmm")</f>
        <v>Jan</v>
      </c>
      <c r="P21" s="1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3">
        <f>VLOOKUP(InputData[[#This Row],[PRODUCT ID]],MasterData[],5,0)</f>
        <v>55</v>
      </c>
      <c r="K22" s="13">
        <f>VLOOKUP(InputData[[#This Row],[PRODUCT ID]],MasterData[],6,0)</f>
        <v>58.3</v>
      </c>
      <c r="L22" s="13">
        <f>InputData[[#This Row],[QUANTITY]]*InputData[[#This Row],[BUYING PRIZE]]</f>
        <v>330</v>
      </c>
      <c r="M22" s="13">
        <f>InputData[[#This Row],[QUANTITY]]*InputData[[#This Row],[SELLING PRICE]]*(1-InputData[[#This Row],[DISCOUNT %]])</f>
        <v>349.79999999999995</v>
      </c>
      <c r="N22" s="11">
        <f>DAY(InputData[[#This Row],[DATE]])</f>
        <v>25</v>
      </c>
      <c r="O22" s="11" t="str">
        <f>TEXT(InputData[[#This Row],[DATE]],"mmm")</f>
        <v>Jan</v>
      </c>
      <c r="P22" s="11">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3">
        <f>VLOOKUP(InputData[[#This Row],[PRODUCT ID]],MasterData[],5,0)</f>
        <v>5</v>
      </c>
      <c r="K23" s="13">
        <f>VLOOKUP(InputData[[#This Row],[PRODUCT ID]],MasterData[],6,0)</f>
        <v>6.7</v>
      </c>
      <c r="L23" s="13">
        <f>InputData[[#This Row],[QUANTITY]]*InputData[[#This Row],[BUYING PRIZE]]</f>
        <v>35</v>
      </c>
      <c r="M23" s="13">
        <f>InputData[[#This Row],[QUANTITY]]*InputData[[#This Row],[SELLING PRICE]]*(1-InputData[[#This Row],[DISCOUNT %]])</f>
        <v>46.9</v>
      </c>
      <c r="N23" s="11">
        <f>DAY(InputData[[#This Row],[DATE]])</f>
        <v>25</v>
      </c>
      <c r="O23" s="11" t="str">
        <f>TEXT(InputData[[#This Row],[DATE]],"mmm")</f>
        <v>Jan</v>
      </c>
      <c r="P23" s="11">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3">
        <f>VLOOKUP(InputData[[#This Row],[PRODUCT ID]],MasterData[],5,0)</f>
        <v>93</v>
      </c>
      <c r="K24" s="13">
        <f>VLOOKUP(InputData[[#This Row],[PRODUCT ID]],MasterData[],6,0)</f>
        <v>104.16</v>
      </c>
      <c r="L24" s="13">
        <f>InputData[[#This Row],[QUANTITY]]*InputData[[#This Row],[BUYING PRIZE]]</f>
        <v>1302</v>
      </c>
      <c r="M24" s="13">
        <f>InputData[[#This Row],[QUANTITY]]*InputData[[#This Row],[SELLING PRICE]]*(1-InputData[[#This Row],[DISCOUNT %]])</f>
        <v>1458.24</v>
      </c>
      <c r="N24" s="11">
        <f>DAY(InputData[[#This Row],[DATE]])</f>
        <v>25</v>
      </c>
      <c r="O24" s="11" t="str">
        <f>TEXT(InputData[[#This Row],[DATE]],"mmm")</f>
        <v>Jan</v>
      </c>
      <c r="P24" s="11">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3">
        <f>VLOOKUP(InputData[[#This Row],[PRODUCT ID]],MasterData[],5,0)</f>
        <v>76</v>
      </c>
      <c r="K25" s="13">
        <f>VLOOKUP(InputData[[#This Row],[PRODUCT ID]],MasterData[],6,0)</f>
        <v>82.08</v>
      </c>
      <c r="L25" s="13">
        <f>InputData[[#This Row],[QUANTITY]]*InputData[[#This Row],[BUYING PRIZE]]</f>
        <v>684</v>
      </c>
      <c r="M25" s="13">
        <f>InputData[[#This Row],[QUANTITY]]*InputData[[#This Row],[SELLING PRICE]]*(1-InputData[[#This Row],[DISCOUNT %]])</f>
        <v>738.72</v>
      </c>
      <c r="N25" s="11">
        <f>DAY(InputData[[#This Row],[DATE]])</f>
        <v>26</v>
      </c>
      <c r="O25" s="11" t="str">
        <f>TEXT(InputData[[#This Row],[DATE]],"mmm")</f>
        <v>Jan</v>
      </c>
      <c r="P25" s="11">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3">
        <f>VLOOKUP(InputData[[#This Row],[PRODUCT ID]],MasterData[],5,0)</f>
        <v>75</v>
      </c>
      <c r="K26" s="13">
        <f>VLOOKUP(InputData[[#This Row],[PRODUCT ID]],MasterData[],6,0)</f>
        <v>85.5</v>
      </c>
      <c r="L26" s="13">
        <f>InputData[[#This Row],[QUANTITY]]*InputData[[#This Row],[BUYING PRIZE]]</f>
        <v>525</v>
      </c>
      <c r="M26" s="13">
        <f>InputData[[#This Row],[QUANTITY]]*InputData[[#This Row],[SELLING PRICE]]*(1-InputData[[#This Row],[DISCOUNT %]])</f>
        <v>598.5</v>
      </c>
      <c r="N26" s="11">
        <f>DAY(InputData[[#This Row],[DATE]])</f>
        <v>26</v>
      </c>
      <c r="O26" s="11" t="str">
        <f>TEXT(InputData[[#This Row],[DATE]],"mmm")</f>
        <v>Jan</v>
      </c>
      <c r="P26" s="11">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3">
        <f>VLOOKUP(InputData[[#This Row],[PRODUCT ID]],MasterData[],5,0)</f>
        <v>98</v>
      </c>
      <c r="K27" s="13">
        <f>VLOOKUP(InputData[[#This Row],[PRODUCT ID]],MasterData[],6,0)</f>
        <v>103.88</v>
      </c>
      <c r="L27" s="13">
        <f>InputData[[#This Row],[QUANTITY]]*InputData[[#This Row],[BUYING PRIZE]]</f>
        <v>686</v>
      </c>
      <c r="M27" s="13">
        <f>InputData[[#This Row],[QUANTITY]]*InputData[[#This Row],[SELLING PRICE]]*(1-InputData[[#This Row],[DISCOUNT %]])</f>
        <v>727.16</v>
      </c>
      <c r="N27" s="11">
        <f>DAY(InputData[[#This Row],[DATE]])</f>
        <v>26</v>
      </c>
      <c r="O27" s="11" t="str">
        <f>TEXT(InputData[[#This Row],[DATE]],"mmm")</f>
        <v>Jan</v>
      </c>
      <c r="P27" s="11">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3">
        <f>VLOOKUP(InputData[[#This Row],[PRODUCT ID]],MasterData[],5,0)</f>
        <v>90</v>
      </c>
      <c r="K28" s="13">
        <f>VLOOKUP(InputData[[#This Row],[PRODUCT ID]],MasterData[],6,0)</f>
        <v>115.2</v>
      </c>
      <c r="L28" s="13">
        <f>InputData[[#This Row],[QUANTITY]]*InputData[[#This Row],[BUYING PRIZE]]</f>
        <v>630</v>
      </c>
      <c r="M28" s="13">
        <f>InputData[[#This Row],[QUANTITY]]*InputData[[#This Row],[SELLING PRICE]]*(1-InputData[[#This Row],[DISCOUNT %]])</f>
        <v>806.4</v>
      </c>
      <c r="N28" s="11">
        <f>DAY(InputData[[#This Row],[DATE]])</f>
        <v>27</v>
      </c>
      <c r="O28" s="11" t="str">
        <f>TEXT(InputData[[#This Row],[DATE]],"mmm")</f>
        <v>Jan</v>
      </c>
      <c r="P28" s="11">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3">
        <f>VLOOKUP(InputData[[#This Row],[PRODUCT ID]],MasterData[],5,0)</f>
        <v>89</v>
      </c>
      <c r="K29" s="13">
        <f>VLOOKUP(InputData[[#This Row],[PRODUCT ID]],MasterData[],6,0)</f>
        <v>117.48</v>
      </c>
      <c r="L29" s="13">
        <f>InputData[[#This Row],[QUANTITY]]*InputData[[#This Row],[BUYING PRIZE]]</f>
        <v>267</v>
      </c>
      <c r="M29" s="13">
        <f>InputData[[#This Row],[QUANTITY]]*InputData[[#This Row],[SELLING PRICE]]*(1-InputData[[#This Row],[DISCOUNT %]])</f>
        <v>352.44</v>
      </c>
      <c r="N29" s="11">
        <f>DAY(InputData[[#This Row],[DATE]])</f>
        <v>27</v>
      </c>
      <c r="O29" s="11" t="str">
        <f>TEXT(InputData[[#This Row],[DATE]],"mmm")</f>
        <v>Jan</v>
      </c>
      <c r="P29" s="11">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3">
        <f>VLOOKUP(InputData[[#This Row],[PRODUCT ID]],MasterData[],5,0)</f>
        <v>44</v>
      </c>
      <c r="K30" s="13">
        <f>VLOOKUP(InputData[[#This Row],[PRODUCT ID]],MasterData[],6,0)</f>
        <v>48.84</v>
      </c>
      <c r="L30" s="13">
        <f>InputData[[#This Row],[QUANTITY]]*InputData[[#This Row],[BUYING PRIZE]]</f>
        <v>440</v>
      </c>
      <c r="M30" s="13">
        <f>InputData[[#This Row],[QUANTITY]]*InputData[[#This Row],[SELLING PRICE]]*(1-InputData[[#This Row],[DISCOUNT %]])</f>
        <v>488.40000000000003</v>
      </c>
      <c r="N30" s="11">
        <f>DAY(InputData[[#This Row],[DATE]])</f>
        <v>28</v>
      </c>
      <c r="O30" s="11" t="str">
        <f>TEXT(InputData[[#This Row],[DATE]],"mmm")</f>
        <v>Jan</v>
      </c>
      <c r="P30" s="11">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3">
        <f>VLOOKUP(InputData[[#This Row],[PRODUCT ID]],MasterData[],5,0)</f>
        <v>47</v>
      </c>
      <c r="K31" s="13">
        <f>VLOOKUP(InputData[[#This Row],[PRODUCT ID]],MasterData[],6,0)</f>
        <v>53.11</v>
      </c>
      <c r="L31" s="13">
        <f>InputData[[#This Row],[QUANTITY]]*InputData[[#This Row],[BUYING PRIZE]]</f>
        <v>94</v>
      </c>
      <c r="M31" s="13">
        <f>InputData[[#This Row],[QUANTITY]]*InputData[[#This Row],[SELLING PRICE]]*(1-InputData[[#This Row],[DISCOUNT %]])</f>
        <v>106.22</v>
      </c>
      <c r="N31" s="11">
        <f>DAY(InputData[[#This Row],[DATE]])</f>
        <v>28</v>
      </c>
      <c r="O31" s="11" t="str">
        <f>TEXT(InputData[[#This Row],[DATE]],"mmm")</f>
        <v>Jan</v>
      </c>
      <c r="P31" s="1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3">
        <f>VLOOKUP(InputData[[#This Row],[PRODUCT ID]],MasterData[],5,0)</f>
        <v>148</v>
      </c>
      <c r="K32" s="13">
        <f>VLOOKUP(InputData[[#This Row],[PRODUCT ID]],MasterData[],6,0)</f>
        <v>164.28</v>
      </c>
      <c r="L32" s="13">
        <f>InputData[[#This Row],[QUANTITY]]*InputData[[#This Row],[BUYING PRIZE]]</f>
        <v>1036</v>
      </c>
      <c r="M32" s="13">
        <f>InputData[[#This Row],[QUANTITY]]*InputData[[#This Row],[SELLING PRICE]]*(1-InputData[[#This Row],[DISCOUNT %]])</f>
        <v>1149.96</v>
      </c>
      <c r="N32" s="11">
        <f>DAY(InputData[[#This Row],[DATE]])</f>
        <v>2</v>
      </c>
      <c r="O32" s="11" t="str">
        <f>TEXT(InputData[[#This Row],[DATE]],"mmm")</f>
        <v>Feb</v>
      </c>
      <c r="P32" s="11">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3">
        <f>VLOOKUP(InputData[[#This Row],[PRODUCT ID]],MasterData[],5,0)</f>
        <v>13</v>
      </c>
      <c r="K33" s="13">
        <f>VLOOKUP(InputData[[#This Row],[PRODUCT ID]],MasterData[],6,0)</f>
        <v>16.64</v>
      </c>
      <c r="L33" s="13">
        <f>InputData[[#This Row],[QUANTITY]]*InputData[[#This Row],[BUYING PRIZE]]</f>
        <v>169</v>
      </c>
      <c r="M33" s="13">
        <f>InputData[[#This Row],[QUANTITY]]*InputData[[#This Row],[SELLING PRICE]]*(1-InputData[[#This Row],[DISCOUNT %]])</f>
        <v>216.32</v>
      </c>
      <c r="N33" s="11">
        <f>DAY(InputData[[#This Row],[DATE]])</f>
        <v>3</v>
      </c>
      <c r="O33" s="11" t="str">
        <f>TEXT(InputData[[#This Row],[DATE]],"mmm")</f>
        <v>Feb</v>
      </c>
      <c r="P33" s="11">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3">
        <f>VLOOKUP(InputData[[#This Row],[PRODUCT ID]],MasterData[],5,0)</f>
        <v>121</v>
      </c>
      <c r="K34" s="13">
        <f>VLOOKUP(InputData[[#This Row],[PRODUCT ID]],MasterData[],6,0)</f>
        <v>141.57</v>
      </c>
      <c r="L34" s="13">
        <f>InputData[[#This Row],[QUANTITY]]*InputData[[#This Row],[BUYING PRIZE]]</f>
        <v>242</v>
      </c>
      <c r="M34" s="13">
        <f>InputData[[#This Row],[QUANTITY]]*InputData[[#This Row],[SELLING PRICE]]*(1-InputData[[#This Row],[DISCOUNT %]])</f>
        <v>283.14</v>
      </c>
      <c r="N34" s="11">
        <f>DAY(InputData[[#This Row],[DATE]])</f>
        <v>3</v>
      </c>
      <c r="O34" s="11" t="str">
        <f>TEXT(InputData[[#This Row],[DATE]],"mmm")</f>
        <v>Feb</v>
      </c>
      <c r="P34" s="11">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3">
        <f>VLOOKUP(InputData[[#This Row],[PRODUCT ID]],MasterData[],5,0)</f>
        <v>67</v>
      </c>
      <c r="K35" s="13">
        <f>VLOOKUP(InputData[[#This Row],[PRODUCT ID]],MasterData[],6,0)</f>
        <v>85.76</v>
      </c>
      <c r="L35" s="13">
        <f>InputData[[#This Row],[QUANTITY]]*InputData[[#This Row],[BUYING PRIZE]]</f>
        <v>268</v>
      </c>
      <c r="M35" s="13">
        <f>InputData[[#This Row],[QUANTITY]]*InputData[[#This Row],[SELLING PRICE]]*(1-InputData[[#This Row],[DISCOUNT %]])</f>
        <v>343.04</v>
      </c>
      <c r="N35" s="11">
        <f>DAY(InputData[[#This Row],[DATE]])</f>
        <v>4</v>
      </c>
      <c r="O35" s="11" t="str">
        <f>TEXT(InputData[[#This Row],[DATE]],"mmm")</f>
        <v>Feb</v>
      </c>
      <c r="P35" s="11">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3">
        <f>VLOOKUP(InputData[[#This Row],[PRODUCT ID]],MasterData[],5,0)</f>
        <v>67</v>
      </c>
      <c r="K36" s="13">
        <f>VLOOKUP(InputData[[#This Row],[PRODUCT ID]],MasterData[],6,0)</f>
        <v>83.08</v>
      </c>
      <c r="L36" s="13">
        <f>InputData[[#This Row],[QUANTITY]]*InputData[[#This Row],[BUYING PRIZE]]</f>
        <v>469</v>
      </c>
      <c r="M36" s="13">
        <f>InputData[[#This Row],[QUANTITY]]*InputData[[#This Row],[SELLING PRICE]]*(1-InputData[[#This Row],[DISCOUNT %]])</f>
        <v>581.55999999999995</v>
      </c>
      <c r="N36" s="11">
        <f>DAY(InputData[[#This Row],[DATE]])</f>
        <v>5</v>
      </c>
      <c r="O36" s="11" t="str">
        <f>TEXT(InputData[[#This Row],[DATE]],"mmm")</f>
        <v>Feb</v>
      </c>
      <c r="P36" s="11">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3">
        <f>VLOOKUP(InputData[[#This Row],[PRODUCT ID]],MasterData[],5,0)</f>
        <v>133</v>
      </c>
      <c r="K37" s="13">
        <f>VLOOKUP(InputData[[#This Row],[PRODUCT ID]],MasterData[],6,0)</f>
        <v>155.61000000000001</v>
      </c>
      <c r="L37" s="13">
        <f>InputData[[#This Row],[QUANTITY]]*InputData[[#This Row],[BUYING PRIZE]]</f>
        <v>133</v>
      </c>
      <c r="M37" s="13">
        <f>InputData[[#This Row],[QUANTITY]]*InputData[[#This Row],[SELLING PRICE]]*(1-InputData[[#This Row],[DISCOUNT %]])</f>
        <v>155.61000000000001</v>
      </c>
      <c r="N37" s="11">
        <f>DAY(InputData[[#This Row],[DATE]])</f>
        <v>5</v>
      </c>
      <c r="O37" s="11" t="str">
        <f>TEXT(InputData[[#This Row],[DATE]],"mmm")</f>
        <v>Feb</v>
      </c>
      <c r="P37" s="11">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3">
        <f>VLOOKUP(InputData[[#This Row],[PRODUCT ID]],MasterData[],5,0)</f>
        <v>67</v>
      </c>
      <c r="K38" s="13">
        <f>VLOOKUP(InputData[[#This Row],[PRODUCT ID]],MasterData[],6,0)</f>
        <v>83.08</v>
      </c>
      <c r="L38" s="13">
        <f>InputData[[#This Row],[QUANTITY]]*InputData[[#This Row],[BUYING PRIZE]]</f>
        <v>603</v>
      </c>
      <c r="M38" s="13">
        <f>InputData[[#This Row],[QUANTITY]]*InputData[[#This Row],[SELLING PRICE]]*(1-InputData[[#This Row],[DISCOUNT %]])</f>
        <v>747.72</v>
      </c>
      <c r="N38" s="11">
        <f>DAY(InputData[[#This Row],[DATE]])</f>
        <v>5</v>
      </c>
      <c r="O38" s="11" t="str">
        <f>TEXT(InputData[[#This Row],[DATE]],"mmm")</f>
        <v>Feb</v>
      </c>
      <c r="P38" s="11">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3">
        <f>VLOOKUP(InputData[[#This Row],[PRODUCT ID]],MasterData[],5,0)</f>
        <v>5</v>
      </c>
      <c r="K39" s="13">
        <f>VLOOKUP(InputData[[#This Row],[PRODUCT ID]],MasterData[],6,0)</f>
        <v>6.7</v>
      </c>
      <c r="L39" s="13">
        <f>InputData[[#This Row],[QUANTITY]]*InputData[[#This Row],[BUYING PRIZE]]</f>
        <v>5</v>
      </c>
      <c r="M39" s="13">
        <f>InputData[[#This Row],[QUANTITY]]*InputData[[#This Row],[SELLING PRICE]]*(1-InputData[[#This Row],[DISCOUNT %]])</f>
        <v>6.7</v>
      </c>
      <c r="N39" s="11">
        <f>DAY(InputData[[#This Row],[DATE]])</f>
        <v>6</v>
      </c>
      <c r="O39" s="11" t="str">
        <f>TEXT(InputData[[#This Row],[DATE]],"mmm")</f>
        <v>Feb</v>
      </c>
      <c r="P39" s="11">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3">
        <f>VLOOKUP(InputData[[#This Row],[PRODUCT ID]],MasterData[],5,0)</f>
        <v>55</v>
      </c>
      <c r="K40" s="13">
        <f>VLOOKUP(InputData[[#This Row],[PRODUCT ID]],MasterData[],6,0)</f>
        <v>58.3</v>
      </c>
      <c r="L40" s="13">
        <f>InputData[[#This Row],[QUANTITY]]*InputData[[#This Row],[BUYING PRIZE]]</f>
        <v>770</v>
      </c>
      <c r="M40" s="13">
        <f>InputData[[#This Row],[QUANTITY]]*InputData[[#This Row],[SELLING PRICE]]*(1-InputData[[#This Row],[DISCOUNT %]])</f>
        <v>816.19999999999993</v>
      </c>
      <c r="N40" s="11">
        <f>DAY(InputData[[#This Row],[DATE]])</f>
        <v>9</v>
      </c>
      <c r="O40" s="11" t="str">
        <f>TEXT(InputData[[#This Row],[DATE]],"mmm")</f>
        <v>Feb</v>
      </c>
      <c r="P40" s="11">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3">
        <f>VLOOKUP(InputData[[#This Row],[PRODUCT ID]],MasterData[],5,0)</f>
        <v>83</v>
      </c>
      <c r="K41" s="13">
        <f>VLOOKUP(InputData[[#This Row],[PRODUCT ID]],MasterData[],6,0)</f>
        <v>94.62</v>
      </c>
      <c r="L41" s="13">
        <f>InputData[[#This Row],[QUANTITY]]*InputData[[#This Row],[BUYING PRIZE]]</f>
        <v>581</v>
      </c>
      <c r="M41" s="13">
        <f>InputData[[#This Row],[QUANTITY]]*InputData[[#This Row],[SELLING PRICE]]*(1-InputData[[#This Row],[DISCOUNT %]])</f>
        <v>662.34</v>
      </c>
      <c r="N41" s="11">
        <f>DAY(InputData[[#This Row],[DATE]])</f>
        <v>12</v>
      </c>
      <c r="O41" s="11" t="str">
        <f>TEXT(InputData[[#This Row],[DATE]],"mmm")</f>
        <v>Feb</v>
      </c>
      <c r="P41" s="1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3">
        <f>VLOOKUP(InputData[[#This Row],[PRODUCT ID]],MasterData[],5,0)</f>
        <v>141</v>
      </c>
      <c r="K42" s="13">
        <f>VLOOKUP(InputData[[#This Row],[PRODUCT ID]],MasterData[],6,0)</f>
        <v>149.46</v>
      </c>
      <c r="L42" s="13">
        <f>InputData[[#This Row],[QUANTITY]]*InputData[[#This Row],[BUYING PRIZE]]</f>
        <v>1269</v>
      </c>
      <c r="M42" s="13">
        <f>InputData[[#This Row],[QUANTITY]]*InputData[[#This Row],[SELLING PRICE]]*(1-InputData[[#This Row],[DISCOUNT %]])</f>
        <v>1345.14</v>
      </c>
      <c r="N42" s="11">
        <f>DAY(InputData[[#This Row],[DATE]])</f>
        <v>12</v>
      </c>
      <c r="O42" s="11" t="str">
        <f>TEXT(InputData[[#This Row],[DATE]],"mmm")</f>
        <v>Feb</v>
      </c>
      <c r="P42" s="11">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3">
        <f>VLOOKUP(InputData[[#This Row],[PRODUCT ID]],MasterData[],5,0)</f>
        <v>48</v>
      </c>
      <c r="K43" s="13">
        <f>VLOOKUP(InputData[[#This Row],[PRODUCT ID]],MasterData[],6,0)</f>
        <v>57.120000000000005</v>
      </c>
      <c r="L43" s="13">
        <f>InputData[[#This Row],[QUANTITY]]*InputData[[#This Row],[BUYING PRIZE]]</f>
        <v>192</v>
      </c>
      <c r="M43" s="13">
        <f>InputData[[#This Row],[QUANTITY]]*InputData[[#This Row],[SELLING PRICE]]*(1-InputData[[#This Row],[DISCOUNT %]])</f>
        <v>228.48000000000002</v>
      </c>
      <c r="N43" s="11">
        <f>DAY(InputData[[#This Row],[DATE]])</f>
        <v>15</v>
      </c>
      <c r="O43" s="11" t="str">
        <f>TEXT(InputData[[#This Row],[DATE]],"mmm")</f>
        <v>Feb</v>
      </c>
      <c r="P43" s="11">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3">
        <f>VLOOKUP(InputData[[#This Row],[PRODUCT ID]],MasterData[],5,0)</f>
        <v>12</v>
      </c>
      <c r="K44" s="13">
        <f>VLOOKUP(InputData[[#This Row],[PRODUCT ID]],MasterData[],6,0)</f>
        <v>15.719999999999999</v>
      </c>
      <c r="L44" s="13">
        <f>InputData[[#This Row],[QUANTITY]]*InputData[[#This Row],[BUYING PRIZE]]</f>
        <v>72</v>
      </c>
      <c r="M44" s="13">
        <f>InputData[[#This Row],[QUANTITY]]*InputData[[#This Row],[SELLING PRICE]]*(1-InputData[[#This Row],[DISCOUNT %]])</f>
        <v>94.32</v>
      </c>
      <c r="N44" s="11">
        <f>DAY(InputData[[#This Row],[DATE]])</f>
        <v>18</v>
      </c>
      <c r="O44" s="11" t="str">
        <f>TEXT(InputData[[#This Row],[DATE]],"mmm")</f>
        <v>Feb</v>
      </c>
      <c r="P44" s="11">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3">
        <f>VLOOKUP(InputData[[#This Row],[PRODUCT ID]],MasterData[],5,0)</f>
        <v>148</v>
      </c>
      <c r="K45" s="13">
        <f>VLOOKUP(InputData[[#This Row],[PRODUCT ID]],MasterData[],6,0)</f>
        <v>201.28</v>
      </c>
      <c r="L45" s="13">
        <f>InputData[[#This Row],[QUANTITY]]*InputData[[#This Row],[BUYING PRIZE]]</f>
        <v>1628</v>
      </c>
      <c r="M45" s="13">
        <f>InputData[[#This Row],[QUANTITY]]*InputData[[#This Row],[SELLING PRICE]]*(1-InputData[[#This Row],[DISCOUNT %]])</f>
        <v>2214.08</v>
      </c>
      <c r="N45" s="11">
        <f>DAY(InputData[[#This Row],[DATE]])</f>
        <v>20</v>
      </c>
      <c r="O45" s="11" t="str">
        <f>TEXT(InputData[[#This Row],[DATE]],"mmm")</f>
        <v>Feb</v>
      </c>
      <c r="P45" s="11">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3">
        <f>VLOOKUP(InputData[[#This Row],[PRODUCT ID]],MasterData[],5,0)</f>
        <v>112</v>
      </c>
      <c r="K46" s="13">
        <f>VLOOKUP(InputData[[#This Row],[PRODUCT ID]],MasterData[],6,0)</f>
        <v>122.08</v>
      </c>
      <c r="L46" s="13">
        <f>InputData[[#This Row],[QUANTITY]]*InputData[[#This Row],[BUYING PRIZE]]</f>
        <v>560</v>
      </c>
      <c r="M46" s="13">
        <f>InputData[[#This Row],[QUANTITY]]*InputData[[#This Row],[SELLING PRICE]]*(1-InputData[[#This Row],[DISCOUNT %]])</f>
        <v>610.4</v>
      </c>
      <c r="N46" s="11">
        <f>DAY(InputData[[#This Row],[DATE]])</f>
        <v>22</v>
      </c>
      <c r="O46" s="11" t="str">
        <f>TEXT(InputData[[#This Row],[DATE]],"mmm")</f>
        <v>Feb</v>
      </c>
      <c r="P46" s="11">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3">
        <f>VLOOKUP(InputData[[#This Row],[PRODUCT ID]],MasterData[],5,0)</f>
        <v>7</v>
      </c>
      <c r="K47" s="13">
        <f>VLOOKUP(InputData[[#This Row],[PRODUCT ID]],MasterData[],6,0)</f>
        <v>8.33</v>
      </c>
      <c r="L47" s="13">
        <f>InputData[[#This Row],[QUANTITY]]*InputData[[#This Row],[BUYING PRIZE]]</f>
        <v>21</v>
      </c>
      <c r="M47" s="13">
        <f>InputData[[#This Row],[QUANTITY]]*InputData[[#This Row],[SELLING PRICE]]*(1-InputData[[#This Row],[DISCOUNT %]])</f>
        <v>24.990000000000002</v>
      </c>
      <c r="N47" s="11">
        <f>DAY(InputData[[#This Row],[DATE]])</f>
        <v>23</v>
      </c>
      <c r="O47" s="11" t="str">
        <f>TEXT(InputData[[#This Row],[DATE]],"mmm")</f>
        <v>Feb</v>
      </c>
      <c r="P47" s="11">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3">
        <f>VLOOKUP(InputData[[#This Row],[PRODUCT ID]],MasterData[],5,0)</f>
        <v>133</v>
      </c>
      <c r="K48" s="13">
        <f>VLOOKUP(InputData[[#This Row],[PRODUCT ID]],MasterData[],6,0)</f>
        <v>155.61000000000001</v>
      </c>
      <c r="L48" s="13">
        <f>InputData[[#This Row],[QUANTITY]]*InputData[[#This Row],[BUYING PRIZE]]</f>
        <v>266</v>
      </c>
      <c r="M48" s="13">
        <f>InputData[[#This Row],[QUANTITY]]*InputData[[#This Row],[SELLING PRICE]]*(1-InputData[[#This Row],[DISCOUNT %]])</f>
        <v>311.22000000000003</v>
      </c>
      <c r="N48" s="11">
        <f>DAY(InputData[[#This Row],[DATE]])</f>
        <v>23</v>
      </c>
      <c r="O48" s="11" t="str">
        <f>TEXT(InputData[[#This Row],[DATE]],"mmm")</f>
        <v>Feb</v>
      </c>
      <c r="P48" s="11">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3">
        <f>VLOOKUP(InputData[[#This Row],[PRODUCT ID]],MasterData[],5,0)</f>
        <v>105</v>
      </c>
      <c r="K49" s="13">
        <f>VLOOKUP(InputData[[#This Row],[PRODUCT ID]],MasterData[],6,0)</f>
        <v>142.80000000000001</v>
      </c>
      <c r="L49" s="13">
        <f>InputData[[#This Row],[QUANTITY]]*InputData[[#This Row],[BUYING PRIZE]]</f>
        <v>420</v>
      </c>
      <c r="M49" s="13">
        <f>InputData[[#This Row],[QUANTITY]]*InputData[[#This Row],[SELLING PRICE]]*(1-InputData[[#This Row],[DISCOUNT %]])</f>
        <v>571.20000000000005</v>
      </c>
      <c r="N49" s="11">
        <f>DAY(InputData[[#This Row],[DATE]])</f>
        <v>25</v>
      </c>
      <c r="O49" s="11" t="str">
        <f>TEXT(InputData[[#This Row],[DATE]],"mmm")</f>
        <v>Feb</v>
      </c>
      <c r="P49" s="11">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3">
        <f>VLOOKUP(InputData[[#This Row],[PRODUCT ID]],MasterData[],5,0)</f>
        <v>89</v>
      </c>
      <c r="K50" s="13">
        <f>VLOOKUP(InputData[[#This Row],[PRODUCT ID]],MasterData[],6,0)</f>
        <v>117.48</v>
      </c>
      <c r="L50" s="13">
        <f>InputData[[#This Row],[QUANTITY]]*InputData[[#This Row],[BUYING PRIZE]]</f>
        <v>979</v>
      </c>
      <c r="M50" s="13">
        <f>InputData[[#This Row],[QUANTITY]]*InputData[[#This Row],[SELLING PRICE]]*(1-InputData[[#This Row],[DISCOUNT %]])</f>
        <v>1292.28</v>
      </c>
      <c r="N50" s="11">
        <f>DAY(InputData[[#This Row],[DATE]])</f>
        <v>25</v>
      </c>
      <c r="O50" s="11" t="str">
        <f>TEXT(InputData[[#This Row],[DATE]],"mmm")</f>
        <v>Feb</v>
      </c>
      <c r="P50" s="11">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3">
        <f>VLOOKUP(InputData[[#This Row],[PRODUCT ID]],MasterData[],5,0)</f>
        <v>148</v>
      </c>
      <c r="K51" s="13">
        <f>VLOOKUP(InputData[[#This Row],[PRODUCT ID]],MasterData[],6,0)</f>
        <v>201.28</v>
      </c>
      <c r="L51" s="13">
        <f>InputData[[#This Row],[QUANTITY]]*InputData[[#This Row],[BUYING PRIZE]]</f>
        <v>296</v>
      </c>
      <c r="M51" s="13">
        <f>InputData[[#This Row],[QUANTITY]]*InputData[[#This Row],[SELLING PRICE]]*(1-InputData[[#This Row],[DISCOUNT %]])</f>
        <v>402.56</v>
      </c>
      <c r="N51" s="11">
        <f>DAY(InputData[[#This Row],[DATE]])</f>
        <v>25</v>
      </c>
      <c r="O51" s="11" t="str">
        <f>TEXT(InputData[[#This Row],[DATE]],"mmm")</f>
        <v>Feb</v>
      </c>
      <c r="P51" s="1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3">
        <f>VLOOKUP(InputData[[#This Row],[PRODUCT ID]],MasterData[],5,0)</f>
        <v>37</v>
      </c>
      <c r="K52" s="13">
        <f>VLOOKUP(InputData[[#This Row],[PRODUCT ID]],MasterData[],6,0)</f>
        <v>49.21</v>
      </c>
      <c r="L52" s="13">
        <f>InputData[[#This Row],[QUANTITY]]*InputData[[#This Row],[BUYING PRIZE]]</f>
        <v>407</v>
      </c>
      <c r="M52" s="13">
        <f>InputData[[#This Row],[QUANTITY]]*InputData[[#This Row],[SELLING PRICE]]*(1-InputData[[#This Row],[DISCOUNT %]])</f>
        <v>541.31000000000006</v>
      </c>
      <c r="N52" s="11">
        <f>DAY(InputData[[#This Row],[DATE]])</f>
        <v>27</v>
      </c>
      <c r="O52" s="11" t="str">
        <f>TEXT(InputData[[#This Row],[DATE]],"mmm")</f>
        <v>Feb</v>
      </c>
      <c r="P52" s="11">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3">
        <f>VLOOKUP(InputData[[#This Row],[PRODUCT ID]],MasterData[],5,0)</f>
        <v>44</v>
      </c>
      <c r="K53" s="13">
        <f>VLOOKUP(InputData[[#This Row],[PRODUCT ID]],MasterData[],6,0)</f>
        <v>48.4</v>
      </c>
      <c r="L53" s="13">
        <f>InputData[[#This Row],[QUANTITY]]*InputData[[#This Row],[BUYING PRIZE]]</f>
        <v>44</v>
      </c>
      <c r="M53" s="13">
        <f>InputData[[#This Row],[QUANTITY]]*InputData[[#This Row],[SELLING PRICE]]*(1-InputData[[#This Row],[DISCOUNT %]])</f>
        <v>48.4</v>
      </c>
      <c r="N53" s="11">
        <f>DAY(InputData[[#This Row],[DATE]])</f>
        <v>3</v>
      </c>
      <c r="O53" s="11" t="str">
        <f>TEXT(InputData[[#This Row],[DATE]],"mmm")</f>
        <v>Mar</v>
      </c>
      <c r="P53" s="11">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3">
        <f>VLOOKUP(InputData[[#This Row],[PRODUCT ID]],MasterData[],5,0)</f>
        <v>126</v>
      </c>
      <c r="K54" s="13">
        <f>VLOOKUP(InputData[[#This Row],[PRODUCT ID]],MasterData[],6,0)</f>
        <v>162.54</v>
      </c>
      <c r="L54" s="13">
        <f>InputData[[#This Row],[QUANTITY]]*InputData[[#This Row],[BUYING PRIZE]]</f>
        <v>1134</v>
      </c>
      <c r="M54" s="13">
        <f>InputData[[#This Row],[QUANTITY]]*InputData[[#This Row],[SELLING PRICE]]*(1-InputData[[#This Row],[DISCOUNT %]])</f>
        <v>1462.86</v>
      </c>
      <c r="N54" s="11">
        <f>DAY(InputData[[#This Row],[DATE]])</f>
        <v>7</v>
      </c>
      <c r="O54" s="11" t="str">
        <f>TEXT(InputData[[#This Row],[DATE]],"mmm")</f>
        <v>Mar</v>
      </c>
      <c r="P54" s="11">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3">
        <f>VLOOKUP(InputData[[#This Row],[PRODUCT ID]],MasterData[],5,0)</f>
        <v>48</v>
      </c>
      <c r="K55" s="13">
        <f>VLOOKUP(InputData[[#This Row],[PRODUCT ID]],MasterData[],6,0)</f>
        <v>57.120000000000005</v>
      </c>
      <c r="L55" s="13">
        <f>InputData[[#This Row],[QUANTITY]]*InputData[[#This Row],[BUYING PRIZE]]</f>
        <v>288</v>
      </c>
      <c r="M55" s="13">
        <f>InputData[[#This Row],[QUANTITY]]*InputData[[#This Row],[SELLING PRICE]]*(1-InputData[[#This Row],[DISCOUNT %]])</f>
        <v>342.72</v>
      </c>
      <c r="N55" s="11">
        <f>DAY(InputData[[#This Row],[DATE]])</f>
        <v>8</v>
      </c>
      <c r="O55" s="11" t="str">
        <f>TEXT(InputData[[#This Row],[DATE]],"mmm")</f>
        <v>Mar</v>
      </c>
      <c r="P55" s="11">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3">
        <f>VLOOKUP(InputData[[#This Row],[PRODUCT ID]],MasterData[],5,0)</f>
        <v>76</v>
      </c>
      <c r="K56" s="13">
        <f>VLOOKUP(InputData[[#This Row],[PRODUCT ID]],MasterData[],6,0)</f>
        <v>82.08</v>
      </c>
      <c r="L56" s="13">
        <f>InputData[[#This Row],[QUANTITY]]*InputData[[#This Row],[BUYING PRIZE]]</f>
        <v>684</v>
      </c>
      <c r="M56" s="13">
        <f>InputData[[#This Row],[QUANTITY]]*InputData[[#This Row],[SELLING PRICE]]*(1-InputData[[#This Row],[DISCOUNT %]])</f>
        <v>738.72</v>
      </c>
      <c r="N56" s="11">
        <f>DAY(InputData[[#This Row],[DATE]])</f>
        <v>8</v>
      </c>
      <c r="O56" s="11" t="str">
        <f>TEXT(InputData[[#This Row],[DATE]],"mmm")</f>
        <v>Mar</v>
      </c>
      <c r="P56" s="11">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3">
        <f>VLOOKUP(InputData[[#This Row],[PRODUCT ID]],MasterData[],5,0)</f>
        <v>47</v>
      </c>
      <c r="K57" s="13">
        <f>VLOOKUP(InputData[[#This Row],[PRODUCT ID]],MasterData[],6,0)</f>
        <v>53.11</v>
      </c>
      <c r="L57" s="13">
        <f>InputData[[#This Row],[QUANTITY]]*InputData[[#This Row],[BUYING PRIZE]]</f>
        <v>282</v>
      </c>
      <c r="M57" s="13">
        <f>InputData[[#This Row],[QUANTITY]]*InputData[[#This Row],[SELLING PRICE]]*(1-InputData[[#This Row],[DISCOUNT %]])</f>
        <v>318.65999999999997</v>
      </c>
      <c r="N57" s="11">
        <f>DAY(InputData[[#This Row],[DATE]])</f>
        <v>9</v>
      </c>
      <c r="O57" s="11" t="str">
        <f>TEXT(InputData[[#This Row],[DATE]],"mmm")</f>
        <v>Mar</v>
      </c>
      <c r="P57" s="11">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3">
        <f>VLOOKUP(InputData[[#This Row],[PRODUCT ID]],MasterData[],5,0)</f>
        <v>7</v>
      </c>
      <c r="K58" s="13">
        <f>VLOOKUP(InputData[[#This Row],[PRODUCT ID]],MasterData[],6,0)</f>
        <v>8.33</v>
      </c>
      <c r="L58" s="13">
        <f>InputData[[#This Row],[QUANTITY]]*InputData[[#This Row],[BUYING PRIZE]]</f>
        <v>77</v>
      </c>
      <c r="M58" s="13">
        <f>InputData[[#This Row],[QUANTITY]]*InputData[[#This Row],[SELLING PRICE]]*(1-InputData[[#This Row],[DISCOUNT %]])</f>
        <v>91.63</v>
      </c>
      <c r="N58" s="11">
        <f>DAY(InputData[[#This Row],[DATE]])</f>
        <v>11</v>
      </c>
      <c r="O58" s="11" t="str">
        <f>TEXT(InputData[[#This Row],[DATE]],"mmm")</f>
        <v>Mar</v>
      </c>
      <c r="P58" s="11">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3">
        <f>VLOOKUP(InputData[[#This Row],[PRODUCT ID]],MasterData[],5,0)</f>
        <v>37</v>
      </c>
      <c r="K59" s="13">
        <f>VLOOKUP(InputData[[#This Row],[PRODUCT ID]],MasterData[],6,0)</f>
        <v>41.81</v>
      </c>
      <c r="L59" s="13">
        <f>InputData[[#This Row],[QUANTITY]]*InputData[[#This Row],[BUYING PRIZE]]</f>
        <v>370</v>
      </c>
      <c r="M59" s="13">
        <f>InputData[[#This Row],[QUANTITY]]*InputData[[#This Row],[SELLING PRICE]]*(1-InputData[[#This Row],[DISCOUNT %]])</f>
        <v>418.1</v>
      </c>
      <c r="N59" s="11">
        <f>DAY(InputData[[#This Row],[DATE]])</f>
        <v>13</v>
      </c>
      <c r="O59" s="11" t="str">
        <f>TEXT(InputData[[#This Row],[DATE]],"mmm")</f>
        <v>Mar</v>
      </c>
      <c r="P59" s="11">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3">
        <f>VLOOKUP(InputData[[#This Row],[PRODUCT ID]],MasterData[],5,0)</f>
        <v>37</v>
      </c>
      <c r="K60" s="13">
        <f>VLOOKUP(InputData[[#This Row],[PRODUCT ID]],MasterData[],6,0)</f>
        <v>42.55</v>
      </c>
      <c r="L60" s="13">
        <f>InputData[[#This Row],[QUANTITY]]*InputData[[#This Row],[BUYING PRIZE]]</f>
        <v>407</v>
      </c>
      <c r="M60" s="13">
        <f>InputData[[#This Row],[QUANTITY]]*InputData[[#This Row],[SELLING PRICE]]*(1-InputData[[#This Row],[DISCOUNT %]])</f>
        <v>468.04999999999995</v>
      </c>
      <c r="N60" s="11">
        <f>DAY(InputData[[#This Row],[DATE]])</f>
        <v>15</v>
      </c>
      <c r="O60" s="11" t="str">
        <f>TEXT(InputData[[#This Row],[DATE]],"mmm")</f>
        <v>Mar</v>
      </c>
      <c r="P60" s="11">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3">
        <f>VLOOKUP(InputData[[#This Row],[PRODUCT ID]],MasterData[],5,0)</f>
        <v>73</v>
      </c>
      <c r="K61" s="13">
        <f>VLOOKUP(InputData[[#This Row],[PRODUCT ID]],MasterData[],6,0)</f>
        <v>94.17</v>
      </c>
      <c r="L61" s="13">
        <f>InputData[[#This Row],[QUANTITY]]*InputData[[#This Row],[BUYING PRIZE]]</f>
        <v>1022</v>
      </c>
      <c r="M61" s="13">
        <f>InputData[[#This Row],[QUANTITY]]*InputData[[#This Row],[SELLING PRICE]]*(1-InputData[[#This Row],[DISCOUNT %]])</f>
        <v>1318.38</v>
      </c>
      <c r="N61" s="11">
        <f>DAY(InputData[[#This Row],[DATE]])</f>
        <v>16</v>
      </c>
      <c r="O61" s="11" t="str">
        <f>TEXT(InputData[[#This Row],[DATE]],"mmm")</f>
        <v>Mar</v>
      </c>
      <c r="P61" s="1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3">
        <f>VLOOKUP(InputData[[#This Row],[PRODUCT ID]],MasterData[],5,0)</f>
        <v>120</v>
      </c>
      <c r="K62" s="13">
        <f>VLOOKUP(InputData[[#This Row],[PRODUCT ID]],MasterData[],6,0)</f>
        <v>162</v>
      </c>
      <c r="L62" s="13">
        <f>InputData[[#This Row],[QUANTITY]]*InputData[[#This Row],[BUYING PRIZE]]</f>
        <v>960</v>
      </c>
      <c r="M62" s="13">
        <f>InputData[[#This Row],[QUANTITY]]*InputData[[#This Row],[SELLING PRICE]]*(1-InputData[[#This Row],[DISCOUNT %]])</f>
        <v>1296</v>
      </c>
      <c r="N62" s="11">
        <f>DAY(InputData[[#This Row],[DATE]])</f>
        <v>18</v>
      </c>
      <c r="O62" s="11" t="str">
        <f>TEXT(InputData[[#This Row],[DATE]],"mmm")</f>
        <v>Mar</v>
      </c>
      <c r="P62" s="11">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3">
        <f>VLOOKUP(InputData[[#This Row],[PRODUCT ID]],MasterData[],5,0)</f>
        <v>37</v>
      </c>
      <c r="K63" s="13">
        <f>VLOOKUP(InputData[[#This Row],[PRODUCT ID]],MasterData[],6,0)</f>
        <v>41.81</v>
      </c>
      <c r="L63" s="13">
        <f>InputData[[#This Row],[QUANTITY]]*InputData[[#This Row],[BUYING PRIZE]]</f>
        <v>333</v>
      </c>
      <c r="M63" s="13">
        <f>InputData[[#This Row],[QUANTITY]]*InputData[[#This Row],[SELLING PRICE]]*(1-InputData[[#This Row],[DISCOUNT %]])</f>
        <v>376.29</v>
      </c>
      <c r="N63" s="11">
        <f>DAY(InputData[[#This Row],[DATE]])</f>
        <v>19</v>
      </c>
      <c r="O63" s="11" t="str">
        <f>TEXT(InputData[[#This Row],[DATE]],"mmm")</f>
        <v>Mar</v>
      </c>
      <c r="P63" s="11">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3">
        <f>VLOOKUP(InputData[[#This Row],[PRODUCT ID]],MasterData[],5,0)</f>
        <v>61</v>
      </c>
      <c r="K64" s="13">
        <f>VLOOKUP(InputData[[#This Row],[PRODUCT ID]],MasterData[],6,0)</f>
        <v>76.25</v>
      </c>
      <c r="L64" s="13">
        <f>InputData[[#This Row],[QUANTITY]]*InputData[[#This Row],[BUYING PRIZE]]</f>
        <v>793</v>
      </c>
      <c r="M64" s="13">
        <f>InputData[[#This Row],[QUANTITY]]*InputData[[#This Row],[SELLING PRICE]]*(1-InputData[[#This Row],[DISCOUNT %]])</f>
        <v>991.25</v>
      </c>
      <c r="N64" s="11">
        <f>DAY(InputData[[#This Row],[DATE]])</f>
        <v>21</v>
      </c>
      <c r="O64" s="11" t="str">
        <f>TEXT(InputData[[#This Row],[DATE]],"mmm")</f>
        <v>Mar</v>
      </c>
      <c r="P64" s="11">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3">
        <f>VLOOKUP(InputData[[#This Row],[PRODUCT ID]],MasterData[],5,0)</f>
        <v>37</v>
      </c>
      <c r="K65" s="13">
        <f>VLOOKUP(InputData[[#This Row],[PRODUCT ID]],MasterData[],6,0)</f>
        <v>42.55</v>
      </c>
      <c r="L65" s="13">
        <f>InputData[[#This Row],[QUANTITY]]*InputData[[#This Row],[BUYING PRIZE]]</f>
        <v>259</v>
      </c>
      <c r="M65" s="13">
        <f>InputData[[#This Row],[QUANTITY]]*InputData[[#This Row],[SELLING PRICE]]*(1-InputData[[#This Row],[DISCOUNT %]])</f>
        <v>297.84999999999997</v>
      </c>
      <c r="N65" s="11">
        <f>DAY(InputData[[#This Row],[DATE]])</f>
        <v>21</v>
      </c>
      <c r="O65" s="11" t="str">
        <f>TEXT(InputData[[#This Row],[DATE]],"mmm")</f>
        <v>Mar</v>
      </c>
      <c r="P65" s="11">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3">
        <f>VLOOKUP(InputData[[#This Row],[PRODUCT ID]],MasterData[],5,0)</f>
        <v>105</v>
      </c>
      <c r="K66" s="13">
        <f>VLOOKUP(InputData[[#This Row],[PRODUCT ID]],MasterData[],6,0)</f>
        <v>142.80000000000001</v>
      </c>
      <c r="L66" s="13">
        <f>InputData[[#This Row],[QUANTITY]]*InputData[[#This Row],[BUYING PRIZE]]</f>
        <v>840</v>
      </c>
      <c r="M66" s="13">
        <f>InputData[[#This Row],[QUANTITY]]*InputData[[#This Row],[SELLING PRICE]]*(1-InputData[[#This Row],[DISCOUNT %]])</f>
        <v>1142.4000000000001</v>
      </c>
      <c r="N66" s="11">
        <f>DAY(InputData[[#This Row],[DATE]])</f>
        <v>22</v>
      </c>
      <c r="O66" s="11" t="str">
        <f>TEXT(InputData[[#This Row],[DATE]],"mmm")</f>
        <v>Mar</v>
      </c>
      <c r="P66" s="11">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3">
        <f>VLOOKUP(InputData[[#This Row],[PRODUCT ID]],MasterData[],5,0)</f>
        <v>73</v>
      </c>
      <c r="K67" s="13">
        <f>VLOOKUP(InputData[[#This Row],[PRODUCT ID]],MasterData[],6,0)</f>
        <v>94.17</v>
      </c>
      <c r="L67" s="13">
        <f>InputData[[#This Row],[QUANTITY]]*InputData[[#This Row],[BUYING PRIZE]]</f>
        <v>292</v>
      </c>
      <c r="M67" s="13">
        <f>InputData[[#This Row],[QUANTITY]]*InputData[[#This Row],[SELLING PRICE]]*(1-InputData[[#This Row],[DISCOUNT %]])</f>
        <v>376.68</v>
      </c>
      <c r="N67" s="11">
        <f>DAY(InputData[[#This Row],[DATE]])</f>
        <v>22</v>
      </c>
      <c r="O67" s="11" t="str">
        <f>TEXT(InputData[[#This Row],[DATE]],"mmm")</f>
        <v>Mar</v>
      </c>
      <c r="P67" s="11">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3">
        <f>VLOOKUP(InputData[[#This Row],[PRODUCT ID]],MasterData[],5,0)</f>
        <v>144</v>
      </c>
      <c r="K68" s="13">
        <f>VLOOKUP(InputData[[#This Row],[PRODUCT ID]],MasterData[],6,0)</f>
        <v>156.96</v>
      </c>
      <c r="L68" s="13">
        <f>InputData[[#This Row],[QUANTITY]]*InputData[[#This Row],[BUYING PRIZE]]</f>
        <v>2016</v>
      </c>
      <c r="M68" s="13">
        <f>InputData[[#This Row],[QUANTITY]]*InputData[[#This Row],[SELLING PRICE]]*(1-InputData[[#This Row],[DISCOUNT %]])</f>
        <v>2197.44</v>
      </c>
      <c r="N68" s="11">
        <f>DAY(InputData[[#This Row],[DATE]])</f>
        <v>25</v>
      </c>
      <c r="O68" s="11" t="str">
        <f>TEXT(InputData[[#This Row],[DATE]],"mmm")</f>
        <v>Mar</v>
      </c>
      <c r="P68" s="11">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3">
        <f>VLOOKUP(InputData[[#This Row],[PRODUCT ID]],MasterData[],5,0)</f>
        <v>75</v>
      </c>
      <c r="K69" s="13">
        <f>VLOOKUP(InputData[[#This Row],[PRODUCT ID]],MasterData[],6,0)</f>
        <v>85.5</v>
      </c>
      <c r="L69" s="13">
        <f>InputData[[#This Row],[QUANTITY]]*InputData[[#This Row],[BUYING PRIZE]]</f>
        <v>300</v>
      </c>
      <c r="M69" s="13">
        <f>InputData[[#This Row],[QUANTITY]]*InputData[[#This Row],[SELLING PRICE]]*(1-InputData[[#This Row],[DISCOUNT %]])</f>
        <v>342</v>
      </c>
      <c r="N69" s="11">
        <f>DAY(InputData[[#This Row],[DATE]])</f>
        <v>25</v>
      </c>
      <c r="O69" s="11" t="str">
        <f>TEXT(InputData[[#This Row],[DATE]],"mmm")</f>
        <v>Mar</v>
      </c>
      <c r="P69" s="11">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3">
        <f>VLOOKUP(InputData[[#This Row],[PRODUCT ID]],MasterData[],5,0)</f>
        <v>47</v>
      </c>
      <c r="K70" s="13">
        <f>VLOOKUP(InputData[[#This Row],[PRODUCT ID]],MasterData[],6,0)</f>
        <v>53.11</v>
      </c>
      <c r="L70" s="13">
        <f>InputData[[#This Row],[QUANTITY]]*InputData[[#This Row],[BUYING PRIZE]]</f>
        <v>376</v>
      </c>
      <c r="M70" s="13">
        <f>InputData[[#This Row],[QUANTITY]]*InputData[[#This Row],[SELLING PRICE]]*(1-InputData[[#This Row],[DISCOUNT %]])</f>
        <v>424.88</v>
      </c>
      <c r="N70" s="11">
        <f>DAY(InputData[[#This Row],[DATE]])</f>
        <v>25</v>
      </c>
      <c r="O70" s="11" t="str">
        <f>TEXT(InputData[[#This Row],[DATE]],"mmm")</f>
        <v>Mar</v>
      </c>
      <c r="P70" s="11">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3">
        <f>VLOOKUP(InputData[[#This Row],[PRODUCT ID]],MasterData[],5,0)</f>
        <v>72</v>
      </c>
      <c r="K71" s="13">
        <f>VLOOKUP(InputData[[#This Row],[PRODUCT ID]],MasterData[],6,0)</f>
        <v>79.92</v>
      </c>
      <c r="L71" s="13">
        <f>InputData[[#This Row],[QUANTITY]]*InputData[[#This Row],[BUYING PRIZE]]</f>
        <v>144</v>
      </c>
      <c r="M71" s="13">
        <f>InputData[[#This Row],[QUANTITY]]*InputData[[#This Row],[SELLING PRICE]]*(1-InputData[[#This Row],[DISCOUNT %]])</f>
        <v>159.84</v>
      </c>
      <c r="N71" s="11">
        <f>DAY(InputData[[#This Row],[DATE]])</f>
        <v>25</v>
      </c>
      <c r="O71" s="11" t="str">
        <f>TEXT(InputData[[#This Row],[DATE]],"mmm")</f>
        <v>Mar</v>
      </c>
      <c r="P71" s="1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3">
        <f>VLOOKUP(InputData[[#This Row],[PRODUCT ID]],MasterData[],5,0)</f>
        <v>98</v>
      </c>
      <c r="K72" s="13">
        <f>VLOOKUP(InputData[[#This Row],[PRODUCT ID]],MasterData[],6,0)</f>
        <v>103.88</v>
      </c>
      <c r="L72" s="13">
        <f>InputData[[#This Row],[QUANTITY]]*InputData[[#This Row],[BUYING PRIZE]]</f>
        <v>392</v>
      </c>
      <c r="M72" s="13">
        <f>InputData[[#This Row],[QUANTITY]]*InputData[[#This Row],[SELLING PRICE]]*(1-InputData[[#This Row],[DISCOUNT %]])</f>
        <v>415.52</v>
      </c>
      <c r="N72" s="11">
        <f>DAY(InputData[[#This Row],[DATE]])</f>
        <v>26</v>
      </c>
      <c r="O72" s="11" t="str">
        <f>TEXT(InputData[[#This Row],[DATE]],"mmm")</f>
        <v>Mar</v>
      </c>
      <c r="P72" s="11">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3">
        <f>VLOOKUP(InputData[[#This Row],[PRODUCT ID]],MasterData[],5,0)</f>
        <v>120</v>
      </c>
      <c r="K73" s="13">
        <f>VLOOKUP(InputData[[#This Row],[PRODUCT ID]],MasterData[],6,0)</f>
        <v>162</v>
      </c>
      <c r="L73" s="13">
        <f>InputData[[#This Row],[QUANTITY]]*InputData[[#This Row],[BUYING PRIZE]]</f>
        <v>120</v>
      </c>
      <c r="M73" s="13">
        <f>InputData[[#This Row],[QUANTITY]]*InputData[[#This Row],[SELLING PRICE]]*(1-InputData[[#This Row],[DISCOUNT %]])</f>
        <v>162</v>
      </c>
      <c r="N73" s="11">
        <f>DAY(InputData[[#This Row],[DATE]])</f>
        <v>26</v>
      </c>
      <c r="O73" s="11" t="str">
        <f>TEXT(InputData[[#This Row],[DATE]],"mmm")</f>
        <v>Mar</v>
      </c>
      <c r="P73" s="11">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3">
        <f>VLOOKUP(InputData[[#This Row],[PRODUCT ID]],MasterData[],5,0)</f>
        <v>148</v>
      </c>
      <c r="K74" s="13">
        <f>VLOOKUP(InputData[[#This Row],[PRODUCT ID]],MasterData[],6,0)</f>
        <v>164.28</v>
      </c>
      <c r="L74" s="13">
        <f>InputData[[#This Row],[QUANTITY]]*InputData[[#This Row],[BUYING PRIZE]]</f>
        <v>1332</v>
      </c>
      <c r="M74" s="13">
        <f>InputData[[#This Row],[QUANTITY]]*InputData[[#This Row],[SELLING PRICE]]*(1-InputData[[#This Row],[DISCOUNT %]])</f>
        <v>1478.52</v>
      </c>
      <c r="N74" s="11">
        <f>DAY(InputData[[#This Row],[DATE]])</f>
        <v>26</v>
      </c>
      <c r="O74" s="11" t="str">
        <f>TEXT(InputData[[#This Row],[DATE]],"mmm")</f>
        <v>Mar</v>
      </c>
      <c r="P74" s="11">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3">
        <f>VLOOKUP(InputData[[#This Row],[PRODUCT ID]],MasterData[],5,0)</f>
        <v>148</v>
      </c>
      <c r="K75" s="13">
        <f>VLOOKUP(InputData[[#This Row],[PRODUCT ID]],MasterData[],6,0)</f>
        <v>201.28</v>
      </c>
      <c r="L75" s="13">
        <f>InputData[[#This Row],[QUANTITY]]*InputData[[#This Row],[BUYING PRIZE]]</f>
        <v>444</v>
      </c>
      <c r="M75" s="13">
        <f>InputData[[#This Row],[QUANTITY]]*InputData[[#This Row],[SELLING PRICE]]*(1-InputData[[#This Row],[DISCOUNT %]])</f>
        <v>603.84</v>
      </c>
      <c r="N75" s="11">
        <f>DAY(InputData[[#This Row],[DATE]])</f>
        <v>27</v>
      </c>
      <c r="O75" s="11" t="str">
        <f>TEXT(InputData[[#This Row],[DATE]],"mmm")</f>
        <v>Mar</v>
      </c>
      <c r="P75" s="11">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3">
        <f>VLOOKUP(InputData[[#This Row],[PRODUCT ID]],MasterData[],5,0)</f>
        <v>43</v>
      </c>
      <c r="K76" s="13">
        <f>VLOOKUP(InputData[[#This Row],[PRODUCT ID]],MasterData[],6,0)</f>
        <v>47.730000000000004</v>
      </c>
      <c r="L76" s="13">
        <f>InputData[[#This Row],[QUANTITY]]*InputData[[#This Row],[BUYING PRIZE]]</f>
        <v>344</v>
      </c>
      <c r="M76" s="13">
        <f>InputData[[#This Row],[QUANTITY]]*InputData[[#This Row],[SELLING PRICE]]*(1-InputData[[#This Row],[DISCOUNT %]])</f>
        <v>381.84000000000003</v>
      </c>
      <c r="N76" s="11">
        <f>DAY(InputData[[#This Row],[DATE]])</f>
        <v>28</v>
      </c>
      <c r="O76" s="11" t="str">
        <f>TEXT(InputData[[#This Row],[DATE]],"mmm")</f>
        <v>Mar</v>
      </c>
      <c r="P76" s="11">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3">
        <f>VLOOKUP(InputData[[#This Row],[PRODUCT ID]],MasterData[],5,0)</f>
        <v>72</v>
      </c>
      <c r="K77" s="13">
        <f>VLOOKUP(InputData[[#This Row],[PRODUCT ID]],MasterData[],6,0)</f>
        <v>79.92</v>
      </c>
      <c r="L77" s="13">
        <f>InputData[[#This Row],[QUANTITY]]*InputData[[#This Row],[BUYING PRIZE]]</f>
        <v>72</v>
      </c>
      <c r="M77" s="13">
        <f>InputData[[#This Row],[QUANTITY]]*InputData[[#This Row],[SELLING PRICE]]*(1-InputData[[#This Row],[DISCOUNT %]])</f>
        <v>79.92</v>
      </c>
      <c r="N77" s="11">
        <f>DAY(InputData[[#This Row],[DATE]])</f>
        <v>30</v>
      </c>
      <c r="O77" s="11" t="str">
        <f>TEXT(InputData[[#This Row],[DATE]],"mmm")</f>
        <v>Mar</v>
      </c>
      <c r="P77" s="11">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3">
        <f>VLOOKUP(InputData[[#This Row],[PRODUCT ID]],MasterData[],5,0)</f>
        <v>120</v>
      </c>
      <c r="K78" s="13">
        <f>VLOOKUP(InputData[[#This Row],[PRODUCT ID]],MasterData[],6,0)</f>
        <v>162</v>
      </c>
      <c r="L78" s="13">
        <f>InputData[[#This Row],[QUANTITY]]*InputData[[#This Row],[BUYING PRIZE]]</f>
        <v>360</v>
      </c>
      <c r="M78" s="13">
        <f>InputData[[#This Row],[QUANTITY]]*InputData[[#This Row],[SELLING PRICE]]*(1-InputData[[#This Row],[DISCOUNT %]])</f>
        <v>486</v>
      </c>
      <c r="N78" s="11">
        <f>DAY(InputData[[#This Row],[DATE]])</f>
        <v>31</v>
      </c>
      <c r="O78" s="11" t="str">
        <f>TEXT(InputData[[#This Row],[DATE]],"mmm")</f>
        <v>Mar</v>
      </c>
      <c r="P78" s="11">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3">
        <f>VLOOKUP(InputData[[#This Row],[PRODUCT ID]],MasterData[],5,0)</f>
        <v>90</v>
      </c>
      <c r="K79" s="13">
        <f>VLOOKUP(InputData[[#This Row],[PRODUCT ID]],MasterData[],6,0)</f>
        <v>115.2</v>
      </c>
      <c r="L79" s="13">
        <f>InputData[[#This Row],[QUANTITY]]*InputData[[#This Row],[BUYING PRIZE]]</f>
        <v>360</v>
      </c>
      <c r="M79" s="13">
        <f>InputData[[#This Row],[QUANTITY]]*InputData[[#This Row],[SELLING PRICE]]*(1-InputData[[#This Row],[DISCOUNT %]])</f>
        <v>460.8</v>
      </c>
      <c r="N79" s="11">
        <f>DAY(InputData[[#This Row],[DATE]])</f>
        <v>4</v>
      </c>
      <c r="O79" s="11" t="str">
        <f>TEXT(InputData[[#This Row],[DATE]],"mmm")</f>
        <v>Apr</v>
      </c>
      <c r="P79" s="11">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3">
        <f>VLOOKUP(InputData[[#This Row],[PRODUCT ID]],MasterData[],5,0)</f>
        <v>6</v>
      </c>
      <c r="K80" s="13">
        <f>VLOOKUP(InputData[[#This Row],[PRODUCT ID]],MasterData[],6,0)</f>
        <v>7.8599999999999994</v>
      </c>
      <c r="L80" s="13">
        <f>InputData[[#This Row],[QUANTITY]]*InputData[[#This Row],[BUYING PRIZE]]</f>
        <v>54</v>
      </c>
      <c r="M80" s="13">
        <f>InputData[[#This Row],[QUANTITY]]*InputData[[#This Row],[SELLING PRICE]]*(1-InputData[[#This Row],[DISCOUNT %]])</f>
        <v>70.739999999999995</v>
      </c>
      <c r="N80" s="11">
        <f>DAY(InputData[[#This Row],[DATE]])</f>
        <v>4</v>
      </c>
      <c r="O80" s="11" t="str">
        <f>TEXT(InputData[[#This Row],[DATE]],"mmm")</f>
        <v>Apr</v>
      </c>
      <c r="P80" s="11">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3">
        <f>VLOOKUP(InputData[[#This Row],[PRODUCT ID]],MasterData[],5,0)</f>
        <v>93</v>
      </c>
      <c r="K81" s="13">
        <f>VLOOKUP(InputData[[#This Row],[PRODUCT ID]],MasterData[],6,0)</f>
        <v>104.16</v>
      </c>
      <c r="L81" s="13">
        <f>InputData[[#This Row],[QUANTITY]]*InputData[[#This Row],[BUYING PRIZE]]</f>
        <v>1395</v>
      </c>
      <c r="M81" s="13">
        <f>InputData[[#This Row],[QUANTITY]]*InputData[[#This Row],[SELLING PRICE]]*(1-InputData[[#This Row],[DISCOUNT %]])</f>
        <v>1562.3999999999999</v>
      </c>
      <c r="N81" s="11">
        <f>DAY(InputData[[#This Row],[DATE]])</f>
        <v>5</v>
      </c>
      <c r="O81" s="11" t="str">
        <f>TEXT(InputData[[#This Row],[DATE]],"mmm")</f>
        <v>Apr</v>
      </c>
      <c r="P81" s="1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3">
        <f>VLOOKUP(InputData[[#This Row],[PRODUCT ID]],MasterData[],5,0)</f>
        <v>133</v>
      </c>
      <c r="K82" s="13">
        <f>VLOOKUP(InputData[[#This Row],[PRODUCT ID]],MasterData[],6,0)</f>
        <v>155.61000000000001</v>
      </c>
      <c r="L82" s="13">
        <f>InputData[[#This Row],[QUANTITY]]*InputData[[#This Row],[BUYING PRIZE]]</f>
        <v>399</v>
      </c>
      <c r="M82" s="13">
        <f>InputData[[#This Row],[QUANTITY]]*InputData[[#This Row],[SELLING PRICE]]*(1-InputData[[#This Row],[DISCOUNT %]])</f>
        <v>466.83000000000004</v>
      </c>
      <c r="N82" s="11">
        <f>DAY(InputData[[#This Row],[DATE]])</f>
        <v>9</v>
      </c>
      <c r="O82" s="11" t="str">
        <f>TEXT(InputData[[#This Row],[DATE]],"mmm")</f>
        <v>Apr</v>
      </c>
      <c r="P82" s="11">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3">
        <f>VLOOKUP(InputData[[#This Row],[PRODUCT ID]],MasterData[],5,0)</f>
        <v>121</v>
      </c>
      <c r="K83" s="13">
        <f>VLOOKUP(InputData[[#This Row],[PRODUCT ID]],MasterData[],6,0)</f>
        <v>141.57</v>
      </c>
      <c r="L83" s="13">
        <f>InputData[[#This Row],[QUANTITY]]*InputData[[#This Row],[BUYING PRIZE]]</f>
        <v>1694</v>
      </c>
      <c r="M83" s="13">
        <f>InputData[[#This Row],[QUANTITY]]*InputData[[#This Row],[SELLING PRICE]]*(1-InputData[[#This Row],[DISCOUNT %]])</f>
        <v>1981.98</v>
      </c>
      <c r="N83" s="11">
        <f>DAY(InputData[[#This Row],[DATE]])</f>
        <v>10</v>
      </c>
      <c r="O83" s="11" t="str">
        <f>TEXT(InputData[[#This Row],[DATE]],"mmm")</f>
        <v>Apr</v>
      </c>
      <c r="P83" s="11">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3">
        <f>VLOOKUP(InputData[[#This Row],[PRODUCT ID]],MasterData[],5,0)</f>
        <v>67</v>
      </c>
      <c r="K84" s="13">
        <f>VLOOKUP(InputData[[#This Row],[PRODUCT ID]],MasterData[],6,0)</f>
        <v>85.76</v>
      </c>
      <c r="L84" s="13">
        <f>InputData[[#This Row],[QUANTITY]]*InputData[[#This Row],[BUYING PRIZE]]</f>
        <v>201</v>
      </c>
      <c r="M84" s="13">
        <f>InputData[[#This Row],[QUANTITY]]*InputData[[#This Row],[SELLING PRICE]]*(1-InputData[[#This Row],[DISCOUNT %]])</f>
        <v>257.28000000000003</v>
      </c>
      <c r="N84" s="11">
        <f>DAY(InputData[[#This Row],[DATE]])</f>
        <v>12</v>
      </c>
      <c r="O84" s="11" t="str">
        <f>TEXT(InputData[[#This Row],[DATE]],"mmm")</f>
        <v>Apr</v>
      </c>
      <c r="P84" s="11">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3">
        <f>VLOOKUP(InputData[[#This Row],[PRODUCT ID]],MasterData[],5,0)</f>
        <v>47</v>
      </c>
      <c r="K85" s="13">
        <f>VLOOKUP(InputData[[#This Row],[PRODUCT ID]],MasterData[],6,0)</f>
        <v>53.11</v>
      </c>
      <c r="L85" s="13">
        <f>InputData[[#This Row],[QUANTITY]]*InputData[[#This Row],[BUYING PRIZE]]</f>
        <v>188</v>
      </c>
      <c r="M85" s="13">
        <f>InputData[[#This Row],[QUANTITY]]*InputData[[#This Row],[SELLING PRICE]]*(1-InputData[[#This Row],[DISCOUNT %]])</f>
        <v>212.44</v>
      </c>
      <c r="N85" s="11">
        <f>DAY(InputData[[#This Row],[DATE]])</f>
        <v>12</v>
      </c>
      <c r="O85" s="11" t="str">
        <f>TEXT(InputData[[#This Row],[DATE]],"mmm")</f>
        <v>Apr</v>
      </c>
      <c r="P85" s="11">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3">
        <f>VLOOKUP(InputData[[#This Row],[PRODUCT ID]],MasterData[],5,0)</f>
        <v>48</v>
      </c>
      <c r="K86" s="13">
        <f>VLOOKUP(InputData[[#This Row],[PRODUCT ID]],MasterData[],6,0)</f>
        <v>57.120000000000005</v>
      </c>
      <c r="L86" s="13">
        <f>InputData[[#This Row],[QUANTITY]]*InputData[[#This Row],[BUYING PRIZE]]</f>
        <v>432</v>
      </c>
      <c r="M86" s="13">
        <f>InputData[[#This Row],[QUANTITY]]*InputData[[#This Row],[SELLING PRICE]]*(1-InputData[[#This Row],[DISCOUNT %]])</f>
        <v>514.08000000000004</v>
      </c>
      <c r="N86" s="11">
        <f>DAY(InputData[[#This Row],[DATE]])</f>
        <v>12</v>
      </c>
      <c r="O86" s="11" t="str">
        <f>TEXT(InputData[[#This Row],[DATE]],"mmm")</f>
        <v>Apr</v>
      </c>
      <c r="P86" s="11">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3">
        <f>VLOOKUP(InputData[[#This Row],[PRODUCT ID]],MasterData[],5,0)</f>
        <v>95</v>
      </c>
      <c r="K87" s="13">
        <f>VLOOKUP(InputData[[#This Row],[PRODUCT ID]],MasterData[],6,0)</f>
        <v>119.7</v>
      </c>
      <c r="L87" s="13">
        <f>InputData[[#This Row],[QUANTITY]]*InputData[[#This Row],[BUYING PRIZE]]</f>
        <v>1235</v>
      </c>
      <c r="M87" s="13">
        <f>InputData[[#This Row],[QUANTITY]]*InputData[[#This Row],[SELLING PRICE]]*(1-InputData[[#This Row],[DISCOUNT %]])</f>
        <v>1556.1000000000001</v>
      </c>
      <c r="N87" s="11">
        <f>DAY(InputData[[#This Row],[DATE]])</f>
        <v>12</v>
      </c>
      <c r="O87" s="11" t="str">
        <f>TEXT(InputData[[#This Row],[DATE]],"mmm")</f>
        <v>Apr</v>
      </c>
      <c r="P87" s="11">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3">
        <f>VLOOKUP(InputData[[#This Row],[PRODUCT ID]],MasterData[],5,0)</f>
        <v>134</v>
      </c>
      <c r="K88" s="13">
        <f>VLOOKUP(InputData[[#This Row],[PRODUCT ID]],MasterData[],6,0)</f>
        <v>156.78</v>
      </c>
      <c r="L88" s="13">
        <f>InputData[[#This Row],[QUANTITY]]*InputData[[#This Row],[BUYING PRIZE]]</f>
        <v>402</v>
      </c>
      <c r="M88" s="13">
        <f>InputData[[#This Row],[QUANTITY]]*InputData[[#This Row],[SELLING PRICE]]*(1-InputData[[#This Row],[DISCOUNT %]])</f>
        <v>470.34000000000003</v>
      </c>
      <c r="N88" s="11">
        <f>DAY(InputData[[#This Row],[DATE]])</f>
        <v>15</v>
      </c>
      <c r="O88" s="11" t="str">
        <f>TEXT(InputData[[#This Row],[DATE]],"mmm")</f>
        <v>Apr</v>
      </c>
      <c r="P88" s="11">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3">
        <f>VLOOKUP(InputData[[#This Row],[PRODUCT ID]],MasterData[],5,0)</f>
        <v>37</v>
      </c>
      <c r="K89" s="13">
        <f>VLOOKUP(InputData[[#This Row],[PRODUCT ID]],MasterData[],6,0)</f>
        <v>49.21</v>
      </c>
      <c r="L89" s="13">
        <f>InputData[[#This Row],[QUANTITY]]*InputData[[#This Row],[BUYING PRIZE]]</f>
        <v>555</v>
      </c>
      <c r="M89" s="13">
        <f>InputData[[#This Row],[QUANTITY]]*InputData[[#This Row],[SELLING PRICE]]*(1-InputData[[#This Row],[DISCOUNT %]])</f>
        <v>738.15</v>
      </c>
      <c r="N89" s="11">
        <f>DAY(InputData[[#This Row],[DATE]])</f>
        <v>16</v>
      </c>
      <c r="O89" s="11" t="str">
        <f>TEXT(InputData[[#This Row],[DATE]],"mmm")</f>
        <v>Apr</v>
      </c>
      <c r="P89" s="11">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3">
        <f>VLOOKUP(InputData[[#This Row],[PRODUCT ID]],MasterData[],5,0)</f>
        <v>72</v>
      </c>
      <c r="K90" s="13">
        <f>VLOOKUP(InputData[[#This Row],[PRODUCT ID]],MasterData[],6,0)</f>
        <v>79.92</v>
      </c>
      <c r="L90" s="13">
        <f>InputData[[#This Row],[QUANTITY]]*InputData[[#This Row],[BUYING PRIZE]]</f>
        <v>648</v>
      </c>
      <c r="M90" s="13">
        <f>InputData[[#This Row],[QUANTITY]]*InputData[[#This Row],[SELLING PRICE]]*(1-InputData[[#This Row],[DISCOUNT %]])</f>
        <v>719.28</v>
      </c>
      <c r="N90" s="11">
        <f>DAY(InputData[[#This Row],[DATE]])</f>
        <v>18</v>
      </c>
      <c r="O90" s="11" t="str">
        <f>TEXT(InputData[[#This Row],[DATE]],"mmm")</f>
        <v>Apr</v>
      </c>
      <c r="P90" s="11">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3">
        <f>VLOOKUP(InputData[[#This Row],[PRODUCT ID]],MasterData[],5,0)</f>
        <v>150</v>
      </c>
      <c r="K91" s="13">
        <f>VLOOKUP(InputData[[#This Row],[PRODUCT ID]],MasterData[],6,0)</f>
        <v>210</v>
      </c>
      <c r="L91" s="13">
        <f>InputData[[#This Row],[QUANTITY]]*InputData[[#This Row],[BUYING PRIZE]]</f>
        <v>1950</v>
      </c>
      <c r="M91" s="13">
        <f>InputData[[#This Row],[QUANTITY]]*InputData[[#This Row],[SELLING PRICE]]*(1-InputData[[#This Row],[DISCOUNT %]])</f>
        <v>2730</v>
      </c>
      <c r="N91" s="11">
        <f>DAY(InputData[[#This Row],[DATE]])</f>
        <v>18</v>
      </c>
      <c r="O91" s="11" t="str">
        <f>TEXT(InputData[[#This Row],[DATE]],"mmm")</f>
        <v>Apr</v>
      </c>
      <c r="P91" s="1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3">
        <f>VLOOKUP(InputData[[#This Row],[PRODUCT ID]],MasterData[],5,0)</f>
        <v>120</v>
      </c>
      <c r="K92" s="13">
        <f>VLOOKUP(InputData[[#This Row],[PRODUCT ID]],MasterData[],6,0)</f>
        <v>162</v>
      </c>
      <c r="L92" s="13">
        <f>InputData[[#This Row],[QUANTITY]]*InputData[[#This Row],[BUYING PRIZE]]</f>
        <v>720</v>
      </c>
      <c r="M92" s="13">
        <f>InputData[[#This Row],[QUANTITY]]*InputData[[#This Row],[SELLING PRICE]]*(1-InputData[[#This Row],[DISCOUNT %]])</f>
        <v>972</v>
      </c>
      <c r="N92" s="11">
        <f>DAY(InputData[[#This Row],[DATE]])</f>
        <v>23</v>
      </c>
      <c r="O92" s="11" t="str">
        <f>TEXT(InputData[[#This Row],[DATE]],"mmm")</f>
        <v>Apr</v>
      </c>
      <c r="P92" s="11">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3">
        <f>VLOOKUP(InputData[[#This Row],[PRODUCT ID]],MasterData[],5,0)</f>
        <v>37</v>
      </c>
      <c r="K93" s="13">
        <f>VLOOKUP(InputData[[#This Row],[PRODUCT ID]],MasterData[],6,0)</f>
        <v>41.81</v>
      </c>
      <c r="L93" s="13">
        <f>InputData[[#This Row],[QUANTITY]]*InputData[[#This Row],[BUYING PRIZE]]</f>
        <v>370</v>
      </c>
      <c r="M93" s="13">
        <f>InputData[[#This Row],[QUANTITY]]*InputData[[#This Row],[SELLING PRICE]]*(1-InputData[[#This Row],[DISCOUNT %]])</f>
        <v>418.1</v>
      </c>
      <c r="N93" s="11">
        <f>DAY(InputData[[#This Row],[DATE]])</f>
        <v>23</v>
      </c>
      <c r="O93" s="11" t="str">
        <f>TEXT(InputData[[#This Row],[DATE]],"mmm")</f>
        <v>Apr</v>
      </c>
      <c r="P93" s="11">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3">
        <f>VLOOKUP(InputData[[#This Row],[PRODUCT ID]],MasterData[],5,0)</f>
        <v>148</v>
      </c>
      <c r="K94" s="13">
        <f>VLOOKUP(InputData[[#This Row],[PRODUCT ID]],MasterData[],6,0)</f>
        <v>201.28</v>
      </c>
      <c r="L94" s="13">
        <f>InputData[[#This Row],[QUANTITY]]*InputData[[#This Row],[BUYING PRIZE]]</f>
        <v>296</v>
      </c>
      <c r="M94" s="13">
        <f>InputData[[#This Row],[QUANTITY]]*InputData[[#This Row],[SELLING PRICE]]*(1-InputData[[#This Row],[DISCOUNT %]])</f>
        <v>402.56</v>
      </c>
      <c r="N94" s="11">
        <f>DAY(InputData[[#This Row],[DATE]])</f>
        <v>24</v>
      </c>
      <c r="O94" s="11" t="str">
        <f>TEXT(InputData[[#This Row],[DATE]],"mmm")</f>
        <v>Apr</v>
      </c>
      <c r="P94" s="11">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3">
        <f>VLOOKUP(InputData[[#This Row],[PRODUCT ID]],MasterData[],5,0)</f>
        <v>67</v>
      </c>
      <c r="K95" s="13">
        <f>VLOOKUP(InputData[[#This Row],[PRODUCT ID]],MasterData[],6,0)</f>
        <v>85.76</v>
      </c>
      <c r="L95" s="13">
        <f>InputData[[#This Row],[QUANTITY]]*InputData[[#This Row],[BUYING PRIZE]]</f>
        <v>201</v>
      </c>
      <c r="M95" s="13">
        <f>InputData[[#This Row],[QUANTITY]]*InputData[[#This Row],[SELLING PRICE]]*(1-InputData[[#This Row],[DISCOUNT %]])</f>
        <v>257.28000000000003</v>
      </c>
      <c r="N95" s="11">
        <f>DAY(InputData[[#This Row],[DATE]])</f>
        <v>26</v>
      </c>
      <c r="O95" s="11" t="str">
        <f>TEXT(InputData[[#This Row],[DATE]],"mmm")</f>
        <v>Apr</v>
      </c>
      <c r="P95" s="11">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3">
        <f>VLOOKUP(InputData[[#This Row],[PRODUCT ID]],MasterData[],5,0)</f>
        <v>148</v>
      </c>
      <c r="K96" s="13">
        <f>VLOOKUP(InputData[[#This Row],[PRODUCT ID]],MasterData[],6,0)</f>
        <v>201.28</v>
      </c>
      <c r="L96" s="13">
        <f>InputData[[#This Row],[QUANTITY]]*InputData[[#This Row],[BUYING PRIZE]]</f>
        <v>1036</v>
      </c>
      <c r="M96" s="13">
        <f>InputData[[#This Row],[QUANTITY]]*InputData[[#This Row],[SELLING PRICE]]*(1-InputData[[#This Row],[DISCOUNT %]])</f>
        <v>1408.96</v>
      </c>
      <c r="N96" s="11">
        <f>DAY(InputData[[#This Row],[DATE]])</f>
        <v>29</v>
      </c>
      <c r="O96" s="11" t="str">
        <f>TEXT(InputData[[#This Row],[DATE]],"mmm")</f>
        <v>Apr</v>
      </c>
      <c r="P96" s="11">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3">
        <f>VLOOKUP(InputData[[#This Row],[PRODUCT ID]],MasterData[],5,0)</f>
        <v>47</v>
      </c>
      <c r="K97" s="13">
        <f>VLOOKUP(InputData[[#This Row],[PRODUCT ID]],MasterData[],6,0)</f>
        <v>53.11</v>
      </c>
      <c r="L97" s="13">
        <f>InputData[[#This Row],[QUANTITY]]*InputData[[#This Row],[BUYING PRIZE]]</f>
        <v>47</v>
      </c>
      <c r="M97" s="13">
        <f>InputData[[#This Row],[QUANTITY]]*InputData[[#This Row],[SELLING PRICE]]*(1-InputData[[#This Row],[DISCOUNT %]])</f>
        <v>53.11</v>
      </c>
      <c r="N97" s="11">
        <f>DAY(InputData[[#This Row],[DATE]])</f>
        <v>30</v>
      </c>
      <c r="O97" s="11" t="str">
        <f>TEXT(InputData[[#This Row],[DATE]],"mmm")</f>
        <v>Apr</v>
      </c>
      <c r="P97" s="11">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3">
        <f>VLOOKUP(InputData[[#This Row],[PRODUCT ID]],MasterData[],5,0)</f>
        <v>37</v>
      </c>
      <c r="K98" s="13">
        <f>VLOOKUP(InputData[[#This Row],[PRODUCT ID]],MasterData[],6,0)</f>
        <v>49.21</v>
      </c>
      <c r="L98" s="13">
        <f>InputData[[#This Row],[QUANTITY]]*InputData[[#This Row],[BUYING PRIZE]]</f>
        <v>111</v>
      </c>
      <c r="M98" s="13">
        <f>InputData[[#This Row],[QUANTITY]]*InputData[[#This Row],[SELLING PRICE]]*(1-InputData[[#This Row],[DISCOUNT %]])</f>
        <v>147.63</v>
      </c>
      <c r="N98" s="11">
        <f>DAY(InputData[[#This Row],[DATE]])</f>
        <v>1</v>
      </c>
      <c r="O98" s="11" t="str">
        <f>TEXT(InputData[[#This Row],[DATE]],"mmm")</f>
        <v>May</v>
      </c>
      <c r="P98" s="11">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3">
        <f>VLOOKUP(InputData[[#This Row],[PRODUCT ID]],MasterData[],5,0)</f>
        <v>120</v>
      </c>
      <c r="K99" s="13">
        <f>VLOOKUP(InputData[[#This Row],[PRODUCT ID]],MasterData[],6,0)</f>
        <v>162</v>
      </c>
      <c r="L99" s="13">
        <f>InputData[[#This Row],[QUANTITY]]*InputData[[#This Row],[BUYING PRIZE]]</f>
        <v>120</v>
      </c>
      <c r="M99" s="13">
        <f>InputData[[#This Row],[QUANTITY]]*InputData[[#This Row],[SELLING PRICE]]*(1-InputData[[#This Row],[DISCOUNT %]])</f>
        <v>162</v>
      </c>
      <c r="N99" s="11">
        <f>DAY(InputData[[#This Row],[DATE]])</f>
        <v>1</v>
      </c>
      <c r="O99" s="11" t="str">
        <f>TEXT(InputData[[#This Row],[DATE]],"mmm")</f>
        <v>May</v>
      </c>
      <c r="P99" s="11">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3">
        <f>VLOOKUP(InputData[[#This Row],[PRODUCT ID]],MasterData[],5,0)</f>
        <v>55</v>
      </c>
      <c r="K100" s="13">
        <f>VLOOKUP(InputData[[#This Row],[PRODUCT ID]],MasterData[],6,0)</f>
        <v>58.3</v>
      </c>
      <c r="L100" s="13">
        <f>InputData[[#This Row],[QUANTITY]]*InputData[[#This Row],[BUYING PRIZE]]</f>
        <v>165</v>
      </c>
      <c r="M100" s="13">
        <f>InputData[[#This Row],[QUANTITY]]*InputData[[#This Row],[SELLING PRICE]]*(1-InputData[[#This Row],[DISCOUNT %]])</f>
        <v>174.89999999999998</v>
      </c>
      <c r="N100" s="11">
        <f>DAY(InputData[[#This Row],[DATE]])</f>
        <v>3</v>
      </c>
      <c r="O100" s="11" t="str">
        <f>TEXT(InputData[[#This Row],[DATE]],"mmm")</f>
        <v>May</v>
      </c>
      <c r="P100" s="11">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3">
        <f>VLOOKUP(InputData[[#This Row],[PRODUCT ID]],MasterData[],5,0)</f>
        <v>12</v>
      </c>
      <c r="K101" s="13">
        <f>VLOOKUP(InputData[[#This Row],[PRODUCT ID]],MasterData[],6,0)</f>
        <v>15.719999999999999</v>
      </c>
      <c r="L101" s="13">
        <f>InputData[[#This Row],[QUANTITY]]*InputData[[#This Row],[BUYING PRIZE]]</f>
        <v>156</v>
      </c>
      <c r="M101" s="13">
        <f>InputData[[#This Row],[QUANTITY]]*InputData[[#This Row],[SELLING PRICE]]*(1-InputData[[#This Row],[DISCOUNT %]])</f>
        <v>204.35999999999999</v>
      </c>
      <c r="N101" s="11">
        <f>DAY(InputData[[#This Row],[DATE]])</f>
        <v>4</v>
      </c>
      <c r="O101" s="11" t="str">
        <f>TEXT(InputData[[#This Row],[DATE]],"mmm")</f>
        <v>May</v>
      </c>
      <c r="P101" s="1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3">
        <f>VLOOKUP(InputData[[#This Row],[PRODUCT ID]],MasterData[],5,0)</f>
        <v>112</v>
      </c>
      <c r="K102" s="13">
        <f>VLOOKUP(InputData[[#This Row],[PRODUCT ID]],MasterData[],6,0)</f>
        <v>146.72</v>
      </c>
      <c r="L102" s="13">
        <f>InputData[[#This Row],[QUANTITY]]*InputData[[#This Row],[BUYING PRIZE]]</f>
        <v>448</v>
      </c>
      <c r="M102" s="13">
        <f>InputData[[#This Row],[QUANTITY]]*InputData[[#This Row],[SELLING PRICE]]*(1-InputData[[#This Row],[DISCOUNT %]])</f>
        <v>586.88</v>
      </c>
      <c r="N102" s="11">
        <f>DAY(InputData[[#This Row],[DATE]])</f>
        <v>4</v>
      </c>
      <c r="O102" s="11" t="str">
        <f>TEXT(InputData[[#This Row],[DATE]],"mmm")</f>
        <v>May</v>
      </c>
      <c r="P102" s="11">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3">
        <f>VLOOKUP(InputData[[#This Row],[PRODUCT ID]],MasterData[],5,0)</f>
        <v>6</v>
      </c>
      <c r="K103" s="13">
        <f>VLOOKUP(InputData[[#This Row],[PRODUCT ID]],MasterData[],6,0)</f>
        <v>7.8599999999999994</v>
      </c>
      <c r="L103" s="13">
        <f>InputData[[#This Row],[QUANTITY]]*InputData[[#This Row],[BUYING PRIZE]]</f>
        <v>78</v>
      </c>
      <c r="M103" s="13">
        <f>InputData[[#This Row],[QUANTITY]]*InputData[[#This Row],[SELLING PRICE]]*(1-InputData[[#This Row],[DISCOUNT %]])</f>
        <v>102.17999999999999</v>
      </c>
      <c r="N103" s="11">
        <f>DAY(InputData[[#This Row],[DATE]])</f>
        <v>5</v>
      </c>
      <c r="O103" s="11" t="str">
        <f>TEXT(InputData[[#This Row],[DATE]],"mmm")</f>
        <v>May</v>
      </c>
      <c r="P103" s="11">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3">
        <f>VLOOKUP(InputData[[#This Row],[PRODUCT ID]],MasterData[],5,0)</f>
        <v>83</v>
      </c>
      <c r="K104" s="13">
        <f>VLOOKUP(InputData[[#This Row],[PRODUCT ID]],MasterData[],6,0)</f>
        <v>94.62</v>
      </c>
      <c r="L104" s="13">
        <f>InputData[[#This Row],[QUANTITY]]*InputData[[#This Row],[BUYING PRIZE]]</f>
        <v>1245</v>
      </c>
      <c r="M104" s="13">
        <f>InputData[[#This Row],[QUANTITY]]*InputData[[#This Row],[SELLING PRICE]]*(1-InputData[[#This Row],[DISCOUNT %]])</f>
        <v>1419.3000000000002</v>
      </c>
      <c r="N104" s="11">
        <f>DAY(InputData[[#This Row],[DATE]])</f>
        <v>6</v>
      </c>
      <c r="O104" s="11" t="str">
        <f>TEXT(InputData[[#This Row],[DATE]],"mmm")</f>
        <v>May</v>
      </c>
      <c r="P104" s="11">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3">
        <f>VLOOKUP(InputData[[#This Row],[PRODUCT ID]],MasterData[],5,0)</f>
        <v>6</v>
      </c>
      <c r="K105" s="13">
        <f>VLOOKUP(InputData[[#This Row],[PRODUCT ID]],MasterData[],6,0)</f>
        <v>7.8599999999999994</v>
      </c>
      <c r="L105" s="13">
        <f>InputData[[#This Row],[QUANTITY]]*InputData[[#This Row],[BUYING PRIZE]]</f>
        <v>36</v>
      </c>
      <c r="M105" s="13">
        <f>InputData[[#This Row],[QUANTITY]]*InputData[[#This Row],[SELLING PRICE]]*(1-InputData[[#This Row],[DISCOUNT %]])</f>
        <v>47.16</v>
      </c>
      <c r="N105" s="11">
        <f>DAY(InputData[[#This Row],[DATE]])</f>
        <v>6</v>
      </c>
      <c r="O105" s="11" t="str">
        <f>TEXT(InputData[[#This Row],[DATE]],"mmm")</f>
        <v>May</v>
      </c>
      <c r="P105" s="11">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3">
        <f>VLOOKUP(InputData[[#This Row],[PRODUCT ID]],MasterData[],5,0)</f>
        <v>37</v>
      </c>
      <c r="K106" s="13">
        <f>VLOOKUP(InputData[[#This Row],[PRODUCT ID]],MasterData[],6,0)</f>
        <v>49.21</v>
      </c>
      <c r="L106" s="13">
        <f>InputData[[#This Row],[QUANTITY]]*InputData[[#This Row],[BUYING PRIZE]]</f>
        <v>37</v>
      </c>
      <c r="M106" s="13">
        <f>InputData[[#This Row],[QUANTITY]]*InputData[[#This Row],[SELLING PRICE]]*(1-InputData[[#This Row],[DISCOUNT %]])</f>
        <v>49.21</v>
      </c>
      <c r="N106" s="11">
        <f>DAY(InputData[[#This Row],[DATE]])</f>
        <v>7</v>
      </c>
      <c r="O106" s="11" t="str">
        <f>TEXT(InputData[[#This Row],[DATE]],"mmm")</f>
        <v>May</v>
      </c>
      <c r="P106" s="11">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3">
        <f>VLOOKUP(InputData[[#This Row],[PRODUCT ID]],MasterData[],5,0)</f>
        <v>13</v>
      </c>
      <c r="K107" s="13">
        <f>VLOOKUP(InputData[[#This Row],[PRODUCT ID]],MasterData[],6,0)</f>
        <v>16.64</v>
      </c>
      <c r="L107" s="13">
        <f>InputData[[#This Row],[QUANTITY]]*InputData[[#This Row],[BUYING PRIZE]]</f>
        <v>78</v>
      </c>
      <c r="M107" s="13">
        <f>InputData[[#This Row],[QUANTITY]]*InputData[[#This Row],[SELLING PRICE]]*(1-InputData[[#This Row],[DISCOUNT %]])</f>
        <v>99.84</v>
      </c>
      <c r="N107" s="11">
        <f>DAY(InputData[[#This Row],[DATE]])</f>
        <v>9</v>
      </c>
      <c r="O107" s="11" t="str">
        <f>TEXT(InputData[[#This Row],[DATE]],"mmm")</f>
        <v>May</v>
      </c>
      <c r="P107" s="11">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3">
        <f>VLOOKUP(InputData[[#This Row],[PRODUCT ID]],MasterData[],5,0)</f>
        <v>37</v>
      </c>
      <c r="K108" s="13">
        <f>VLOOKUP(InputData[[#This Row],[PRODUCT ID]],MasterData[],6,0)</f>
        <v>41.81</v>
      </c>
      <c r="L108" s="13">
        <f>InputData[[#This Row],[QUANTITY]]*InputData[[#This Row],[BUYING PRIZE]]</f>
        <v>296</v>
      </c>
      <c r="M108" s="13">
        <f>InputData[[#This Row],[QUANTITY]]*InputData[[#This Row],[SELLING PRICE]]*(1-InputData[[#This Row],[DISCOUNT %]])</f>
        <v>334.48</v>
      </c>
      <c r="N108" s="11">
        <f>DAY(InputData[[#This Row],[DATE]])</f>
        <v>9</v>
      </c>
      <c r="O108" s="11" t="str">
        <f>TEXT(InputData[[#This Row],[DATE]],"mmm")</f>
        <v>May</v>
      </c>
      <c r="P108" s="11">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3">
        <f>VLOOKUP(InputData[[#This Row],[PRODUCT ID]],MasterData[],5,0)</f>
        <v>13</v>
      </c>
      <c r="K109" s="13">
        <f>VLOOKUP(InputData[[#This Row],[PRODUCT ID]],MasterData[],6,0)</f>
        <v>16.64</v>
      </c>
      <c r="L109" s="13">
        <f>InputData[[#This Row],[QUANTITY]]*InputData[[#This Row],[BUYING PRIZE]]</f>
        <v>39</v>
      </c>
      <c r="M109" s="13">
        <f>InputData[[#This Row],[QUANTITY]]*InputData[[#This Row],[SELLING PRICE]]*(1-InputData[[#This Row],[DISCOUNT %]])</f>
        <v>49.92</v>
      </c>
      <c r="N109" s="11">
        <f>DAY(InputData[[#This Row],[DATE]])</f>
        <v>12</v>
      </c>
      <c r="O109" s="11" t="str">
        <f>TEXT(InputData[[#This Row],[DATE]],"mmm")</f>
        <v>May</v>
      </c>
      <c r="P109" s="11">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3">
        <f>VLOOKUP(InputData[[#This Row],[PRODUCT ID]],MasterData[],5,0)</f>
        <v>5</v>
      </c>
      <c r="K110" s="13">
        <f>VLOOKUP(InputData[[#This Row],[PRODUCT ID]],MasterData[],6,0)</f>
        <v>6.7</v>
      </c>
      <c r="L110" s="13">
        <f>InputData[[#This Row],[QUANTITY]]*InputData[[#This Row],[BUYING PRIZE]]</f>
        <v>75</v>
      </c>
      <c r="M110" s="13">
        <f>InputData[[#This Row],[QUANTITY]]*InputData[[#This Row],[SELLING PRICE]]*(1-InputData[[#This Row],[DISCOUNT %]])</f>
        <v>100.5</v>
      </c>
      <c r="N110" s="11">
        <f>DAY(InputData[[#This Row],[DATE]])</f>
        <v>12</v>
      </c>
      <c r="O110" s="11" t="str">
        <f>TEXT(InputData[[#This Row],[DATE]],"mmm")</f>
        <v>May</v>
      </c>
      <c r="P110" s="11">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3">
        <f>VLOOKUP(InputData[[#This Row],[PRODUCT ID]],MasterData[],5,0)</f>
        <v>47</v>
      </c>
      <c r="K111" s="13">
        <f>VLOOKUP(InputData[[#This Row],[PRODUCT ID]],MasterData[],6,0)</f>
        <v>53.11</v>
      </c>
      <c r="L111" s="13">
        <f>InputData[[#This Row],[QUANTITY]]*InputData[[#This Row],[BUYING PRIZE]]</f>
        <v>188</v>
      </c>
      <c r="M111" s="13">
        <f>InputData[[#This Row],[QUANTITY]]*InputData[[#This Row],[SELLING PRICE]]*(1-InputData[[#This Row],[DISCOUNT %]])</f>
        <v>212.44</v>
      </c>
      <c r="N111" s="11">
        <f>DAY(InputData[[#This Row],[DATE]])</f>
        <v>13</v>
      </c>
      <c r="O111" s="11" t="str">
        <f>TEXT(InputData[[#This Row],[DATE]],"mmm")</f>
        <v>May</v>
      </c>
      <c r="P111" s="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3">
        <f>VLOOKUP(InputData[[#This Row],[PRODUCT ID]],MasterData[],5,0)</f>
        <v>120</v>
      </c>
      <c r="K112" s="13">
        <f>VLOOKUP(InputData[[#This Row],[PRODUCT ID]],MasterData[],6,0)</f>
        <v>162</v>
      </c>
      <c r="L112" s="13">
        <f>InputData[[#This Row],[QUANTITY]]*InputData[[#This Row],[BUYING PRIZE]]</f>
        <v>240</v>
      </c>
      <c r="M112" s="13">
        <f>InputData[[#This Row],[QUANTITY]]*InputData[[#This Row],[SELLING PRICE]]*(1-InputData[[#This Row],[DISCOUNT %]])</f>
        <v>324</v>
      </c>
      <c r="N112" s="11">
        <f>DAY(InputData[[#This Row],[DATE]])</f>
        <v>20</v>
      </c>
      <c r="O112" s="11" t="str">
        <f>TEXT(InputData[[#This Row],[DATE]],"mmm")</f>
        <v>May</v>
      </c>
      <c r="P112" s="11">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3">
        <f>VLOOKUP(InputData[[#This Row],[PRODUCT ID]],MasterData[],5,0)</f>
        <v>90</v>
      </c>
      <c r="K113" s="13">
        <f>VLOOKUP(InputData[[#This Row],[PRODUCT ID]],MasterData[],6,0)</f>
        <v>115.2</v>
      </c>
      <c r="L113" s="13">
        <f>InputData[[#This Row],[QUANTITY]]*InputData[[#This Row],[BUYING PRIZE]]</f>
        <v>990</v>
      </c>
      <c r="M113" s="13">
        <f>InputData[[#This Row],[QUANTITY]]*InputData[[#This Row],[SELLING PRICE]]*(1-InputData[[#This Row],[DISCOUNT %]])</f>
        <v>1267.2</v>
      </c>
      <c r="N113" s="11">
        <f>DAY(InputData[[#This Row],[DATE]])</f>
        <v>23</v>
      </c>
      <c r="O113" s="11" t="str">
        <f>TEXT(InputData[[#This Row],[DATE]],"mmm")</f>
        <v>May</v>
      </c>
      <c r="P113" s="11">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3">
        <f>VLOOKUP(InputData[[#This Row],[PRODUCT ID]],MasterData[],5,0)</f>
        <v>141</v>
      </c>
      <c r="K114" s="13">
        <f>VLOOKUP(InputData[[#This Row],[PRODUCT ID]],MasterData[],6,0)</f>
        <v>149.46</v>
      </c>
      <c r="L114" s="13">
        <f>InputData[[#This Row],[QUANTITY]]*InputData[[#This Row],[BUYING PRIZE]]</f>
        <v>1833</v>
      </c>
      <c r="M114" s="13">
        <f>InputData[[#This Row],[QUANTITY]]*InputData[[#This Row],[SELLING PRICE]]*(1-InputData[[#This Row],[DISCOUNT %]])</f>
        <v>1942.98</v>
      </c>
      <c r="N114" s="11">
        <f>DAY(InputData[[#This Row],[DATE]])</f>
        <v>30</v>
      </c>
      <c r="O114" s="11" t="str">
        <f>TEXT(InputData[[#This Row],[DATE]],"mmm")</f>
        <v>May</v>
      </c>
      <c r="P114" s="11">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3">
        <f>VLOOKUP(InputData[[#This Row],[PRODUCT ID]],MasterData[],5,0)</f>
        <v>112</v>
      </c>
      <c r="K115" s="13">
        <f>VLOOKUP(InputData[[#This Row],[PRODUCT ID]],MasterData[],6,0)</f>
        <v>122.08</v>
      </c>
      <c r="L115" s="13">
        <f>InputData[[#This Row],[QUANTITY]]*InputData[[#This Row],[BUYING PRIZE]]</f>
        <v>672</v>
      </c>
      <c r="M115" s="13">
        <f>InputData[[#This Row],[QUANTITY]]*InputData[[#This Row],[SELLING PRICE]]*(1-InputData[[#This Row],[DISCOUNT %]])</f>
        <v>732.48</v>
      </c>
      <c r="N115" s="11">
        <f>DAY(InputData[[#This Row],[DATE]])</f>
        <v>30</v>
      </c>
      <c r="O115" s="11" t="str">
        <f>TEXT(InputData[[#This Row],[DATE]],"mmm")</f>
        <v>May</v>
      </c>
      <c r="P115" s="11">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3">
        <f>VLOOKUP(InputData[[#This Row],[PRODUCT ID]],MasterData[],5,0)</f>
        <v>126</v>
      </c>
      <c r="K116" s="13">
        <f>VLOOKUP(InputData[[#This Row],[PRODUCT ID]],MasterData[],6,0)</f>
        <v>162.54</v>
      </c>
      <c r="L116" s="13">
        <f>InputData[[#This Row],[QUANTITY]]*InputData[[#This Row],[BUYING PRIZE]]</f>
        <v>1260</v>
      </c>
      <c r="M116" s="13">
        <f>InputData[[#This Row],[QUANTITY]]*InputData[[#This Row],[SELLING PRICE]]*(1-InputData[[#This Row],[DISCOUNT %]])</f>
        <v>1625.3999999999999</v>
      </c>
      <c r="N116" s="11">
        <f>DAY(InputData[[#This Row],[DATE]])</f>
        <v>3</v>
      </c>
      <c r="O116" s="11" t="str">
        <f>TEXT(InputData[[#This Row],[DATE]],"mmm")</f>
        <v>Jun</v>
      </c>
      <c r="P116" s="11">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3">
        <f>VLOOKUP(InputData[[#This Row],[PRODUCT ID]],MasterData[],5,0)</f>
        <v>61</v>
      </c>
      <c r="K117" s="13">
        <f>VLOOKUP(InputData[[#This Row],[PRODUCT ID]],MasterData[],6,0)</f>
        <v>76.25</v>
      </c>
      <c r="L117" s="13">
        <f>InputData[[#This Row],[QUANTITY]]*InputData[[#This Row],[BUYING PRIZE]]</f>
        <v>488</v>
      </c>
      <c r="M117" s="13">
        <f>InputData[[#This Row],[QUANTITY]]*InputData[[#This Row],[SELLING PRICE]]*(1-InputData[[#This Row],[DISCOUNT %]])</f>
        <v>610</v>
      </c>
      <c r="N117" s="11">
        <f>DAY(InputData[[#This Row],[DATE]])</f>
        <v>4</v>
      </c>
      <c r="O117" s="11" t="str">
        <f>TEXT(InputData[[#This Row],[DATE]],"mmm")</f>
        <v>Jun</v>
      </c>
      <c r="P117" s="11">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3">
        <f>VLOOKUP(InputData[[#This Row],[PRODUCT ID]],MasterData[],5,0)</f>
        <v>61</v>
      </c>
      <c r="K118" s="13">
        <f>VLOOKUP(InputData[[#This Row],[PRODUCT ID]],MasterData[],6,0)</f>
        <v>76.25</v>
      </c>
      <c r="L118" s="13">
        <f>InputData[[#This Row],[QUANTITY]]*InputData[[#This Row],[BUYING PRIZE]]</f>
        <v>732</v>
      </c>
      <c r="M118" s="13">
        <f>InputData[[#This Row],[QUANTITY]]*InputData[[#This Row],[SELLING PRICE]]*(1-InputData[[#This Row],[DISCOUNT %]])</f>
        <v>915</v>
      </c>
      <c r="N118" s="11">
        <f>DAY(InputData[[#This Row],[DATE]])</f>
        <v>4</v>
      </c>
      <c r="O118" s="11" t="str">
        <f>TEXT(InputData[[#This Row],[DATE]],"mmm")</f>
        <v>Jun</v>
      </c>
      <c r="P118" s="11">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3">
        <f>VLOOKUP(InputData[[#This Row],[PRODUCT ID]],MasterData[],5,0)</f>
        <v>121</v>
      </c>
      <c r="K119" s="13">
        <f>VLOOKUP(InputData[[#This Row],[PRODUCT ID]],MasterData[],6,0)</f>
        <v>141.57</v>
      </c>
      <c r="L119" s="13">
        <f>InputData[[#This Row],[QUANTITY]]*InputData[[#This Row],[BUYING PRIZE]]</f>
        <v>1815</v>
      </c>
      <c r="M119" s="13">
        <f>InputData[[#This Row],[QUANTITY]]*InputData[[#This Row],[SELLING PRICE]]*(1-InputData[[#This Row],[DISCOUNT %]])</f>
        <v>2123.5499999999997</v>
      </c>
      <c r="N119" s="11">
        <f>DAY(InputData[[#This Row],[DATE]])</f>
        <v>5</v>
      </c>
      <c r="O119" s="11" t="str">
        <f>TEXT(InputData[[#This Row],[DATE]],"mmm")</f>
        <v>Jun</v>
      </c>
      <c r="P119" s="11">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3">
        <f>VLOOKUP(InputData[[#This Row],[PRODUCT ID]],MasterData[],5,0)</f>
        <v>5</v>
      </c>
      <c r="K120" s="13">
        <f>VLOOKUP(InputData[[#This Row],[PRODUCT ID]],MasterData[],6,0)</f>
        <v>6.7</v>
      </c>
      <c r="L120" s="13">
        <f>InputData[[#This Row],[QUANTITY]]*InputData[[#This Row],[BUYING PRIZE]]</f>
        <v>50</v>
      </c>
      <c r="M120" s="13">
        <f>InputData[[#This Row],[QUANTITY]]*InputData[[#This Row],[SELLING PRICE]]*(1-InputData[[#This Row],[DISCOUNT %]])</f>
        <v>67</v>
      </c>
      <c r="N120" s="11">
        <f>DAY(InputData[[#This Row],[DATE]])</f>
        <v>5</v>
      </c>
      <c r="O120" s="11" t="str">
        <f>TEXT(InputData[[#This Row],[DATE]],"mmm")</f>
        <v>Jun</v>
      </c>
      <c r="P120" s="11">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3">
        <f>VLOOKUP(InputData[[#This Row],[PRODUCT ID]],MasterData[],5,0)</f>
        <v>95</v>
      </c>
      <c r="K121" s="13">
        <f>VLOOKUP(InputData[[#This Row],[PRODUCT ID]],MasterData[],6,0)</f>
        <v>119.7</v>
      </c>
      <c r="L121" s="13">
        <f>InputData[[#This Row],[QUANTITY]]*InputData[[#This Row],[BUYING PRIZE]]</f>
        <v>570</v>
      </c>
      <c r="M121" s="13">
        <f>InputData[[#This Row],[QUANTITY]]*InputData[[#This Row],[SELLING PRICE]]*(1-InputData[[#This Row],[DISCOUNT %]])</f>
        <v>718.2</v>
      </c>
      <c r="N121" s="11">
        <f>DAY(InputData[[#This Row],[DATE]])</f>
        <v>6</v>
      </c>
      <c r="O121" s="11" t="str">
        <f>TEXT(InputData[[#This Row],[DATE]],"mmm")</f>
        <v>Jun</v>
      </c>
      <c r="P121" s="1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3">
        <f>VLOOKUP(InputData[[#This Row],[PRODUCT ID]],MasterData[],5,0)</f>
        <v>37</v>
      </c>
      <c r="K122" s="13">
        <f>VLOOKUP(InputData[[#This Row],[PRODUCT ID]],MasterData[],6,0)</f>
        <v>41.81</v>
      </c>
      <c r="L122" s="13">
        <f>InputData[[#This Row],[QUANTITY]]*InputData[[#This Row],[BUYING PRIZE]]</f>
        <v>407</v>
      </c>
      <c r="M122" s="13">
        <f>InputData[[#This Row],[QUANTITY]]*InputData[[#This Row],[SELLING PRICE]]*(1-InputData[[#This Row],[DISCOUNT %]])</f>
        <v>459.91</v>
      </c>
      <c r="N122" s="11">
        <f>DAY(InputData[[#This Row],[DATE]])</f>
        <v>8</v>
      </c>
      <c r="O122" s="11" t="str">
        <f>TEXT(InputData[[#This Row],[DATE]],"mmm")</f>
        <v>Jun</v>
      </c>
      <c r="P122" s="11">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3">
        <f>VLOOKUP(InputData[[#This Row],[PRODUCT ID]],MasterData[],5,0)</f>
        <v>44</v>
      </c>
      <c r="K123" s="13">
        <f>VLOOKUP(InputData[[#This Row],[PRODUCT ID]],MasterData[],6,0)</f>
        <v>48.84</v>
      </c>
      <c r="L123" s="13">
        <f>InputData[[#This Row],[QUANTITY]]*InputData[[#This Row],[BUYING PRIZE]]</f>
        <v>484</v>
      </c>
      <c r="M123" s="13">
        <f>InputData[[#This Row],[QUANTITY]]*InputData[[#This Row],[SELLING PRICE]]*(1-InputData[[#This Row],[DISCOUNT %]])</f>
        <v>537.24</v>
      </c>
      <c r="N123" s="11">
        <f>DAY(InputData[[#This Row],[DATE]])</f>
        <v>8</v>
      </c>
      <c r="O123" s="11" t="str">
        <f>TEXT(InputData[[#This Row],[DATE]],"mmm")</f>
        <v>Jun</v>
      </c>
      <c r="P123" s="11">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3">
        <f>VLOOKUP(InputData[[#This Row],[PRODUCT ID]],MasterData[],5,0)</f>
        <v>98</v>
      </c>
      <c r="K124" s="13">
        <f>VLOOKUP(InputData[[#This Row],[PRODUCT ID]],MasterData[],6,0)</f>
        <v>103.88</v>
      </c>
      <c r="L124" s="13">
        <f>InputData[[#This Row],[QUANTITY]]*InputData[[#This Row],[BUYING PRIZE]]</f>
        <v>686</v>
      </c>
      <c r="M124" s="13">
        <f>InputData[[#This Row],[QUANTITY]]*InputData[[#This Row],[SELLING PRICE]]*(1-InputData[[#This Row],[DISCOUNT %]])</f>
        <v>727.16</v>
      </c>
      <c r="N124" s="11">
        <f>DAY(InputData[[#This Row],[DATE]])</f>
        <v>9</v>
      </c>
      <c r="O124" s="11" t="str">
        <f>TEXT(InputData[[#This Row],[DATE]],"mmm")</f>
        <v>Jun</v>
      </c>
      <c r="P124" s="11">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3">
        <f>VLOOKUP(InputData[[#This Row],[PRODUCT ID]],MasterData[],5,0)</f>
        <v>89</v>
      </c>
      <c r="K125" s="13">
        <f>VLOOKUP(InputData[[#This Row],[PRODUCT ID]],MasterData[],6,0)</f>
        <v>117.48</v>
      </c>
      <c r="L125" s="13">
        <f>InputData[[#This Row],[QUANTITY]]*InputData[[#This Row],[BUYING PRIZE]]</f>
        <v>1068</v>
      </c>
      <c r="M125" s="13">
        <f>InputData[[#This Row],[QUANTITY]]*InputData[[#This Row],[SELLING PRICE]]*(1-InputData[[#This Row],[DISCOUNT %]])</f>
        <v>1409.76</v>
      </c>
      <c r="N125" s="11">
        <f>DAY(InputData[[#This Row],[DATE]])</f>
        <v>11</v>
      </c>
      <c r="O125" s="11" t="str">
        <f>TEXT(InputData[[#This Row],[DATE]],"mmm")</f>
        <v>Jun</v>
      </c>
      <c r="P125" s="11">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3">
        <f>VLOOKUP(InputData[[#This Row],[PRODUCT ID]],MasterData[],5,0)</f>
        <v>138</v>
      </c>
      <c r="K126" s="13">
        <f>VLOOKUP(InputData[[#This Row],[PRODUCT ID]],MasterData[],6,0)</f>
        <v>173.88</v>
      </c>
      <c r="L126" s="13">
        <f>InputData[[#This Row],[QUANTITY]]*InputData[[#This Row],[BUYING PRIZE]]</f>
        <v>828</v>
      </c>
      <c r="M126" s="13">
        <f>InputData[[#This Row],[QUANTITY]]*InputData[[#This Row],[SELLING PRICE]]*(1-InputData[[#This Row],[DISCOUNT %]])</f>
        <v>1043.28</v>
      </c>
      <c r="N126" s="11">
        <f>DAY(InputData[[#This Row],[DATE]])</f>
        <v>12</v>
      </c>
      <c r="O126" s="11" t="str">
        <f>TEXT(InputData[[#This Row],[DATE]],"mmm")</f>
        <v>Jun</v>
      </c>
      <c r="P126" s="11">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3">
        <f>VLOOKUP(InputData[[#This Row],[PRODUCT ID]],MasterData[],5,0)</f>
        <v>7</v>
      </c>
      <c r="K127" s="13">
        <f>VLOOKUP(InputData[[#This Row],[PRODUCT ID]],MasterData[],6,0)</f>
        <v>8.33</v>
      </c>
      <c r="L127" s="13">
        <f>InputData[[#This Row],[QUANTITY]]*InputData[[#This Row],[BUYING PRIZE]]</f>
        <v>70</v>
      </c>
      <c r="M127" s="13">
        <f>InputData[[#This Row],[QUANTITY]]*InputData[[#This Row],[SELLING PRICE]]*(1-InputData[[#This Row],[DISCOUNT %]])</f>
        <v>83.3</v>
      </c>
      <c r="N127" s="11">
        <f>DAY(InputData[[#This Row],[DATE]])</f>
        <v>14</v>
      </c>
      <c r="O127" s="11" t="str">
        <f>TEXT(InputData[[#This Row],[DATE]],"mmm")</f>
        <v>Jun</v>
      </c>
      <c r="P127" s="11">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3">
        <f>VLOOKUP(InputData[[#This Row],[PRODUCT ID]],MasterData[],5,0)</f>
        <v>150</v>
      </c>
      <c r="K128" s="13">
        <f>VLOOKUP(InputData[[#This Row],[PRODUCT ID]],MasterData[],6,0)</f>
        <v>210</v>
      </c>
      <c r="L128" s="13">
        <f>InputData[[#This Row],[QUANTITY]]*InputData[[#This Row],[BUYING PRIZE]]</f>
        <v>750</v>
      </c>
      <c r="M128" s="13">
        <f>InputData[[#This Row],[QUANTITY]]*InputData[[#This Row],[SELLING PRICE]]*(1-InputData[[#This Row],[DISCOUNT %]])</f>
        <v>1050</v>
      </c>
      <c r="N128" s="11">
        <f>DAY(InputData[[#This Row],[DATE]])</f>
        <v>16</v>
      </c>
      <c r="O128" s="11" t="str">
        <f>TEXT(InputData[[#This Row],[DATE]],"mmm")</f>
        <v>Jun</v>
      </c>
      <c r="P128" s="11">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3">
        <f>VLOOKUP(InputData[[#This Row],[PRODUCT ID]],MasterData[],5,0)</f>
        <v>12</v>
      </c>
      <c r="K129" s="13">
        <f>VLOOKUP(InputData[[#This Row],[PRODUCT ID]],MasterData[],6,0)</f>
        <v>15.719999999999999</v>
      </c>
      <c r="L129" s="13">
        <f>InputData[[#This Row],[QUANTITY]]*InputData[[#This Row],[BUYING PRIZE]]</f>
        <v>144</v>
      </c>
      <c r="M129" s="13">
        <f>InputData[[#This Row],[QUANTITY]]*InputData[[#This Row],[SELLING PRICE]]*(1-InputData[[#This Row],[DISCOUNT %]])</f>
        <v>188.64</v>
      </c>
      <c r="N129" s="11">
        <f>DAY(InputData[[#This Row],[DATE]])</f>
        <v>16</v>
      </c>
      <c r="O129" s="11" t="str">
        <f>TEXT(InputData[[#This Row],[DATE]],"mmm")</f>
        <v>Jun</v>
      </c>
      <c r="P129" s="11">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3">
        <f>VLOOKUP(InputData[[#This Row],[PRODUCT ID]],MasterData[],5,0)</f>
        <v>37</v>
      </c>
      <c r="K130" s="13">
        <f>VLOOKUP(InputData[[#This Row],[PRODUCT ID]],MasterData[],6,0)</f>
        <v>42.55</v>
      </c>
      <c r="L130" s="13">
        <f>InputData[[#This Row],[QUANTITY]]*InputData[[#This Row],[BUYING PRIZE]]</f>
        <v>407</v>
      </c>
      <c r="M130" s="13">
        <f>InputData[[#This Row],[QUANTITY]]*InputData[[#This Row],[SELLING PRICE]]*(1-InputData[[#This Row],[DISCOUNT %]])</f>
        <v>468.04999999999995</v>
      </c>
      <c r="N130" s="11">
        <f>DAY(InputData[[#This Row],[DATE]])</f>
        <v>16</v>
      </c>
      <c r="O130" s="11" t="str">
        <f>TEXT(InputData[[#This Row],[DATE]],"mmm")</f>
        <v>Jun</v>
      </c>
      <c r="P130" s="11">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3">
        <f>VLOOKUP(InputData[[#This Row],[PRODUCT ID]],MasterData[],5,0)</f>
        <v>7</v>
      </c>
      <c r="K131" s="13">
        <f>VLOOKUP(InputData[[#This Row],[PRODUCT ID]],MasterData[],6,0)</f>
        <v>8.33</v>
      </c>
      <c r="L131" s="13">
        <f>InputData[[#This Row],[QUANTITY]]*InputData[[#This Row],[BUYING PRIZE]]</f>
        <v>91</v>
      </c>
      <c r="M131" s="13">
        <f>InputData[[#This Row],[QUANTITY]]*InputData[[#This Row],[SELLING PRICE]]*(1-InputData[[#This Row],[DISCOUNT %]])</f>
        <v>108.29</v>
      </c>
      <c r="N131" s="11">
        <f>DAY(InputData[[#This Row],[DATE]])</f>
        <v>18</v>
      </c>
      <c r="O131" s="11" t="str">
        <f>TEXT(InputData[[#This Row],[DATE]],"mmm")</f>
        <v>Jun</v>
      </c>
      <c r="P131" s="1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3">
        <f>VLOOKUP(InputData[[#This Row],[PRODUCT ID]],MasterData[],5,0)</f>
        <v>138</v>
      </c>
      <c r="K132" s="13">
        <f>VLOOKUP(InputData[[#This Row],[PRODUCT ID]],MasterData[],6,0)</f>
        <v>173.88</v>
      </c>
      <c r="L132" s="13">
        <f>InputData[[#This Row],[QUANTITY]]*InputData[[#This Row],[BUYING PRIZE]]</f>
        <v>690</v>
      </c>
      <c r="M132" s="13">
        <f>InputData[[#This Row],[QUANTITY]]*InputData[[#This Row],[SELLING PRICE]]*(1-InputData[[#This Row],[DISCOUNT %]])</f>
        <v>869.4</v>
      </c>
      <c r="N132" s="11">
        <f>DAY(InputData[[#This Row],[DATE]])</f>
        <v>19</v>
      </c>
      <c r="O132" s="11" t="str">
        <f>TEXT(InputData[[#This Row],[DATE]],"mmm")</f>
        <v>Jun</v>
      </c>
      <c r="P132" s="11">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3">
        <f>VLOOKUP(InputData[[#This Row],[PRODUCT ID]],MasterData[],5,0)</f>
        <v>13</v>
      </c>
      <c r="K133" s="13">
        <f>VLOOKUP(InputData[[#This Row],[PRODUCT ID]],MasterData[],6,0)</f>
        <v>16.64</v>
      </c>
      <c r="L133" s="13">
        <f>InputData[[#This Row],[QUANTITY]]*InputData[[#This Row],[BUYING PRIZE]]</f>
        <v>13</v>
      </c>
      <c r="M133" s="13">
        <f>InputData[[#This Row],[QUANTITY]]*InputData[[#This Row],[SELLING PRICE]]*(1-InputData[[#This Row],[DISCOUNT %]])</f>
        <v>16.64</v>
      </c>
      <c r="N133" s="11">
        <f>DAY(InputData[[#This Row],[DATE]])</f>
        <v>20</v>
      </c>
      <c r="O133" s="11" t="str">
        <f>TEXT(InputData[[#This Row],[DATE]],"mmm")</f>
        <v>Jun</v>
      </c>
      <c r="P133" s="11">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3">
        <f>VLOOKUP(InputData[[#This Row],[PRODUCT ID]],MasterData[],5,0)</f>
        <v>13</v>
      </c>
      <c r="K134" s="13">
        <f>VLOOKUP(InputData[[#This Row],[PRODUCT ID]],MasterData[],6,0)</f>
        <v>16.64</v>
      </c>
      <c r="L134" s="13">
        <f>InputData[[#This Row],[QUANTITY]]*InputData[[#This Row],[BUYING PRIZE]]</f>
        <v>52</v>
      </c>
      <c r="M134" s="13">
        <f>InputData[[#This Row],[QUANTITY]]*InputData[[#This Row],[SELLING PRICE]]*(1-InputData[[#This Row],[DISCOUNT %]])</f>
        <v>66.56</v>
      </c>
      <c r="N134" s="11">
        <f>DAY(InputData[[#This Row],[DATE]])</f>
        <v>23</v>
      </c>
      <c r="O134" s="11" t="str">
        <f>TEXT(InputData[[#This Row],[DATE]],"mmm")</f>
        <v>Jun</v>
      </c>
      <c r="P134" s="11">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3">
        <f>VLOOKUP(InputData[[#This Row],[PRODUCT ID]],MasterData[],5,0)</f>
        <v>44</v>
      </c>
      <c r="K135" s="13">
        <f>VLOOKUP(InputData[[#This Row],[PRODUCT ID]],MasterData[],6,0)</f>
        <v>48.4</v>
      </c>
      <c r="L135" s="13">
        <f>InputData[[#This Row],[QUANTITY]]*InputData[[#This Row],[BUYING PRIZE]]</f>
        <v>572</v>
      </c>
      <c r="M135" s="13">
        <f>InputData[[#This Row],[QUANTITY]]*InputData[[#This Row],[SELLING PRICE]]*(1-InputData[[#This Row],[DISCOUNT %]])</f>
        <v>629.19999999999993</v>
      </c>
      <c r="N135" s="11">
        <f>DAY(InputData[[#This Row],[DATE]])</f>
        <v>24</v>
      </c>
      <c r="O135" s="11" t="str">
        <f>TEXT(InputData[[#This Row],[DATE]],"mmm")</f>
        <v>Jun</v>
      </c>
      <c r="P135" s="11">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3">
        <f>VLOOKUP(InputData[[#This Row],[PRODUCT ID]],MasterData[],5,0)</f>
        <v>6</v>
      </c>
      <c r="K136" s="13">
        <f>VLOOKUP(InputData[[#This Row],[PRODUCT ID]],MasterData[],6,0)</f>
        <v>7.8599999999999994</v>
      </c>
      <c r="L136" s="13">
        <f>InputData[[#This Row],[QUANTITY]]*InputData[[#This Row],[BUYING PRIZE]]</f>
        <v>42</v>
      </c>
      <c r="M136" s="13">
        <f>InputData[[#This Row],[QUANTITY]]*InputData[[#This Row],[SELLING PRICE]]*(1-InputData[[#This Row],[DISCOUNT %]])</f>
        <v>55.019999999999996</v>
      </c>
      <c r="N136" s="11">
        <f>DAY(InputData[[#This Row],[DATE]])</f>
        <v>26</v>
      </c>
      <c r="O136" s="11" t="str">
        <f>TEXT(InputData[[#This Row],[DATE]],"mmm")</f>
        <v>Jun</v>
      </c>
      <c r="P136" s="11">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3">
        <f>VLOOKUP(InputData[[#This Row],[PRODUCT ID]],MasterData[],5,0)</f>
        <v>133</v>
      </c>
      <c r="K137" s="13">
        <f>VLOOKUP(InputData[[#This Row],[PRODUCT ID]],MasterData[],6,0)</f>
        <v>155.61000000000001</v>
      </c>
      <c r="L137" s="13">
        <f>InputData[[#This Row],[QUANTITY]]*InputData[[#This Row],[BUYING PRIZE]]</f>
        <v>1463</v>
      </c>
      <c r="M137" s="13">
        <f>InputData[[#This Row],[QUANTITY]]*InputData[[#This Row],[SELLING PRICE]]*(1-InputData[[#This Row],[DISCOUNT %]])</f>
        <v>1711.71</v>
      </c>
      <c r="N137" s="11">
        <f>DAY(InputData[[#This Row],[DATE]])</f>
        <v>27</v>
      </c>
      <c r="O137" s="11" t="str">
        <f>TEXT(InputData[[#This Row],[DATE]],"mmm")</f>
        <v>Jun</v>
      </c>
      <c r="P137" s="11">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3">
        <f>VLOOKUP(InputData[[#This Row],[PRODUCT ID]],MasterData[],5,0)</f>
        <v>126</v>
      </c>
      <c r="K138" s="13">
        <f>VLOOKUP(InputData[[#This Row],[PRODUCT ID]],MasterData[],6,0)</f>
        <v>162.54</v>
      </c>
      <c r="L138" s="13">
        <f>InputData[[#This Row],[QUANTITY]]*InputData[[#This Row],[BUYING PRIZE]]</f>
        <v>252</v>
      </c>
      <c r="M138" s="13">
        <f>InputData[[#This Row],[QUANTITY]]*InputData[[#This Row],[SELLING PRICE]]*(1-InputData[[#This Row],[DISCOUNT %]])</f>
        <v>325.08</v>
      </c>
      <c r="N138" s="11">
        <f>DAY(InputData[[#This Row],[DATE]])</f>
        <v>28</v>
      </c>
      <c r="O138" s="11" t="str">
        <f>TEXT(InputData[[#This Row],[DATE]],"mmm")</f>
        <v>Jun</v>
      </c>
      <c r="P138" s="11">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3">
        <f>VLOOKUP(InputData[[#This Row],[PRODUCT ID]],MasterData[],5,0)</f>
        <v>5</v>
      </c>
      <c r="K139" s="13">
        <f>VLOOKUP(InputData[[#This Row],[PRODUCT ID]],MasterData[],6,0)</f>
        <v>6.7</v>
      </c>
      <c r="L139" s="13">
        <f>InputData[[#This Row],[QUANTITY]]*InputData[[#This Row],[BUYING PRIZE]]</f>
        <v>35</v>
      </c>
      <c r="M139" s="13">
        <f>InputData[[#This Row],[QUANTITY]]*InputData[[#This Row],[SELLING PRICE]]*(1-InputData[[#This Row],[DISCOUNT %]])</f>
        <v>46.9</v>
      </c>
      <c r="N139" s="11">
        <f>DAY(InputData[[#This Row],[DATE]])</f>
        <v>28</v>
      </c>
      <c r="O139" s="11" t="str">
        <f>TEXT(InputData[[#This Row],[DATE]],"mmm")</f>
        <v>Jun</v>
      </c>
      <c r="P139" s="11">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3">
        <f>VLOOKUP(InputData[[#This Row],[PRODUCT ID]],MasterData[],5,0)</f>
        <v>112</v>
      </c>
      <c r="K140" s="13">
        <f>VLOOKUP(InputData[[#This Row],[PRODUCT ID]],MasterData[],6,0)</f>
        <v>146.72</v>
      </c>
      <c r="L140" s="13">
        <f>InputData[[#This Row],[QUANTITY]]*InputData[[#This Row],[BUYING PRIZE]]</f>
        <v>448</v>
      </c>
      <c r="M140" s="13">
        <f>InputData[[#This Row],[QUANTITY]]*InputData[[#This Row],[SELLING PRICE]]*(1-InputData[[#This Row],[DISCOUNT %]])</f>
        <v>586.88</v>
      </c>
      <c r="N140" s="11">
        <f>DAY(InputData[[#This Row],[DATE]])</f>
        <v>29</v>
      </c>
      <c r="O140" s="11" t="str">
        <f>TEXT(InputData[[#This Row],[DATE]],"mmm")</f>
        <v>Jun</v>
      </c>
      <c r="P140" s="11">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3">
        <f>VLOOKUP(InputData[[#This Row],[PRODUCT ID]],MasterData[],5,0)</f>
        <v>133</v>
      </c>
      <c r="K141" s="13">
        <f>VLOOKUP(InputData[[#This Row],[PRODUCT ID]],MasterData[],6,0)</f>
        <v>155.61000000000001</v>
      </c>
      <c r="L141" s="13">
        <f>InputData[[#This Row],[QUANTITY]]*InputData[[#This Row],[BUYING PRIZE]]</f>
        <v>1463</v>
      </c>
      <c r="M141" s="13">
        <f>InputData[[#This Row],[QUANTITY]]*InputData[[#This Row],[SELLING PRICE]]*(1-InputData[[#This Row],[DISCOUNT %]])</f>
        <v>1711.71</v>
      </c>
      <c r="N141" s="11">
        <f>DAY(InputData[[#This Row],[DATE]])</f>
        <v>1</v>
      </c>
      <c r="O141" s="11" t="str">
        <f>TEXT(InputData[[#This Row],[DATE]],"mmm")</f>
        <v>Jul</v>
      </c>
      <c r="P141" s="1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3">
        <f>VLOOKUP(InputData[[#This Row],[PRODUCT ID]],MasterData[],5,0)</f>
        <v>148</v>
      </c>
      <c r="K142" s="13">
        <f>VLOOKUP(InputData[[#This Row],[PRODUCT ID]],MasterData[],6,0)</f>
        <v>164.28</v>
      </c>
      <c r="L142" s="13">
        <f>InputData[[#This Row],[QUANTITY]]*InputData[[#This Row],[BUYING PRIZE]]</f>
        <v>1628</v>
      </c>
      <c r="M142" s="13">
        <f>InputData[[#This Row],[QUANTITY]]*InputData[[#This Row],[SELLING PRICE]]*(1-InputData[[#This Row],[DISCOUNT %]])</f>
        <v>1807.08</v>
      </c>
      <c r="N142" s="11">
        <f>DAY(InputData[[#This Row],[DATE]])</f>
        <v>2</v>
      </c>
      <c r="O142" s="11" t="str">
        <f>TEXT(InputData[[#This Row],[DATE]],"mmm")</f>
        <v>Jul</v>
      </c>
      <c r="P142" s="11">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3">
        <f>VLOOKUP(InputData[[#This Row],[PRODUCT ID]],MasterData[],5,0)</f>
        <v>95</v>
      </c>
      <c r="K143" s="13">
        <f>VLOOKUP(InputData[[#This Row],[PRODUCT ID]],MasterData[],6,0)</f>
        <v>119.7</v>
      </c>
      <c r="L143" s="13">
        <f>InputData[[#This Row],[QUANTITY]]*InputData[[#This Row],[BUYING PRIZE]]</f>
        <v>855</v>
      </c>
      <c r="M143" s="13">
        <f>InputData[[#This Row],[QUANTITY]]*InputData[[#This Row],[SELLING PRICE]]*(1-InputData[[#This Row],[DISCOUNT %]])</f>
        <v>1077.3</v>
      </c>
      <c r="N143" s="11">
        <f>DAY(InputData[[#This Row],[DATE]])</f>
        <v>3</v>
      </c>
      <c r="O143" s="11" t="str">
        <f>TEXT(InputData[[#This Row],[DATE]],"mmm")</f>
        <v>Jul</v>
      </c>
      <c r="P143" s="11">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3">
        <f>VLOOKUP(InputData[[#This Row],[PRODUCT ID]],MasterData[],5,0)</f>
        <v>71</v>
      </c>
      <c r="K144" s="13">
        <f>VLOOKUP(InputData[[#This Row],[PRODUCT ID]],MasterData[],6,0)</f>
        <v>80.94</v>
      </c>
      <c r="L144" s="13">
        <f>InputData[[#This Row],[QUANTITY]]*InputData[[#This Row],[BUYING PRIZE]]</f>
        <v>568</v>
      </c>
      <c r="M144" s="13">
        <f>InputData[[#This Row],[QUANTITY]]*InputData[[#This Row],[SELLING PRICE]]*(1-InputData[[#This Row],[DISCOUNT %]])</f>
        <v>647.52</v>
      </c>
      <c r="N144" s="11">
        <f>DAY(InputData[[#This Row],[DATE]])</f>
        <v>3</v>
      </c>
      <c r="O144" s="11" t="str">
        <f>TEXT(InputData[[#This Row],[DATE]],"mmm")</f>
        <v>Jul</v>
      </c>
      <c r="P144" s="11">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3">
        <f>VLOOKUP(InputData[[#This Row],[PRODUCT ID]],MasterData[],5,0)</f>
        <v>105</v>
      </c>
      <c r="K145" s="13">
        <f>VLOOKUP(InputData[[#This Row],[PRODUCT ID]],MasterData[],6,0)</f>
        <v>142.80000000000001</v>
      </c>
      <c r="L145" s="13">
        <f>InputData[[#This Row],[QUANTITY]]*InputData[[#This Row],[BUYING PRIZE]]</f>
        <v>840</v>
      </c>
      <c r="M145" s="13">
        <f>InputData[[#This Row],[QUANTITY]]*InputData[[#This Row],[SELLING PRICE]]*(1-InputData[[#This Row],[DISCOUNT %]])</f>
        <v>1142.4000000000001</v>
      </c>
      <c r="N145" s="11">
        <f>DAY(InputData[[#This Row],[DATE]])</f>
        <v>5</v>
      </c>
      <c r="O145" s="11" t="str">
        <f>TEXT(InputData[[#This Row],[DATE]],"mmm")</f>
        <v>Jul</v>
      </c>
      <c r="P145" s="11">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3">
        <f>VLOOKUP(InputData[[#This Row],[PRODUCT ID]],MasterData[],5,0)</f>
        <v>138</v>
      </c>
      <c r="K146" s="13">
        <f>VLOOKUP(InputData[[#This Row],[PRODUCT ID]],MasterData[],6,0)</f>
        <v>173.88</v>
      </c>
      <c r="L146" s="13">
        <f>InputData[[#This Row],[QUANTITY]]*InputData[[#This Row],[BUYING PRIZE]]</f>
        <v>2070</v>
      </c>
      <c r="M146" s="13">
        <f>InputData[[#This Row],[QUANTITY]]*InputData[[#This Row],[SELLING PRICE]]*(1-InputData[[#This Row],[DISCOUNT %]])</f>
        <v>2608.1999999999998</v>
      </c>
      <c r="N146" s="11">
        <f>DAY(InputData[[#This Row],[DATE]])</f>
        <v>6</v>
      </c>
      <c r="O146" s="11" t="str">
        <f>TEXT(InputData[[#This Row],[DATE]],"mmm")</f>
        <v>Jul</v>
      </c>
      <c r="P146" s="11">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3">
        <f>VLOOKUP(InputData[[#This Row],[PRODUCT ID]],MasterData[],5,0)</f>
        <v>44</v>
      </c>
      <c r="K147" s="13">
        <f>VLOOKUP(InputData[[#This Row],[PRODUCT ID]],MasterData[],6,0)</f>
        <v>48.84</v>
      </c>
      <c r="L147" s="13">
        <f>InputData[[#This Row],[QUANTITY]]*InputData[[#This Row],[BUYING PRIZE]]</f>
        <v>440</v>
      </c>
      <c r="M147" s="13">
        <f>InputData[[#This Row],[QUANTITY]]*InputData[[#This Row],[SELLING PRICE]]*(1-InputData[[#This Row],[DISCOUNT %]])</f>
        <v>488.40000000000003</v>
      </c>
      <c r="N147" s="11">
        <f>DAY(InputData[[#This Row],[DATE]])</f>
        <v>8</v>
      </c>
      <c r="O147" s="11" t="str">
        <f>TEXT(InputData[[#This Row],[DATE]],"mmm")</f>
        <v>Jul</v>
      </c>
      <c r="P147" s="11">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3">
        <f>VLOOKUP(InputData[[#This Row],[PRODUCT ID]],MasterData[],5,0)</f>
        <v>55</v>
      </c>
      <c r="K148" s="13">
        <f>VLOOKUP(InputData[[#This Row],[PRODUCT ID]],MasterData[],6,0)</f>
        <v>58.3</v>
      </c>
      <c r="L148" s="13">
        <f>InputData[[#This Row],[QUANTITY]]*InputData[[#This Row],[BUYING PRIZE]]</f>
        <v>330</v>
      </c>
      <c r="M148" s="13">
        <f>InputData[[#This Row],[QUANTITY]]*InputData[[#This Row],[SELLING PRICE]]*(1-InputData[[#This Row],[DISCOUNT %]])</f>
        <v>349.79999999999995</v>
      </c>
      <c r="N148" s="11">
        <f>DAY(InputData[[#This Row],[DATE]])</f>
        <v>10</v>
      </c>
      <c r="O148" s="11" t="str">
        <f>TEXT(InputData[[#This Row],[DATE]],"mmm")</f>
        <v>Jul</v>
      </c>
      <c r="P148" s="11">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3">
        <f>VLOOKUP(InputData[[#This Row],[PRODUCT ID]],MasterData[],5,0)</f>
        <v>6</v>
      </c>
      <c r="K149" s="13">
        <f>VLOOKUP(InputData[[#This Row],[PRODUCT ID]],MasterData[],6,0)</f>
        <v>7.8599999999999994</v>
      </c>
      <c r="L149" s="13">
        <f>InputData[[#This Row],[QUANTITY]]*InputData[[#This Row],[BUYING PRIZE]]</f>
        <v>24</v>
      </c>
      <c r="M149" s="13">
        <f>InputData[[#This Row],[QUANTITY]]*InputData[[#This Row],[SELLING PRICE]]*(1-InputData[[#This Row],[DISCOUNT %]])</f>
        <v>31.439999999999998</v>
      </c>
      <c r="N149" s="11">
        <f>DAY(InputData[[#This Row],[DATE]])</f>
        <v>11</v>
      </c>
      <c r="O149" s="11" t="str">
        <f>TEXT(InputData[[#This Row],[DATE]],"mmm")</f>
        <v>Jul</v>
      </c>
      <c r="P149" s="11">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3">
        <f>VLOOKUP(InputData[[#This Row],[PRODUCT ID]],MasterData[],5,0)</f>
        <v>150</v>
      </c>
      <c r="K150" s="13">
        <f>VLOOKUP(InputData[[#This Row],[PRODUCT ID]],MasterData[],6,0)</f>
        <v>210</v>
      </c>
      <c r="L150" s="13">
        <f>InputData[[#This Row],[QUANTITY]]*InputData[[#This Row],[BUYING PRIZE]]</f>
        <v>150</v>
      </c>
      <c r="M150" s="13">
        <f>InputData[[#This Row],[QUANTITY]]*InputData[[#This Row],[SELLING PRICE]]*(1-InputData[[#This Row],[DISCOUNT %]])</f>
        <v>210</v>
      </c>
      <c r="N150" s="11">
        <f>DAY(InputData[[#This Row],[DATE]])</f>
        <v>13</v>
      </c>
      <c r="O150" s="11" t="str">
        <f>TEXT(InputData[[#This Row],[DATE]],"mmm")</f>
        <v>Jul</v>
      </c>
      <c r="P150" s="11">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3">
        <f>VLOOKUP(InputData[[#This Row],[PRODUCT ID]],MasterData[],5,0)</f>
        <v>141</v>
      </c>
      <c r="K151" s="13">
        <f>VLOOKUP(InputData[[#This Row],[PRODUCT ID]],MasterData[],6,0)</f>
        <v>149.46</v>
      </c>
      <c r="L151" s="13">
        <f>InputData[[#This Row],[QUANTITY]]*InputData[[#This Row],[BUYING PRIZE]]</f>
        <v>1128</v>
      </c>
      <c r="M151" s="13">
        <f>InputData[[#This Row],[QUANTITY]]*InputData[[#This Row],[SELLING PRICE]]*(1-InputData[[#This Row],[DISCOUNT %]])</f>
        <v>1195.68</v>
      </c>
      <c r="N151" s="11">
        <f>DAY(InputData[[#This Row],[DATE]])</f>
        <v>16</v>
      </c>
      <c r="O151" s="11" t="str">
        <f>TEXT(InputData[[#This Row],[DATE]],"mmm")</f>
        <v>Jul</v>
      </c>
      <c r="P151" s="1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3">
        <f>VLOOKUP(InputData[[#This Row],[PRODUCT ID]],MasterData[],5,0)</f>
        <v>48</v>
      </c>
      <c r="K152" s="13">
        <f>VLOOKUP(InputData[[#This Row],[PRODUCT ID]],MasterData[],6,0)</f>
        <v>57.120000000000005</v>
      </c>
      <c r="L152" s="13">
        <f>InputData[[#This Row],[QUANTITY]]*InputData[[#This Row],[BUYING PRIZE]]</f>
        <v>672</v>
      </c>
      <c r="M152" s="13">
        <f>InputData[[#This Row],[QUANTITY]]*InputData[[#This Row],[SELLING PRICE]]*(1-InputData[[#This Row],[DISCOUNT %]])</f>
        <v>799.68000000000006</v>
      </c>
      <c r="N152" s="11">
        <f>DAY(InputData[[#This Row],[DATE]])</f>
        <v>18</v>
      </c>
      <c r="O152" s="11" t="str">
        <f>TEXT(InputData[[#This Row],[DATE]],"mmm")</f>
        <v>Jul</v>
      </c>
      <c r="P152" s="11">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3">
        <f>VLOOKUP(InputData[[#This Row],[PRODUCT ID]],MasterData[],5,0)</f>
        <v>72</v>
      </c>
      <c r="K153" s="13">
        <f>VLOOKUP(InputData[[#This Row],[PRODUCT ID]],MasterData[],6,0)</f>
        <v>79.92</v>
      </c>
      <c r="L153" s="13">
        <f>InputData[[#This Row],[QUANTITY]]*InputData[[#This Row],[BUYING PRIZE]]</f>
        <v>792</v>
      </c>
      <c r="M153" s="13">
        <f>InputData[[#This Row],[QUANTITY]]*InputData[[#This Row],[SELLING PRICE]]*(1-InputData[[#This Row],[DISCOUNT %]])</f>
        <v>879.12</v>
      </c>
      <c r="N153" s="11">
        <f>DAY(InputData[[#This Row],[DATE]])</f>
        <v>20</v>
      </c>
      <c r="O153" s="11" t="str">
        <f>TEXT(InputData[[#This Row],[DATE]],"mmm")</f>
        <v>Jul</v>
      </c>
      <c r="P153" s="11">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3">
        <f>VLOOKUP(InputData[[#This Row],[PRODUCT ID]],MasterData[],5,0)</f>
        <v>67</v>
      </c>
      <c r="K154" s="13">
        <f>VLOOKUP(InputData[[#This Row],[PRODUCT ID]],MasterData[],6,0)</f>
        <v>83.08</v>
      </c>
      <c r="L154" s="13">
        <f>InputData[[#This Row],[QUANTITY]]*InputData[[#This Row],[BUYING PRIZE]]</f>
        <v>335</v>
      </c>
      <c r="M154" s="13">
        <f>InputData[[#This Row],[QUANTITY]]*InputData[[#This Row],[SELLING PRICE]]*(1-InputData[[#This Row],[DISCOUNT %]])</f>
        <v>415.4</v>
      </c>
      <c r="N154" s="11">
        <f>DAY(InputData[[#This Row],[DATE]])</f>
        <v>20</v>
      </c>
      <c r="O154" s="11" t="str">
        <f>TEXT(InputData[[#This Row],[DATE]],"mmm")</f>
        <v>Jul</v>
      </c>
      <c r="P154" s="11">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3">
        <f>VLOOKUP(InputData[[#This Row],[PRODUCT ID]],MasterData[],5,0)</f>
        <v>47</v>
      </c>
      <c r="K155" s="13">
        <f>VLOOKUP(InputData[[#This Row],[PRODUCT ID]],MasterData[],6,0)</f>
        <v>53.11</v>
      </c>
      <c r="L155" s="13">
        <f>InputData[[#This Row],[QUANTITY]]*InputData[[#This Row],[BUYING PRIZE]]</f>
        <v>705</v>
      </c>
      <c r="M155" s="13">
        <f>InputData[[#This Row],[QUANTITY]]*InputData[[#This Row],[SELLING PRICE]]*(1-InputData[[#This Row],[DISCOUNT %]])</f>
        <v>796.65</v>
      </c>
      <c r="N155" s="11">
        <f>DAY(InputData[[#This Row],[DATE]])</f>
        <v>21</v>
      </c>
      <c r="O155" s="11" t="str">
        <f>TEXT(InputData[[#This Row],[DATE]],"mmm")</f>
        <v>Jul</v>
      </c>
      <c r="P155" s="11">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3">
        <f>VLOOKUP(InputData[[#This Row],[PRODUCT ID]],MasterData[],5,0)</f>
        <v>18</v>
      </c>
      <c r="K156" s="13">
        <f>VLOOKUP(InputData[[#This Row],[PRODUCT ID]],MasterData[],6,0)</f>
        <v>24.66</v>
      </c>
      <c r="L156" s="13">
        <f>InputData[[#This Row],[QUANTITY]]*InputData[[#This Row],[BUYING PRIZE]]</f>
        <v>54</v>
      </c>
      <c r="M156" s="13">
        <f>InputData[[#This Row],[QUANTITY]]*InputData[[#This Row],[SELLING PRICE]]*(1-InputData[[#This Row],[DISCOUNT %]])</f>
        <v>73.98</v>
      </c>
      <c r="N156" s="11">
        <f>DAY(InputData[[#This Row],[DATE]])</f>
        <v>22</v>
      </c>
      <c r="O156" s="11" t="str">
        <f>TEXT(InputData[[#This Row],[DATE]],"mmm")</f>
        <v>Jul</v>
      </c>
      <c r="P156" s="11">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3">
        <f>VLOOKUP(InputData[[#This Row],[PRODUCT ID]],MasterData[],5,0)</f>
        <v>144</v>
      </c>
      <c r="K157" s="13">
        <f>VLOOKUP(InputData[[#This Row],[PRODUCT ID]],MasterData[],6,0)</f>
        <v>156.96</v>
      </c>
      <c r="L157" s="13">
        <f>InputData[[#This Row],[QUANTITY]]*InputData[[#This Row],[BUYING PRIZE]]</f>
        <v>2016</v>
      </c>
      <c r="M157" s="13">
        <f>InputData[[#This Row],[QUANTITY]]*InputData[[#This Row],[SELLING PRICE]]*(1-InputData[[#This Row],[DISCOUNT %]])</f>
        <v>2197.44</v>
      </c>
      <c r="N157" s="11">
        <f>DAY(InputData[[#This Row],[DATE]])</f>
        <v>22</v>
      </c>
      <c r="O157" s="11" t="str">
        <f>TEXT(InputData[[#This Row],[DATE]],"mmm")</f>
        <v>Jul</v>
      </c>
      <c r="P157" s="11">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3">
        <f>VLOOKUP(InputData[[#This Row],[PRODUCT ID]],MasterData[],5,0)</f>
        <v>90</v>
      </c>
      <c r="K158" s="13">
        <f>VLOOKUP(InputData[[#This Row],[PRODUCT ID]],MasterData[],6,0)</f>
        <v>96.3</v>
      </c>
      <c r="L158" s="13">
        <f>InputData[[#This Row],[QUANTITY]]*InputData[[#This Row],[BUYING PRIZE]]</f>
        <v>630</v>
      </c>
      <c r="M158" s="13">
        <f>InputData[[#This Row],[QUANTITY]]*InputData[[#This Row],[SELLING PRICE]]*(1-InputData[[#This Row],[DISCOUNT %]])</f>
        <v>674.1</v>
      </c>
      <c r="N158" s="11">
        <f>DAY(InputData[[#This Row],[DATE]])</f>
        <v>23</v>
      </c>
      <c r="O158" s="11" t="str">
        <f>TEXT(InputData[[#This Row],[DATE]],"mmm")</f>
        <v>Jul</v>
      </c>
      <c r="P158" s="11">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3">
        <f>VLOOKUP(InputData[[#This Row],[PRODUCT ID]],MasterData[],5,0)</f>
        <v>67</v>
      </c>
      <c r="K159" s="13">
        <f>VLOOKUP(InputData[[#This Row],[PRODUCT ID]],MasterData[],6,0)</f>
        <v>85.76</v>
      </c>
      <c r="L159" s="13">
        <f>InputData[[#This Row],[QUANTITY]]*InputData[[#This Row],[BUYING PRIZE]]</f>
        <v>536</v>
      </c>
      <c r="M159" s="13">
        <f>InputData[[#This Row],[QUANTITY]]*InputData[[#This Row],[SELLING PRICE]]*(1-InputData[[#This Row],[DISCOUNT %]])</f>
        <v>686.08</v>
      </c>
      <c r="N159" s="11">
        <f>DAY(InputData[[#This Row],[DATE]])</f>
        <v>23</v>
      </c>
      <c r="O159" s="11" t="str">
        <f>TEXT(InputData[[#This Row],[DATE]],"mmm")</f>
        <v>Jul</v>
      </c>
      <c r="P159" s="11">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3">
        <f>VLOOKUP(InputData[[#This Row],[PRODUCT ID]],MasterData[],5,0)</f>
        <v>6</v>
      </c>
      <c r="K160" s="13">
        <f>VLOOKUP(InputData[[#This Row],[PRODUCT ID]],MasterData[],6,0)</f>
        <v>7.8599999999999994</v>
      </c>
      <c r="L160" s="13">
        <f>InputData[[#This Row],[QUANTITY]]*InputData[[#This Row],[BUYING PRIZE]]</f>
        <v>24</v>
      </c>
      <c r="M160" s="13">
        <f>InputData[[#This Row],[QUANTITY]]*InputData[[#This Row],[SELLING PRICE]]*(1-InputData[[#This Row],[DISCOUNT %]])</f>
        <v>31.439999999999998</v>
      </c>
      <c r="N160" s="11">
        <f>DAY(InputData[[#This Row],[DATE]])</f>
        <v>24</v>
      </c>
      <c r="O160" s="11" t="str">
        <f>TEXT(InputData[[#This Row],[DATE]],"mmm")</f>
        <v>Jul</v>
      </c>
      <c r="P160" s="11">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3">
        <f>VLOOKUP(InputData[[#This Row],[PRODUCT ID]],MasterData[],5,0)</f>
        <v>76</v>
      </c>
      <c r="K161" s="13">
        <f>VLOOKUP(InputData[[#This Row],[PRODUCT ID]],MasterData[],6,0)</f>
        <v>82.08</v>
      </c>
      <c r="L161" s="13">
        <f>InputData[[#This Row],[QUANTITY]]*InputData[[#This Row],[BUYING PRIZE]]</f>
        <v>1140</v>
      </c>
      <c r="M161" s="13">
        <f>InputData[[#This Row],[QUANTITY]]*InputData[[#This Row],[SELLING PRICE]]*(1-InputData[[#This Row],[DISCOUNT %]])</f>
        <v>1231.2</v>
      </c>
      <c r="N161" s="11">
        <f>DAY(InputData[[#This Row],[DATE]])</f>
        <v>29</v>
      </c>
      <c r="O161" s="11" t="str">
        <f>TEXT(InputData[[#This Row],[DATE]],"mmm")</f>
        <v>Jul</v>
      </c>
      <c r="P161" s="1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3">
        <f>VLOOKUP(InputData[[#This Row],[PRODUCT ID]],MasterData[],5,0)</f>
        <v>98</v>
      </c>
      <c r="K162" s="13">
        <f>VLOOKUP(InputData[[#This Row],[PRODUCT ID]],MasterData[],6,0)</f>
        <v>103.88</v>
      </c>
      <c r="L162" s="13">
        <f>InputData[[#This Row],[QUANTITY]]*InputData[[#This Row],[BUYING PRIZE]]</f>
        <v>1078</v>
      </c>
      <c r="M162" s="13">
        <f>InputData[[#This Row],[QUANTITY]]*InputData[[#This Row],[SELLING PRICE]]*(1-InputData[[#This Row],[DISCOUNT %]])</f>
        <v>1142.6799999999998</v>
      </c>
      <c r="N162" s="11">
        <f>DAY(InputData[[#This Row],[DATE]])</f>
        <v>1</v>
      </c>
      <c r="O162" s="11" t="str">
        <f>TEXT(InputData[[#This Row],[DATE]],"mmm")</f>
        <v>Aug</v>
      </c>
      <c r="P162" s="11">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3">
        <f>VLOOKUP(InputData[[#This Row],[PRODUCT ID]],MasterData[],5,0)</f>
        <v>141</v>
      </c>
      <c r="K163" s="13">
        <f>VLOOKUP(InputData[[#This Row],[PRODUCT ID]],MasterData[],6,0)</f>
        <v>149.46</v>
      </c>
      <c r="L163" s="13">
        <f>InputData[[#This Row],[QUANTITY]]*InputData[[#This Row],[BUYING PRIZE]]</f>
        <v>423</v>
      </c>
      <c r="M163" s="13">
        <f>InputData[[#This Row],[QUANTITY]]*InputData[[#This Row],[SELLING PRICE]]*(1-InputData[[#This Row],[DISCOUNT %]])</f>
        <v>448.38</v>
      </c>
      <c r="N163" s="11">
        <f>DAY(InputData[[#This Row],[DATE]])</f>
        <v>2</v>
      </c>
      <c r="O163" s="11" t="str">
        <f>TEXT(InputData[[#This Row],[DATE]],"mmm")</f>
        <v>Aug</v>
      </c>
      <c r="P163" s="11">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3">
        <f>VLOOKUP(InputData[[#This Row],[PRODUCT ID]],MasterData[],5,0)</f>
        <v>121</v>
      </c>
      <c r="K164" s="13">
        <f>VLOOKUP(InputData[[#This Row],[PRODUCT ID]],MasterData[],6,0)</f>
        <v>141.57</v>
      </c>
      <c r="L164" s="13">
        <f>InputData[[#This Row],[QUANTITY]]*InputData[[#This Row],[BUYING PRIZE]]</f>
        <v>1573</v>
      </c>
      <c r="M164" s="13">
        <f>InputData[[#This Row],[QUANTITY]]*InputData[[#This Row],[SELLING PRICE]]*(1-InputData[[#This Row],[DISCOUNT %]])</f>
        <v>1840.4099999999999</v>
      </c>
      <c r="N164" s="11">
        <f>DAY(InputData[[#This Row],[DATE]])</f>
        <v>3</v>
      </c>
      <c r="O164" s="11" t="str">
        <f>TEXT(InputData[[#This Row],[DATE]],"mmm")</f>
        <v>Aug</v>
      </c>
      <c r="P164" s="11">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3">
        <f>VLOOKUP(InputData[[#This Row],[PRODUCT ID]],MasterData[],5,0)</f>
        <v>55</v>
      </c>
      <c r="K165" s="13">
        <f>VLOOKUP(InputData[[#This Row],[PRODUCT ID]],MasterData[],6,0)</f>
        <v>58.3</v>
      </c>
      <c r="L165" s="13">
        <f>InputData[[#This Row],[QUANTITY]]*InputData[[#This Row],[BUYING PRIZE]]</f>
        <v>660</v>
      </c>
      <c r="M165" s="13">
        <f>InputData[[#This Row],[QUANTITY]]*InputData[[#This Row],[SELLING PRICE]]*(1-InputData[[#This Row],[DISCOUNT %]])</f>
        <v>699.59999999999991</v>
      </c>
      <c r="N165" s="11">
        <f>DAY(InputData[[#This Row],[DATE]])</f>
        <v>3</v>
      </c>
      <c r="O165" s="11" t="str">
        <f>TEXT(InputData[[#This Row],[DATE]],"mmm")</f>
        <v>Aug</v>
      </c>
      <c r="P165" s="11">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3">
        <f>VLOOKUP(InputData[[#This Row],[PRODUCT ID]],MasterData[],5,0)</f>
        <v>37</v>
      </c>
      <c r="K166" s="13">
        <f>VLOOKUP(InputData[[#This Row],[PRODUCT ID]],MasterData[],6,0)</f>
        <v>41.81</v>
      </c>
      <c r="L166" s="13">
        <f>InputData[[#This Row],[QUANTITY]]*InputData[[#This Row],[BUYING PRIZE]]</f>
        <v>518</v>
      </c>
      <c r="M166" s="13">
        <f>InputData[[#This Row],[QUANTITY]]*InputData[[#This Row],[SELLING PRICE]]*(1-InputData[[#This Row],[DISCOUNT %]])</f>
        <v>585.34</v>
      </c>
      <c r="N166" s="11">
        <f>DAY(InputData[[#This Row],[DATE]])</f>
        <v>5</v>
      </c>
      <c r="O166" s="11" t="str">
        <f>TEXT(InputData[[#This Row],[DATE]],"mmm")</f>
        <v>Aug</v>
      </c>
      <c r="P166" s="11">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3">
        <f>VLOOKUP(InputData[[#This Row],[PRODUCT ID]],MasterData[],5,0)</f>
        <v>67</v>
      </c>
      <c r="K167" s="13">
        <f>VLOOKUP(InputData[[#This Row],[PRODUCT ID]],MasterData[],6,0)</f>
        <v>85.76</v>
      </c>
      <c r="L167" s="13">
        <f>InputData[[#This Row],[QUANTITY]]*InputData[[#This Row],[BUYING PRIZE]]</f>
        <v>67</v>
      </c>
      <c r="M167" s="13">
        <f>InputData[[#This Row],[QUANTITY]]*InputData[[#This Row],[SELLING PRICE]]*(1-InputData[[#This Row],[DISCOUNT %]])</f>
        <v>85.76</v>
      </c>
      <c r="N167" s="11">
        <f>DAY(InputData[[#This Row],[DATE]])</f>
        <v>6</v>
      </c>
      <c r="O167" s="11" t="str">
        <f>TEXT(InputData[[#This Row],[DATE]],"mmm")</f>
        <v>Aug</v>
      </c>
      <c r="P167" s="11">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3">
        <f>VLOOKUP(InputData[[#This Row],[PRODUCT ID]],MasterData[],5,0)</f>
        <v>133</v>
      </c>
      <c r="K168" s="13">
        <f>VLOOKUP(InputData[[#This Row],[PRODUCT ID]],MasterData[],6,0)</f>
        <v>155.61000000000001</v>
      </c>
      <c r="L168" s="13">
        <f>InputData[[#This Row],[QUANTITY]]*InputData[[#This Row],[BUYING PRIZE]]</f>
        <v>532</v>
      </c>
      <c r="M168" s="13">
        <f>InputData[[#This Row],[QUANTITY]]*InputData[[#This Row],[SELLING PRICE]]*(1-InputData[[#This Row],[DISCOUNT %]])</f>
        <v>622.44000000000005</v>
      </c>
      <c r="N168" s="11">
        <f>DAY(InputData[[#This Row],[DATE]])</f>
        <v>10</v>
      </c>
      <c r="O168" s="11" t="str">
        <f>TEXT(InputData[[#This Row],[DATE]],"mmm")</f>
        <v>Aug</v>
      </c>
      <c r="P168" s="11">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3">
        <f>VLOOKUP(InputData[[#This Row],[PRODUCT ID]],MasterData[],5,0)</f>
        <v>76</v>
      </c>
      <c r="K169" s="13">
        <f>VLOOKUP(InputData[[#This Row],[PRODUCT ID]],MasterData[],6,0)</f>
        <v>82.08</v>
      </c>
      <c r="L169" s="13">
        <f>InputData[[#This Row],[QUANTITY]]*InputData[[#This Row],[BUYING PRIZE]]</f>
        <v>760</v>
      </c>
      <c r="M169" s="13">
        <f>InputData[[#This Row],[QUANTITY]]*InputData[[#This Row],[SELLING PRICE]]*(1-InputData[[#This Row],[DISCOUNT %]])</f>
        <v>820.8</v>
      </c>
      <c r="N169" s="11">
        <f>DAY(InputData[[#This Row],[DATE]])</f>
        <v>10</v>
      </c>
      <c r="O169" s="11" t="str">
        <f>TEXT(InputData[[#This Row],[DATE]],"mmm")</f>
        <v>Aug</v>
      </c>
      <c r="P169" s="11">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3">
        <f>VLOOKUP(InputData[[#This Row],[PRODUCT ID]],MasterData[],5,0)</f>
        <v>75</v>
      </c>
      <c r="K170" s="13">
        <f>VLOOKUP(InputData[[#This Row],[PRODUCT ID]],MasterData[],6,0)</f>
        <v>85.5</v>
      </c>
      <c r="L170" s="13">
        <f>InputData[[#This Row],[QUANTITY]]*InputData[[#This Row],[BUYING PRIZE]]</f>
        <v>450</v>
      </c>
      <c r="M170" s="13">
        <f>InputData[[#This Row],[QUANTITY]]*InputData[[#This Row],[SELLING PRICE]]*(1-InputData[[#This Row],[DISCOUNT %]])</f>
        <v>513</v>
      </c>
      <c r="N170" s="11">
        <f>DAY(InputData[[#This Row],[DATE]])</f>
        <v>10</v>
      </c>
      <c r="O170" s="11" t="str">
        <f>TEXT(InputData[[#This Row],[DATE]],"mmm")</f>
        <v>Aug</v>
      </c>
      <c r="P170" s="11">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3">
        <f>VLOOKUP(InputData[[#This Row],[PRODUCT ID]],MasterData[],5,0)</f>
        <v>141</v>
      </c>
      <c r="K171" s="13">
        <f>VLOOKUP(InputData[[#This Row],[PRODUCT ID]],MasterData[],6,0)</f>
        <v>149.46</v>
      </c>
      <c r="L171" s="13">
        <f>InputData[[#This Row],[QUANTITY]]*InputData[[#This Row],[BUYING PRIZE]]</f>
        <v>564</v>
      </c>
      <c r="M171" s="13">
        <f>InputData[[#This Row],[QUANTITY]]*InputData[[#This Row],[SELLING PRICE]]*(1-InputData[[#This Row],[DISCOUNT %]])</f>
        <v>597.84</v>
      </c>
      <c r="N171" s="11">
        <f>DAY(InputData[[#This Row],[DATE]])</f>
        <v>11</v>
      </c>
      <c r="O171" s="11" t="str">
        <f>TEXT(InputData[[#This Row],[DATE]],"mmm")</f>
        <v>Aug</v>
      </c>
      <c r="P171" s="1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3">
        <f>VLOOKUP(InputData[[#This Row],[PRODUCT ID]],MasterData[],5,0)</f>
        <v>44</v>
      </c>
      <c r="K172" s="13">
        <f>VLOOKUP(InputData[[#This Row],[PRODUCT ID]],MasterData[],6,0)</f>
        <v>48.4</v>
      </c>
      <c r="L172" s="13">
        <f>InputData[[#This Row],[QUANTITY]]*InputData[[#This Row],[BUYING PRIZE]]</f>
        <v>572</v>
      </c>
      <c r="M172" s="13">
        <f>InputData[[#This Row],[QUANTITY]]*InputData[[#This Row],[SELLING PRICE]]*(1-InputData[[#This Row],[DISCOUNT %]])</f>
        <v>629.19999999999993</v>
      </c>
      <c r="N172" s="11">
        <f>DAY(InputData[[#This Row],[DATE]])</f>
        <v>13</v>
      </c>
      <c r="O172" s="11" t="str">
        <f>TEXT(InputData[[#This Row],[DATE]],"mmm")</f>
        <v>Aug</v>
      </c>
      <c r="P172" s="11">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3">
        <f>VLOOKUP(InputData[[#This Row],[PRODUCT ID]],MasterData[],5,0)</f>
        <v>48</v>
      </c>
      <c r="K173" s="13">
        <f>VLOOKUP(InputData[[#This Row],[PRODUCT ID]],MasterData[],6,0)</f>
        <v>57.120000000000005</v>
      </c>
      <c r="L173" s="13">
        <f>InputData[[#This Row],[QUANTITY]]*InputData[[#This Row],[BUYING PRIZE]]</f>
        <v>432</v>
      </c>
      <c r="M173" s="13">
        <f>InputData[[#This Row],[QUANTITY]]*InputData[[#This Row],[SELLING PRICE]]*(1-InputData[[#This Row],[DISCOUNT %]])</f>
        <v>514.08000000000004</v>
      </c>
      <c r="N173" s="11">
        <f>DAY(InputData[[#This Row],[DATE]])</f>
        <v>13</v>
      </c>
      <c r="O173" s="11" t="str">
        <f>TEXT(InputData[[#This Row],[DATE]],"mmm")</f>
        <v>Aug</v>
      </c>
      <c r="P173" s="11">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3">
        <f>VLOOKUP(InputData[[#This Row],[PRODUCT ID]],MasterData[],5,0)</f>
        <v>71</v>
      </c>
      <c r="K174" s="13">
        <f>VLOOKUP(InputData[[#This Row],[PRODUCT ID]],MasterData[],6,0)</f>
        <v>80.94</v>
      </c>
      <c r="L174" s="13">
        <f>InputData[[#This Row],[QUANTITY]]*InputData[[#This Row],[BUYING PRIZE]]</f>
        <v>213</v>
      </c>
      <c r="M174" s="13">
        <f>InputData[[#This Row],[QUANTITY]]*InputData[[#This Row],[SELLING PRICE]]*(1-InputData[[#This Row],[DISCOUNT %]])</f>
        <v>242.82</v>
      </c>
      <c r="N174" s="11">
        <f>DAY(InputData[[#This Row],[DATE]])</f>
        <v>16</v>
      </c>
      <c r="O174" s="11" t="str">
        <f>TEXT(InputData[[#This Row],[DATE]],"mmm")</f>
        <v>Aug</v>
      </c>
      <c r="P174" s="11">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3">
        <f>VLOOKUP(InputData[[#This Row],[PRODUCT ID]],MasterData[],5,0)</f>
        <v>7</v>
      </c>
      <c r="K175" s="13">
        <f>VLOOKUP(InputData[[#This Row],[PRODUCT ID]],MasterData[],6,0)</f>
        <v>8.33</v>
      </c>
      <c r="L175" s="13">
        <f>InputData[[#This Row],[QUANTITY]]*InputData[[#This Row],[BUYING PRIZE]]</f>
        <v>42</v>
      </c>
      <c r="M175" s="13">
        <f>InputData[[#This Row],[QUANTITY]]*InputData[[#This Row],[SELLING PRICE]]*(1-InputData[[#This Row],[DISCOUNT %]])</f>
        <v>49.980000000000004</v>
      </c>
      <c r="N175" s="11">
        <f>DAY(InputData[[#This Row],[DATE]])</f>
        <v>18</v>
      </c>
      <c r="O175" s="11" t="str">
        <f>TEXT(InputData[[#This Row],[DATE]],"mmm")</f>
        <v>Aug</v>
      </c>
      <c r="P175" s="11">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3">
        <f>VLOOKUP(InputData[[#This Row],[PRODUCT ID]],MasterData[],5,0)</f>
        <v>61</v>
      </c>
      <c r="K176" s="13">
        <f>VLOOKUP(InputData[[#This Row],[PRODUCT ID]],MasterData[],6,0)</f>
        <v>76.25</v>
      </c>
      <c r="L176" s="13">
        <f>InputData[[#This Row],[QUANTITY]]*InputData[[#This Row],[BUYING PRIZE]]</f>
        <v>915</v>
      </c>
      <c r="M176" s="13">
        <f>InputData[[#This Row],[QUANTITY]]*InputData[[#This Row],[SELLING PRICE]]*(1-InputData[[#This Row],[DISCOUNT %]])</f>
        <v>1143.75</v>
      </c>
      <c r="N176" s="11">
        <f>DAY(InputData[[#This Row],[DATE]])</f>
        <v>20</v>
      </c>
      <c r="O176" s="11" t="str">
        <f>TEXT(InputData[[#This Row],[DATE]],"mmm")</f>
        <v>Aug</v>
      </c>
      <c r="P176" s="11">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3">
        <f>VLOOKUP(InputData[[#This Row],[PRODUCT ID]],MasterData[],5,0)</f>
        <v>93</v>
      </c>
      <c r="K177" s="13">
        <f>VLOOKUP(InputData[[#This Row],[PRODUCT ID]],MasterData[],6,0)</f>
        <v>104.16</v>
      </c>
      <c r="L177" s="13">
        <f>InputData[[#This Row],[QUANTITY]]*InputData[[#This Row],[BUYING PRIZE]]</f>
        <v>837</v>
      </c>
      <c r="M177" s="13">
        <f>InputData[[#This Row],[QUANTITY]]*InputData[[#This Row],[SELLING PRICE]]*(1-InputData[[#This Row],[DISCOUNT %]])</f>
        <v>937.43999999999994</v>
      </c>
      <c r="N177" s="11">
        <f>DAY(InputData[[#This Row],[DATE]])</f>
        <v>20</v>
      </c>
      <c r="O177" s="11" t="str">
        <f>TEXT(InputData[[#This Row],[DATE]],"mmm")</f>
        <v>Aug</v>
      </c>
      <c r="P177" s="11">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3">
        <f>VLOOKUP(InputData[[#This Row],[PRODUCT ID]],MasterData[],5,0)</f>
        <v>37</v>
      </c>
      <c r="K178" s="13">
        <f>VLOOKUP(InputData[[#This Row],[PRODUCT ID]],MasterData[],6,0)</f>
        <v>41.81</v>
      </c>
      <c r="L178" s="13">
        <f>InputData[[#This Row],[QUANTITY]]*InputData[[#This Row],[BUYING PRIZE]]</f>
        <v>481</v>
      </c>
      <c r="M178" s="13">
        <f>InputData[[#This Row],[QUANTITY]]*InputData[[#This Row],[SELLING PRICE]]*(1-InputData[[#This Row],[DISCOUNT %]])</f>
        <v>543.53</v>
      </c>
      <c r="N178" s="11">
        <f>DAY(InputData[[#This Row],[DATE]])</f>
        <v>20</v>
      </c>
      <c r="O178" s="11" t="str">
        <f>TEXT(InputData[[#This Row],[DATE]],"mmm")</f>
        <v>Aug</v>
      </c>
      <c r="P178" s="11">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3">
        <f>VLOOKUP(InputData[[#This Row],[PRODUCT ID]],MasterData[],5,0)</f>
        <v>37</v>
      </c>
      <c r="K179" s="13">
        <f>VLOOKUP(InputData[[#This Row],[PRODUCT ID]],MasterData[],6,0)</f>
        <v>42.55</v>
      </c>
      <c r="L179" s="13">
        <f>InputData[[#This Row],[QUANTITY]]*InputData[[#This Row],[BUYING PRIZE]]</f>
        <v>148</v>
      </c>
      <c r="M179" s="13">
        <f>InputData[[#This Row],[QUANTITY]]*InputData[[#This Row],[SELLING PRICE]]*(1-InputData[[#This Row],[DISCOUNT %]])</f>
        <v>170.2</v>
      </c>
      <c r="N179" s="11">
        <f>DAY(InputData[[#This Row],[DATE]])</f>
        <v>26</v>
      </c>
      <c r="O179" s="11" t="str">
        <f>TEXT(InputData[[#This Row],[DATE]],"mmm")</f>
        <v>Aug</v>
      </c>
      <c r="P179" s="11">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3">
        <f>VLOOKUP(InputData[[#This Row],[PRODUCT ID]],MasterData[],5,0)</f>
        <v>55</v>
      </c>
      <c r="K180" s="13">
        <f>VLOOKUP(InputData[[#This Row],[PRODUCT ID]],MasterData[],6,0)</f>
        <v>58.3</v>
      </c>
      <c r="L180" s="13">
        <f>InputData[[#This Row],[QUANTITY]]*InputData[[#This Row],[BUYING PRIZE]]</f>
        <v>660</v>
      </c>
      <c r="M180" s="13">
        <f>InputData[[#This Row],[QUANTITY]]*InputData[[#This Row],[SELLING PRICE]]*(1-InputData[[#This Row],[DISCOUNT %]])</f>
        <v>699.59999999999991</v>
      </c>
      <c r="N180" s="11">
        <f>DAY(InputData[[#This Row],[DATE]])</f>
        <v>29</v>
      </c>
      <c r="O180" s="11" t="str">
        <f>TEXT(InputData[[#This Row],[DATE]],"mmm")</f>
        <v>Aug</v>
      </c>
      <c r="P180" s="11">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3">
        <f>VLOOKUP(InputData[[#This Row],[PRODUCT ID]],MasterData[],5,0)</f>
        <v>112</v>
      </c>
      <c r="K181" s="13">
        <f>VLOOKUP(InputData[[#This Row],[PRODUCT ID]],MasterData[],6,0)</f>
        <v>122.08</v>
      </c>
      <c r="L181" s="13">
        <f>InputData[[#This Row],[QUANTITY]]*InputData[[#This Row],[BUYING PRIZE]]</f>
        <v>1456</v>
      </c>
      <c r="M181" s="13">
        <f>InputData[[#This Row],[QUANTITY]]*InputData[[#This Row],[SELLING PRICE]]*(1-InputData[[#This Row],[DISCOUNT %]])</f>
        <v>1587.04</v>
      </c>
      <c r="N181" s="11">
        <f>DAY(InputData[[#This Row],[DATE]])</f>
        <v>30</v>
      </c>
      <c r="O181" s="11" t="str">
        <f>TEXT(InputData[[#This Row],[DATE]],"mmm")</f>
        <v>Aug</v>
      </c>
      <c r="P181" s="1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3">
        <f>VLOOKUP(InputData[[#This Row],[PRODUCT ID]],MasterData[],5,0)</f>
        <v>98</v>
      </c>
      <c r="K182" s="13">
        <f>VLOOKUP(InputData[[#This Row],[PRODUCT ID]],MasterData[],6,0)</f>
        <v>103.88</v>
      </c>
      <c r="L182" s="13">
        <f>InputData[[#This Row],[QUANTITY]]*InputData[[#This Row],[BUYING PRIZE]]</f>
        <v>196</v>
      </c>
      <c r="M182" s="13">
        <f>InputData[[#This Row],[QUANTITY]]*InputData[[#This Row],[SELLING PRICE]]*(1-InputData[[#This Row],[DISCOUNT %]])</f>
        <v>207.76</v>
      </c>
      <c r="N182" s="11">
        <f>DAY(InputData[[#This Row],[DATE]])</f>
        <v>31</v>
      </c>
      <c r="O182" s="11" t="str">
        <f>TEXT(InputData[[#This Row],[DATE]],"mmm")</f>
        <v>Aug</v>
      </c>
      <c r="P182" s="11">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3">
        <f>VLOOKUP(InputData[[#This Row],[PRODUCT ID]],MasterData[],5,0)</f>
        <v>5</v>
      </c>
      <c r="K183" s="13">
        <f>VLOOKUP(InputData[[#This Row],[PRODUCT ID]],MasterData[],6,0)</f>
        <v>6.7</v>
      </c>
      <c r="L183" s="13">
        <f>InputData[[#This Row],[QUANTITY]]*InputData[[#This Row],[BUYING PRIZE]]</f>
        <v>55</v>
      </c>
      <c r="M183" s="13">
        <f>InputData[[#This Row],[QUANTITY]]*InputData[[#This Row],[SELLING PRICE]]*(1-InputData[[#This Row],[DISCOUNT %]])</f>
        <v>73.7</v>
      </c>
      <c r="N183" s="11">
        <f>DAY(InputData[[#This Row],[DATE]])</f>
        <v>31</v>
      </c>
      <c r="O183" s="11" t="str">
        <f>TEXT(InputData[[#This Row],[DATE]],"mmm")</f>
        <v>Aug</v>
      </c>
      <c r="P183" s="11">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3">
        <f>VLOOKUP(InputData[[#This Row],[PRODUCT ID]],MasterData[],5,0)</f>
        <v>144</v>
      </c>
      <c r="K184" s="13">
        <f>VLOOKUP(InputData[[#This Row],[PRODUCT ID]],MasterData[],6,0)</f>
        <v>156.96</v>
      </c>
      <c r="L184" s="13">
        <f>InputData[[#This Row],[QUANTITY]]*InputData[[#This Row],[BUYING PRIZE]]</f>
        <v>144</v>
      </c>
      <c r="M184" s="13">
        <f>InputData[[#This Row],[QUANTITY]]*InputData[[#This Row],[SELLING PRICE]]*(1-InputData[[#This Row],[DISCOUNT %]])</f>
        <v>156.96</v>
      </c>
      <c r="N184" s="11">
        <f>DAY(InputData[[#This Row],[DATE]])</f>
        <v>1</v>
      </c>
      <c r="O184" s="11" t="str">
        <f>TEXT(InputData[[#This Row],[DATE]],"mmm")</f>
        <v>Sep</v>
      </c>
      <c r="P184" s="11">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3">
        <f>VLOOKUP(InputData[[#This Row],[PRODUCT ID]],MasterData[],5,0)</f>
        <v>71</v>
      </c>
      <c r="K185" s="13">
        <f>VLOOKUP(InputData[[#This Row],[PRODUCT ID]],MasterData[],6,0)</f>
        <v>80.94</v>
      </c>
      <c r="L185" s="13">
        <f>InputData[[#This Row],[QUANTITY]]*InputData[[#This Row],[BUYING PRIZE]]</f>
        <v>994</v>
      </c>
      <c r="M185" s="13">
        <f>InputData[[#This Row],[QUANTITY]]*InputData[[#This Row],[SELLING PRICE]]*(1-InputData[[#This Row],[DISCOUNT %]])</f>
        <v>1133.1599999999999</v>
      </c>
      <c r="N185" s="11">
        <f>DAY(InputData[[#This Row],[DATE]])</f>
        <v>1</v>
      </c>
      <c r="O185" s="11" t="str">
        <f>TEXT(InputData[[#This Row],[DATE]],"mmm")</f>
        <v>Sep</v>
      </c>
      <c r="P185" s="11">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3">
        <f>VLOOKUP(InputData[[#This Row],[PRODUCT ID]],MasterData[],5,0)</f>
        <v>138</v>
      </c>
      <c r="K186" s="13">
        <f>VLOOKUP(InputData[[#This Row],[PRODUCT ID]],MasterData[],6,0)</f>
        <v>173.88</v>
      </c>
      <c r="L186" s="13">
        <f>InputData[[#This Row],[QUANTITY]]*InputData[[#This Row],[BUYING PRIZE]]</f>
        <v>1104</v>
      </c>
      <c r="M186" s="13">
        <f>InputData[[#This Row],[QUANTITY]]*InputData[[#This Row],[SELLING PRICE]]*(1-InputData[[#This Row],[DISCOUNT %]])</f>
        <v>1391.04</v>
      </c>
      <c r="N186" s="11">
        <f>DAY(InputData[[#This Row],[DATE]])</f>
        <v>3</v>
      </c>
      <c r="O186" s="11" t="str">
        <f>TEXT(InputData[[#This Row],[DATE]],"mmm")</f>
        <v>Sep</v>
      </c>
      <c r="P186" s="11">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3">
        <f>VLOOKUP(InputData[[#This Row],[PRODUCT ID]],MasterData[],5,0)</f>
        <v>37</v>
      </c>
      <c r="K187" s="13">
        <f>VLOOKUP(InputData[[#This Row],[PRODUCT ID]],MasterData[],6,0)</f>
        <v>41.81</v>
      </c>
      <c r="L187" s="13">
        <f>InputData[[#This Row],[QUANTITY]]*InputData[[#This Row],[BUYING PRIZE]]</f>
        <v>259</v>
      </c>
      <c r="M187" s="13">
        <f>InputData[[#This Row],[QUANTITY]]*InputData[[#This Row],[SELLING PRICE]]*(1-InputData[[#This Row],[DISCOUNT %]])</f>
        <v>292.67</v>
      </c>
      <c r="N187" s="11">
        <f>DAY(InputData[[#This Row],[DATE]])</f>
        <v>4</v>
      </c>
      <c r="O187" s="11" t="str">
        <f>TEXT(InputData[[#This Row],[DATE]],"mmm")</f>
        <v>Sep</v>
      </c>
      <c r="P187" s="11">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3">
        <f>VLOOKUP(InputData[[#This Row],[PRODUCT ID]],MasterData[],5,0)</f>
        <v>141</v>
      </c>
      <c r="K188" s="13">
        <f>VLOOKUP(InputData[[#This Row],[PRODUCT ID]],MasterData[],6,0)</f>
        <v>149.46</v>
      </c>
      <c r="L188" s="13">
        <f>InputData[[#This Row],[QUANTITY]]*InputData[[#This Row],[BUYING PRIZE]]</f>
        <v>2115</v>
      </c>
      <c r="M188" s="13">
        <f>InputData[[#This Row],[QUANTITY]]*InputData[[#This Row],[SELLING PRICE]]*(1-InputData[[#This Row],[DISCOUNT %]])</f>
        <v>2241.9</v>
      </c>
      <c r="N188" s="11">
        <f>DAY(InputData[[#This Row],[DATE]])</f>
        <v>4</v>
      </c>
      <c r="O188" s="11" t="str">
        <f>TEXT(InputData[[#This Row],[DATE]],"mmm")</f>
        <v>Sep</v>
      </c>
      <c r="P188" s="11">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3">
        <f>VLOOKUP(InputData[[#This Row],[PRODUCT ID]],MasterData[],5,0)</f>
        <v>89</v>
      </c>
      <c r="K189" s="13">
        <f>VLOOKUP(InputData[[#This Row],[PRODUCT ID]],MasterData[],6,0)</f>
        <v>117.48</v>
      </c>
      <c r="L189" s="13">
        <f>InputData[[#This Row],[QUANTITY]]*InputData[[#This Row],[BUYING PRIZE]]</f>
        <v>89</v>
      </c>
      <c r="M189" s="13">
        <f>InputData[[#This Row],[QUANTITY]]*InputData[[#This Row],[SELLING PRICE]]*(1-InputData[[#This Row],[DISCOUNT %]])</f>
        <v>117.48</v>
      </c>
      <c r="N189" s="11">
        <f>DAY(InputData[[#This Row],[DATE]])</f>
        <v>5</v>
      </c>
      <c r="O189" s="11" t="str">
        <f>TEXT(InputData[[#This Row],[DATE]],"mmm")</f>
        <v>Sep</v>
      </c>
      <c r="P189" s="11">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3">
        <f>VLOOKUP(InputData[[#This Row],[PRODUCT ID]],MasterData[],5,0)</f>
        <v>150</v>
      </c>
      <c r="K190" s="13">
        <f>VLOOKUP(InputData[[#This Row],[PRODUCT ID]],MasterData[],6,0)</f>
        <v>210</v>
      </c>
      <c r="L190" s="13">
        <f>InputData[[#This Row],[QUANTITY]]*InputData[[#This Row],[BUYING PRIZE]]</f>
        <v>750</v>
      </c>
      <c r="M190" s="13">
        <f>InputData[[#This Row],[QUANTITY]]*InputData[[#This Row],[SELLING PRICE]]*(1-InputData[[#This Row],[DISCOUNT %]])</f>
        <v>1050</v>
      </c>
      <c r="N190" s="11">
        <f>DAY(InputData[[#This Row],[DATE]])</f>
        <v>7</v>
      </c>
      <c r="O190" s="11" t="str">
        <f>TEXT(InputData[[#This Row],[DATE]],"mmm")</f>
        <v>Sep</v>
      </c>
      <c r="P190" s="11">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3">
        <f>VLOOKUP(InputData[[#This Row],[PRODUCT ID]],MasterData[],5,0)</f>
        <v>76</v>
      </c>
      <c r="K191" s="13">
        <f>VLOOKUP(InputData[[#This Row],[PRODUCT ID]],MasterData[],6,0)</f>
        <v>82.08</v>
      </c>
      <c r="L191" s="13">
        <f>InputData[[#This Row],[QUANTITY]]*InputData[[#This Row],[BUYING PRIZE]]</f>
        <v>304</v>
      </c>
      <c r="M191" s="13">
        <f>InputData[[#This Row],[QUANTITY]]*InputData[[#This Row],[SELLING PRICE]]*(1-InputData[[#This Row],[DISCOUNT %]])</f>
        <v>328.32</v>
      </c>
      <c r="N191" s="11">
        <f>DAY(InputData[[#This Row],[DATE]])</f>
        <v>9</v>
      </c>
      <c r="O191" s="11" t="str">
        <f>TEXT(InputData[[#This Row],[DATE]],"mmm")</f>
        <v>Sep</v>
      </c>
      <c r="P191" s="1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3">
        <f>VLOOKUP(InputData[[#This Row],[PRODUCT ID]],MasterData[],5,0)</f>
        <v>148</v>
      </c>
      <c r="K192" s="13">
        <f>VLOOKUP(InputData[[#This Row],[PRODUCT ID]],MasterData[],6,0)</f>
        <v>201.28</v>
      </c>
      <c r="L192" s="13">
        <f>InputData[[#This Row],[QUANTITY]]*InputData[[#This Row],[BUYING PRIZE]]</f>
        <v>888</v>
      </c>
      <c r="M192" s="13">
        <f>InputData[[#This Row],[QUANTITY]]*InputData[[#This Row],[SELLING PRICE]]*(1-InputData[[#This Row],[DISCOUNT %]])</f>
        <v>1207.68</v>
      </c>
      <c r="N192" s="11">
        <f>DAY(InputData[[#This Row],[DATE]])</f>
        <v>10</v>
      </c>
      <c r="O192" s="11" t="str">
        <f>TEXT(InputData[[#This Row],[DATE]],"mmm")</f>
        <v>Sep</v>
      </c>
      <c r="P192" s="11">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3">
        <f>VLOOKUP(InputData[[#This Row],[PRODUCT ID]],MasterData[],5,0)</f>
        <v>98</v>
      </c>
      <c r="K193" s="13">
        <f>VLOOKUP(InputData[[#This Row],[PRODUCT ID]],MasterData[],6,0)</f>
        <v>103.88</v>
      </c>
      <c r="L193" s="13">
        <f>InputData[[#This Row],[QUANTITY]]*InputData[[#This Row],[BUYING PRIZE]]</f>
        <v>882</v>
      </c>
      <c r="M193" s="13">
        <f>InputData[[#This Row],[QUANTITY]]*InputData[[#This Row],[SELLING PRICE]]*(1-InputData[[#This Row],[DISCOUNT %]])</f>
        <v>934.92</v>
      </c>
      <c r="N193" s="11">
        <f>DAY(InputData[[#This Row],[DATE]])</f>
        <v>10</v>
      </c>
      <c r="O193" s="11" t="str">
        <f>TEXT(InputData[[#This Row],[DATE]],"mmm")</f>
        <v>Sep</v>
      </c>
      <c r="P193" s="11">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3">
        <f>VLOOKUP(InputData[[#This Row],[PRODUCT ID]],MasterData[],5,0)</f>
        <v>18</v>
      </c>
      <c r="K194" s="13">
        <f>VLOOKUP(InputData[[#This Row],[PRODUCT ID]],MasterData[],6,0)</f>
        <v>24.66</v>
      </c>
      <c r="L194" s="13">
        <f>InputData[[#This Row],[QUANTITY]]*InputData[[#This Row],[BUYING PRIZE]]</f>
        <v>36</v>
      </c>
      <c r="M194" s="13">
        <f>InputData[[#This Row],[QUANTITY]]*InputData[[#This Row],[SELLING PRICE]]*(1-InputData[[#This Row],[DISCOUNT %]])</f>
        <v>49.32</v>
      </c>
      <c r="N194" s="11">
        <f>DAY(InputData[[#This Row],[DATE]])</f>
        <v>10</v>
      </c>
      <c r="O194" s="11" t="str">
        <f>TEXT(InputData[[#This Row],[DATE]],"mmm")</f>
        <v>Sep</v>
      </c>
      <c r="P194" s="11">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3">
        <f>VLOOKUP(InputData[[#This Row],[PRODUCT ID]],MasterData[],5,0)</f>
        <v>98</v>
      </c>
      <c r="K195" s="13">
        <f>VLOOKUP(InputData[[#This Row],[PRODUCT ID]],MasterData[],6,0)</f>
        <v>103.88</v>
      </c>
      <c r="L195" s="13">
        <f>InputData[[#This Row],[QUANTITY]]*InputData[[#This Row],[BUYING PRIZE]]</f>
        <v>588</v>
      </c>
      <c r="M195" s="13">
        <f>InputData[[#This Row],[QUANTITY]]*InputData[[#This Row],[SELLING PRICE]]*(1-InputData[[#This Row],[DISCOUNT %]])</f>
        <v>623.28</v>
      </c>
      <c r="N195" s="11">
        <f>DAY(InputData[[#This Row],[DATE]])</f>
        <v>11</v>
      </c>
      <c r="O195" s="11" t="str">
        <f>TEXT(InputData[[#This Row],[DATE]],"mmm")</f>
        <v>Sep</v>
      </c>
      <c r="P195" s="11">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3">
        <f>VLOOKUP(InputData[[#This Row],[PRODUCT ID]],MasterData[],5,0)</f>
        <v>138</v>
      </c>
      <c r="K196" s="13">
        <f>VLOOKUP(InputData[[#This Row],[PRODUCT ID]],MasterData[],6,0)</f>
        <v>173.88</v>
      </c>
      <c r="L196" s="13">
        <f>InputData[[#This Row],[QUANTITY]]*InputData[[#This Row],[BUYING PRIZE]]</f>
        <v>966</v>
      </c>
      <c r="M196" s="13">
        <f>InputData[[#This Row],[QUANTITY]]*InputData[[#This Row],[SELLING PRICE]]*(1-InputData[[#This Row],[DISCOUNT %]])</f>
        <v>1217.1599999999999</v>
      </c>
      <c r="N196" s="11">
        <f>DAY(InputData[[#This Row],[DATE]])</f>
        <v>13</v>
      </c>
      <c r="O196" s="11" t="str">
        <f>TEXT(InputData[[#This Row],[DATE]],"mmm")</f>
        <v>Sep</v>
      </c>
      <c r="P196" s="11">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3">
        <f>VLOOKUP(InputData[[#This Row],[PRODUCT ID]],MasterData[],5,0)</f>
        <v>120</v>
      </c>
      <c r="K197" s="13">
        <f>VLOOKUP(InputData[[#This Row],[PRODUCT ID]],MasterData[],6,0)</f>
        <v>162</v>
      </c>
      <c r="L197" s="13">
        <f>InputData[[#This Row],[QUANTITY]]*InputData[[#This Row],[BUYING PRIZE]]</f>
        <v>720</v>
      </c>
      <c r="M197" s="13">
        <f>InputData[[#This Row],[QUANTITY]]*InputData[[#This Row],[SELLING PRICE]]*(1-InputData[[#This Row],[DISCOUNT %]])</f>
        <v>972</v>
      </c>
      <c r="N197" s="11">
        <f>DAY(InputData[[#This Row],[DATE]])</f>
        <v>15</v>
      </c>
      <c r="O197" s="11" t="str">
        <f>TEXT(InputData[[#This Row],[DATE]],"mmm")</f>
        <v>Sep</v>
      </c>
      <c r="P197" s="11">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3">
        <f>VLOOKUP(InputData[[#This Row],[PRODUCT ID]],MasterData[],5,0)</f>
        <v>120</v>
      </c>
      <c r="K198" s="13">
        <f>VLOOKUP(InputData[[#This Row],[PRODUCT ID]],MasterData[],6,0)</f>
        <v>162</v>
      </c>
      <c r="L198" s="13">
        <f>InputData[[#This Row],[QUANTITY]]*InputData[[#This Row],[BUYING PRIZE]]</f>
        <v>1680</v>
      </c>
      <c r="M198" s="13">
        <f>InputData[[#This Row],[QUANTITY]]*InputData[[#This Row],[SELLING PRICE]]*(1-InputData[[#This Row],[DISCOUNT %]])</f>
        <v>2268</v>
      </c>
      <c r="N198" s="11">
        <f>DAY(InputData[[#This Row],[DATE]])</f>
        <v>15</v>
      </c>
      <c r="O198" s="11" t="str">
        <f>TEXT(InputData[[#This Row],[DATE]],"mmm")</f>
        <v>Sep</v>
      </c>
      <c r="P198" s="11">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3">
        <f>VLOOKUP(InputData[[#This Row],[PRODUCT ID]],MasterData[],5,0)</f>
        <v>61</v>
      </c>
      <c r="K199" s="13">
        <f>VLOOKUP(InputData[[#This Row],[PRODUCT ID]],MasterData[],6,0)</f>
        <v>76.25</v>
      </c>
      <c r="L199" s="13">
        <f>InputData[[#This Row],[QUANTITY]]*InputData[[#This Row],[BUYING PRIZE]]</f>
        <v>427</v>
      </c>
      <c r="M199" s="13">
        <f>InputData[[#This Row],[QUANTITY]]*InputData[[#This Row],[SELLING PRICE]]*(1-InputData[[#This Row],[DISCOUNT %]])</f>
        <v>533.75</v>
      </c>
      <c r="N199" s="11">
        <f>DAY(InputData[[#This Row],[DATE]])</f>
        <v>21</v>
      </c>
      <c r="O199" s="11" t="str">
        <f>TEXT(InputData[[#This Row],[DATE]],"mmm")</f>
        <v>Sep</v>
      </c>
      <c r="P199" s="11">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3">
        <f>VLOOKUP(InputData[[#This Row],[PRODUCT ID]],MasterData[],5,0)</f>
        <v>90</v>
      </c>
      <c r="K200" s="13">
        <f>VLOOKUP(InputData[[#This Row],[PRODUCT ID]],MasterData[],6,0)</f>
        <v>115.2</v>
      </c>
      <c r="L200" s="13">
        <f>InputData[[#This Row],[QUANTITY]]*InputData[[#This Row],[BUYING PRIZE]]</f>
        <v>180</v>
      </c>
      <c r="M200" s="13">
        <f>InputData[[#This Row],[QUANTITY]]*InputData[[#This Row],[SELLING PRICE]]*(1-InputData[[#This Row],[DISCOUNT %]])</f>
        <v>230.4</v>
      </c>
      <c r="N200" s="11">
        <f>DAY(InputData[[#This Row],[DATE]])</f>
        <v>22</v>
      </c>
      <c r="O200" s="11" t="str">
        <f>TEXT(InputData[[#This Row],[DATE]],"mmm")</f>
        <v>Sep</v>
      </c>
      <c r="P200" s="11">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3">
        <f>VLOOKUP(InputData[[#This Row],[PRODUCT ID]],MasterData[],5,0)</f>
        <v>105</v>
      </c>
      <c r="K201" s="13">
        <f>VLOOKUP(InputData[[#This Row],[PRODUCT ID]],MasterData[],6,0)</f>
        <v>142.80000000000001</v>
      </c>
      <c r="L201" s="13">
        <f>InputData[[#This Row],[QUANTITY]]*InputData[[#This Row],[BUYING PRIZE]]</f>
        <v>420</v>
      </c>
      <c r="M201" s="13">
        <f>InputData[[#This Row],[QUANTITY]]*InputData[[#This Row],[SELLING PRICE]]*(1-InputData[[#This Row],[DISCOUNT %]])</f>
        <v>571.20000000000005</v>
      </c>
      <c r="N201" s="11">
        <f>DAY(InputData[[#This Row],[DATE]])</f>
        <v>22</v>
      </c>
      <c r="O201" s="11" t="str">
        <f>TEXT(InputData[[#This Row],[DATE]],"mmm")</f>
        <v>Sep</v>
      </c>
      <c r="P201" s="1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3">
        <f>VLOOKUP(InputData[[#This Row],[PRODUCT ID]],MasterData[],5,0)</f>
        <v>37</v>
      </c>
      <c r="K202" s="13">
        <f>VLOOKUP(InputData[[#This Row],[PRODUCT ID]],MasterData[],6,0)</f>
        <v>49.21</v>
      </c>
      <c r="L202" s="13">
        <f>InputData[[#This Row],[QUANTITY]]*InputData[[#This Row],[BUYING PRIZE]]</f>
        <v>444</v>
      </c>
      <c r="M202" s="13">
        <f>InputData[[#This Row],[QUANTITY]]*InputData[[#This Row],[SELLING PRICE]]*(1-InputData[[#This Row],[DISCOUNT %]])</f>
        <v>590.52</v>
      </c>
      <c r="N202" s="11">
        <f>DAY(InputData[[#This Row],[DATE]])</f>
        <v>23</v>
      </c>
      <c r="O202" s="11" t="str">
        <f>TEXT(InputData[[#This Row],[DATE]],"mmm")</f>
        <v>Sep</v>
      </c>
      <c r="P202" s="11">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3">
        <f>VLOOKUP(InputData[[#This Row],[PRODUCT ID]],MasterData[],5,0)</f>
        <v>126</v>
      </c>
      <c r="K203" s="13">
        <f>VLOOKUP(InputData[[#This Row],[PRODUCT ID]],MasterData[],6,0)</f>
        <v>162.54</v>
      </c>
      <c r="L203" s="13">
        <f>InputData[[#This Row],[QUANTITY]]*InputData[[#This Row],[BUYING PRIZE]]</f>
        <v>882</v>
      </c>
      <c r="M203" s="13">
        <f>InputData[[#This Row],[QUANTITY]]*InputData[[#This Row],[SELLING PRICE]]*(1-InputData[[#This Row],[DISCOUNT %]])</f>
        <v>1137.78</v>
      </c>
      <c r="N203" s="11">
        <f>DAY(InputData[[#This Row],[DATE]])</f>
        <v>23</v>
      </c>
      <c r="O203" s="11" t="str">
        <f>TEXT(InputData[[#This Row],[DATE]],"mmm")</f>
        <v>Sep</v>
      </c>
      <c r="P203" s="11">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3">
        <f>VLOOKUP(InputData[[#This Row],[PRODUCT ID]],MasterData[],5,0)</f>
        <v>55</v>
      </c>
      <c r="K204" s="13">
        <f>VLOOKUP(InputData[[#This Row],[PRODUCT ID]],MasterData[],6,0)</f>
        <v>58.3</v>
      </c>
      <c r="L204" s="13">
        <f>InputData[[#This Row],[QUANTITY]]*InputData[[#This Row],[BUYING PRIZE]]</f>
        <v>55</v>
      </c>
      <c r="M204" s="13">
        <f>InputData[[#This Row],[QUANTITY]]*InputData[[#This Row],[SELLING PRICE]]*(1-InputData[[#This Row],[DISCOUNT %]])</f>
        <v>58.3</v>
      </c>
      <c r="N204" s="11">
        <f>DAY(InputData[[#This Row],[DATE]])</f>
        <v>27</v>
      </c>
      <c r="O204" s="11" t="str">
        <f>TEXT(InputData[[#This Row],[DATE]],"mmm")</f>
        <v>Sep</v>
      </c>
      <c r="P204" s="11">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3">
        <f>VLOOKUP(InputData[[#This Row],[PRODUCT ID]],MasterData[],5,0)</f>
        <v>112</v>
      </c>
      <c r="K205" s="13">
        <f>VLOOKUP(InputData[[#This Row],[PRODUCT ID]],MasterData[],6,0)</f>
        <v>146.72</v>
      </c>
      <c r="L205" s="13">
        <f>InputData[[#This Row],[QUANTITY]]*InputData[[#This Row],[BUYING PRIZE]]</f>
        <v>1008</v>
      </c>
      <c r="M205" s="13">
        <f>InputData[[#This Row],[QUANTITY]]*InputData[[#This Row],[SELLING PRICE]]*(1-InputData[[#This Row],[DISCOUNT %]])</f>
        <v>1320.48</v>
      </c>
      <c r="N205" s="11">
        <f>DAY(InputData[[#This Row],[DATE]])</f>
        <v>30</v>
      </c>
      <c r="O205" s="11" t="str">
        <f>TEXT(InputData[[#This Row],[DATE]],"mmm")</f>
        <v>Sep</v>
      </c>
      <c r="P205" s="11">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3">
        <f>VLOOKUP(InputData[[#This Row],[PRODUCT ID]],MasterData[],5,0)</f>
        <v>75</v>
      </c>
      <c r="K206" s="13">
        <f>VLOOKUP(InputData[[#This Row],[PRODUCT ID]],MasterData[],6,0)</f>
        <v>85.5</v>
      </c>
      <c r="L206" s="13">
        <f>InputData[[#This Row],[QUANTITY]]*InputData[[#This Row],[BUYING PRIZE]]</f>
        <v>375</v>
      </c>
      <c r="M206" s="13">
        <f>InputData[[#This Row],[QUANTITY]]*InputData[[#This Row],[SELLING PRICE]]*(1-InputData[[#This Row],[DISCOUNT %]])</f>
        <v>427.5</v>
      </c>
      <c r="N206" s="11">
        <f>DAY(InputData[[#This Row],[DATE]])</f>
        <v>30</v>
      </c>
      <c r="O206" s="11" t="str">
        <f>TEXT(InputData[[#This Row],[DATE]],"mmm")</f>
        <v>Sep</v>
      </c>
      <c r="P206" s="11">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3">
        <f>VLOOKUP(InputData[[#This Row],[PRODUCT ID]],MasterData[],5,0)</f>
        <v>148</v>
      </c>
      <c r="K207" s="13">
        <f>VLOOKUP(InputData[[#This Row],[PRODUCT ID]],MasterData[],6,0)</f>
        <v>201.28</v>
      </c>
      <c r="L207" s="13">
        <f>InputData[[#This Row],[QUANTITY]]*InputData[[#This Row],[BUYING PRIZE]]</f>
        <v>2072</v>
      </c>
      <c r="M207" s="13">
        <f>InputData[[#This Row],[QUANTITY]]*InputData[[#This Row],[SELLING PRICE]]*(1-InputData[[#This Row],[DISCOUNT %]])</f>
        <v>2817.92</v>
      </c>
      <c r="N207" s="11">
        <f>DAY(InputData[[#This Row],[DATE]])</f>
        <v>1</v>
      </c>
      <c r="O207" s="11" t="str">
        <f>TEXT(InputData[[#This Row],[DATE]],"mmm")</f>
        <v>Oct</v>
      </c>
      <c r="P207" s="11">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3">
        <f>VLOOKUP(InputData[[#This Row],[PRODUCT ID]],MasterData[],5,0)</f>
        <v>112</v>
      </c>
      <c r="K208" s="13">
        <f>VLOOKUP(InputData[[#This Row],[PRODUCT ID]],MasterData[],6,0)</f>
        <v>146.72</v>
      </c>
      <c r="L208" s="13">
        <f>InputData[[#This Row],[QUANTITY]]*InputData[[#This Row],[BUYING PRIZE]]</f>
        <v>1680</v>
      </c>
      <c r="M208" s="13">
        <f>InputData[[#This Row],[QUANTITY]]*InputData[[#This Row],[SELLING PRICE]]*(1-InputData[[#This Row],[DISCOUNT %]])</f>
        <v>2200.8000000000002</v>
      </c>
      <c r="N208" s="11">
        <f>DAY(InputData[[#This Row],[DATE]])</f>
        <v>2</v>
      </c>
      <c r="O208" s="11" t="str">
        <f>TEXT(InputData[[#This Row],[DATE]],"mmm")</f>
        <v>Oct</v>
      </c>
      <c r="P208" s="11">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3">
        <f>VLOOKUP(InputData[[#This Row],[PRODUCT ID]],MasterData[],5,0)</f>
        <v>150</v>
      </c>
      <c r="K209" s="13">
        <f>VLOOKUP(InputData[[#This Row],[PRODUCT ID]],MasterData[],6,0)</f>
        <v>210</v>
      </c>
      <c r="L209" s="13">
        <f>InputData[[#This Row],[QUANTITY]]*InputData[[#This Row],[BUYING PRIZE]]</f>
        <v>1350</v>
      </c>
      <c r="M209" s="13">
        <f>InputData[[#This Row],[QUANTITY]]*InputData[[#This Row],[SELLING PRICE]]*(1-InputData[[#This Row],[DISCOUNT %]])</f>
        <v>1890</v>
      </c>
      <c r="N209" s="11">
        <f>DAY(InputData[[#This Row],[DATE]])</f>
        <v>3</v>
      </c>
      <c r="O209" s="11" t="str">
        <f>TEXT(InputData[[#This Row],[DATE]],"mmm")</f>
        <v>Oct</v>
      </c>
      <c r="P209" s="11">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3">
        <f>VLOOKUP(InputData[[#This Row],[PRODUCT ID]],MasterData[],5,0)</f>
        <v>5</v>
      </c>
      <c r="K210" s="13">
        <f>VLOOKUP(InputData[[#This Row],[PRODUCT ID]],MasterData[],6,0)</f>
        <v>6.7</v>
      </c>
      <c r="L210" s="13">
        <f>InputData[[#This Row],[QUANTITY]]*InputData[[#This Row],[BUYING PRIZE]]</f>
        <v>5</v>
      </c>
      <c r="M210" s="13">
        <f>InputData[[#This Row],[QUANTITY]]*InputData[[#This Row],[SELLING PRICE]]*(1-InputData[[#This Row],[DISCOUNT %]])</f>
        <v>6.7</v>
      </c>
      <c r="N210" s="11">
        <f>DAY(InputData[[#This Row],[DATE]])</f>
        <v>6</v>
      </c>
      <c r="O210" s="11" t="str">
        <f>TEXT(InputData[[#This Row],[DATE]],"mmm")</f>
        <v>Oct</v>
      </c>
      <c r="P210" s="11">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3">
        <f>VLOOKUP(InputData[[#This Row],[PRODUCT ID]],MasterData[],5,0)</f>
        <v>90</v>
      </c>
      <c r="K211" s="13">
        <f>VLOOKUP(InputData[[#This Row],[PRODUCT ID]],MasterData[],6,0)</f>
        <v>96.3</v>
      </c>
      <c r="L211" s="13">
        <f>InputData[[#This Row],[QUANTITY]]*InputData[[#This Row],[BUYING PRIZE]]</f>
        <v>1080</v>
      </c>
      <c r="M211" s="13">
        <f>InputData[[#This Row],[QUANTITY]]*InputData[[#This Row],[SELLING PRICE]]*(1-InputData[[#This Row],[DISCOUNT %]])</f>
        <v>1155.5999999999999</v>
      </c>
      <c r="N211" s="11">
        <f>DAY(InputData[[#This Row],[DATE]])</f>
        <v>6</v>
      </c>
      <c r="O211" s="11" t="str">
        <f>TEXT(InputData[[#This Row],[DATE]],"mmm")</f>
        <v>Oct</v>
      </c>
      <c r="P211" s="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3">
        <f>VLOOKUP(InputData[[#This Row],[PRODUCT ID]],MasterData[],5,0)</f>
        <v>18</v>
      </c>
      <c r="K212" s="13">
        <f>VLOOKUP(InputData[[#This Row],[PRODUCT ID]],MasterData[],6,0)</f>
        <v>24.66</v>
      </c>
      <c r="L212" s="13">
        <f>InputData[[#This Row],[QUANTITY]]*InputData[[#This Row],[BUYING PRIZE]]</f>
        <v>108</v>
      </c>
      <c r="M212" s="13">
        <f>InputData[[#This Row],[QUANTITY]]*InputData[[#This Row],[SELLING PRICE]]*(1-InputData[[#This Row],[DISCOUNT %]])</f>
        <v>147.96</v>
      </c>
      <c r="N212" s="11">
        <f>DAY(InputData[[#This Row],[DATE]])</f>
        <v>7</v>
      </c>
      <c r="O212" s="11" t="str">
        <f>TEXT(InputData[[#This Row],[DATE]],"mmm")</f>
        <v>Oct</v>
      </c>
      <c r="P212" s="11">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3">
        <f>VLOOKUP(InputData[[#This Row],[PRODUCT ID]],MasterData[],5,0)</f>
        <v>72</v>
      </c>
      <c r="K213" s="13">
        <f>VLOOKUP(InputData[[#This Row],[PRODUCT ID]],MasterData[],6,0)</f>
        <v>79.92</v>
      </c>
      <c r="L213" s="13">
        <f>InputData[[#This Row],[QUANTITY]]*InputData[[#This Row],[BUYING PRIZE]]</f>
        <v>360</v>
      </c>
      <c r="M213" s="13">
        <f>InputData[[#This Row],[QUANTITY]]*InputData[[#This Row],[SELLING PRICE]]*(1-InputData[[#This Row],[DISCOUNT %]])</f>
        <v>399.6</v>
      </c>
      <c r="N213" s="11">
        <f>DAY(InputData[[#This Row],[DATE]])</f>
        <v>9</v>
      </c>
      <c r="O213" s="11" t="str">
        <f>TEXT(InputData[[#This Row],[DATE]],"mmm")</f>
        <v>Oct</v>
      </c>
      <c r="P213" s="11">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3">
        <f>VLOOKUP(InputData[[#This Row],[PRODUCT ID]],MasterData[],5,0)</f>
        <v>89</v>
      </c>
      <c r="K214" s="13">
        <f>VLOOKUP(InputData[[#This Row],[PRODUCT ID]],MasterData[],6,0)</f>
        <v>117.48</v>
      </c>
      <c r="L214" s="13">
        <f>InputData[[#This Row],[QUANTITY]]*InputData[[#This Row],[BUYING PRIZE]]</f>
        <v>979</v>
      </c>
      <c r="M214" s="13">
        <f>InputData[[#This Row],[QUANTITY]]*InputData[[#This Row],[SELLING PRICE]]*(1-InputData[[#This Row],[DISCOUNT %]])</f>
        <v>1292.28</v>
      </c>
      <c r="N214" s="11">
        <f>DAY(InputData[[#This Row],[DATE]])</f>
        <v>9</v>
      </c>
      <c r="O214" s="11" t="str">
        <f>TEXT(InputData[[#This Row],[DATE]],"mmm")</f>
        <v>Oct</v>
      </c>
      <c r="P214" s="11">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3">
        <f>VLOOKUP(InputData[[#This Row],[PRODUCT ID]],MasterData[],5,0)</f>
        <v>5</v>
      </c>
      <c r="K215" s="13">
        <f>VLOOKUP(InputData[[#This Row],[PRODUCT ID]],MasterData[],6,0)</f>
        <v>6.7</v>
      </c>
      <c r="L215" s="13">
        <f>InputData[[#This Row],[QUANTITY]]*InputData[[#This Row],[BUYING PRIZE]]</f>
        <v>70</v>
      </c>
      <c r="M215" s="13">
        <f>InputData[[#This Row],[QUANTITY]]*InputData[[#This Row],[SELLING PRICE]]*(1-InputData[[#This Row],[DISCOUNT %]])</f>
        <v>93.8</v>
      </c>
      <c r="N215" s="11">
        <f>DAY(InputData[[#This Row],[DATE]])</f>
        <v>10</v>
      </c>
      <c r="O215" s="11" t="str">
        <f>TEXT(InputData[[#This Row],[DATE]],"mmm")</f>
        <v>Oct</v>
      </c>
      <c r="P215" s="11">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3">
        <f>VLOOKUP(InputData[[#This Row],[PRODUCT ID]],MasterData[],5,0)</f>
        <v>44</v>
      </c>
      <c r="K216" s="13">
        <f>VLOOKUP(InputData[[#This Row],[PRODUCT ID]],MasterData[],6,0)</f>
        <v>48.4</v>
      </c>
      <c r="L216" s="13">
        <f>InputData[[#This Row],[QUANTITY]]*InputData[[#This Row],[BUYING PRIZE]]</f>
        <v>660</v>
      </c>
      <c r="M216" s="13">
        <f>InputData[[#This Row],[QUANTITY]]*InputData[[#This Row],[SELLING PRICE]]*(1-InputData[[#This Row],[DISCOUNT %]])</f>
        <v>726</v>
      </c>
      <c r="N216" s="11">
        <f>DAY(InputData[[#This Row],[DATE]])</f>
        <v>11</v>
      </c>
      <c r="O216" s="11" t="str">
        <f>TEXT(InputData[[#This Row],[DATE]],"mmm")</f>
        <v>Oct</v>
      </c>
      <c r="P216" s="11">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3">
        <f>VLOOKUP(InputData[[#This Row],[PRODUCT ID]],MasterData[],5,0)</f>
        <v>48</v>
      </c>
      <c r="K217" s="13">
        <f>VLOOKUP(InputData[[#This Row],[PRODUCT ID]],MasterData[],6,0)</f>
        <v>57.120000000000005</v>
      </c>
      <c r="L217" s="13">
        <f>InputData[[#This Row],[QUANTITY]]*InputData[[#This Row],[BUYING PRIZE]]</f>
        <v>384</v>
      </c>
      <c r="M217" s="13">
        <f>InputData[[#This Row],[QUANTITY]]*InputData[[#This Row],[SELLING PRICE]]*(1-InputData[[#This Row],[DISCOUNT %]])</f>
        <v>456.96000000000004</v>
      </c>
      <c r="N217" s="11">
        <f>DAY(InputData[[#This Row],[DATE]])</f>
        <v>12</v>
      </c>
      <c r="O217" s="11" t="str">
        <f>TEXT(InputData[[#This Row],[DATE]],"mmm")</f>
        <v>Oct</v>
      </c>
      <c r="P217" s="11">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3">
        <f>VLOOKUP(InputData[[#This Row],[PRODUCT ID]],MasterData[],5,0)</f>
        <v>98</v>
      </c>
      <c r="K218" s="13">
        <f>VLOOKUP(InputData[[#This Row],[PRODUCT ID]],MasterData[],6,0)</f>
        <v>103.88</v>
      </c>
      <c r="L218" s="13">
        <f>InputData[[#This Row],[QUANTITY]]*InputData[[#This Row],[BUYING PRIZE]]</f>
        <v>1274</v>
      </c>
      <c r="M218" s="13">
        <f>InputData[[#This Row],[QUANTITY]]*InputData[[#This Row],[SELLING PRICE]]*(1-InputData[[#This Row],[DISCOUNT %]])</f>
        <v>1350.44</v>
      </c>
      <c r="N218" s="11">
        <f>DAY(InputData[[#This Row],[DATE]])</f>
        <v>17</v>
      </c>
      <c r="O218" s="11" t="str">
        <f>TEXT(InputData[[#This Row],[DATE]],"mmm")</f>
        <v>Oct</v>
      </c>
      <c r="P218" s="11">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3">
        <f>VLOOKUP(InputData[[#This Row],[PRODUCT ID]],MasterData[],5,0)</f>
        <v>7</v>
      </c>
      <c r="K219" s="13">
        <f>VLOOKUP(InputData[[#This Row],[PRODUCT ID]],MasterData[],6,0)</f>
        <v>8.33</v>
      </c>
      <c r="L219" s="13">
        <f>InputData[[#This Row],[QUANTITY]]*InputData[[#This Row],[BUYING PRIZE]]</f>
        <v>42</v>
      </c>
      <c r="M219" s="13">
        <f>InputData[[#This Row],[QUANTITY]]*InputData[[#This Row],[SELLING PRICE]]*(1-InputData[[#This Row],[DISCOUNT %]])</f>
        <v>49.980000000000004</v>
      </c>
      <c r="N219" s="11">
        <f>DAY(InputData[[#This Row],[DATE]])</f>
        <v>18</v>
      </c>
      <c r="O219" s="11" t="str">
        <f>TEXT(InputData[[#This Row],[DATE]],"mmm")</f>
        <v>Oct</v>
      </c>
      <c r="P219" s="11">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3">
        <f>VLOOKUP(InputData[[#This Row],[PRODUCT ID]],MasterData[],5,0)</f>
        <v>126</v>
      </c>
      <c r="K220" s="13">
        <f>VLOOKUP(InputData[[#This Row],[PRODUCT ID]],MasterData[],6,0)</f>
        <v>162.54</v>
      </c>
      <c r="L220" s="13">
        <f>InputData[[#This Row],[QUANTITY]]*InputData[[#This Row],[BUYING PRIZE]]</f>
        <v>1638</v>
      </c>
      <c r="M220" s="13">
        <f>InputData[[#This Row],[QUANTITY]]*InputData[[#This Row],[SELLING PRICE]]*(1-InputData[[#This Row],[DISCOUNT %]])</f>
        <v>2113.02</v>
      </c>
      <c r="N220" s="11">
        <f>DAY(InputData[[#This Row],[DATE]])</f>
        <v>18</v>
      </c>
      <c r="O220" s="11" t="str">
        <f>TEXT(InputData[[#This Row],[DATE]],"mmm")</f>
        <v>Oct</v>
      </c>
      <c r="P220" s="11">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3">
        <f>VLOOKUP(InputData[[#This Row],[PRODUCT ID]],MasterData[],5,0)</f>
        <v>44</v>
      </c>
      <c r="K221" s="13">
        <f>VLOOKUP(InputData[[#This Row],[PRODUCT ID]],MasterData[],6,0)</f>
        <v>48.4</v>
      </c>
      <c r="L221" s="13">
        <f>InputData[[#This Row],[QUANTITY]]*InputData[[#This Row],[BUYING PRIZE]]</f>
        <v>308</v>
      </c>
      <c r="M221" s="13">
        <f>InputData[[#This Row],[QUANTITY]]*InputData[[#This Row],[SELLING PRICE]]*(1-InputData[[#This Row],[DISCOUNT %]])</f>
        <v>338.8</v>
      </c>
      <c r="N221" s="11">
        <f>DAY(InputData[[#This Row],[DATE]])</f>
        <v>22</v>
      </c>
      <c r="O221" s="11" t="str">
        <f>TEXT(InputData[[#This Row],[DATE]],"mmm")</f>
        <v>Oct</v>
      </c>
      <c r="P221" s="1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3">
        <f>VLOOKUP(InputData[[#This Row],[PRODUCT ID]],MasterData[],5,0)</f>
        <v>144</v>
      </c>
      <c r="K222" s="13">
        <f>VLOOKUP(InputData[[#This Row],[PRODUCT ID]],MasterData[],6,0)</f>
        <v>156.96</v>
      </c>
      <c r="L222" s="13">
        <f>InputData[[#This Row],[QUANTITY]]*InputData[[#This Row],[BUYING PRIZE]]</f>
        <v>1872</v>
      </c>
      <c r="M222" s="13">
        <f>InputData[[#This Row],[QUANTITY]]*InputData[[#This Row],[SELLING PRICE]]*(1-InputData[[#This Row],[DISCOUNT %]])</f>
        <v>2040.48</v>
      </c>
      <c r="N222" s="11">
        <f>DAY(InputData[[#This Row],[DATE]])</f>
        <v>22</v>
      </c>
      <c r="O222" s="11" t="str">
        <f>TEXT(InputData[[#This Row],[DATE]],"mmm")</f>
        <v>Oct</v>
      </c>
      <c r="P222" s="11">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3">
        <f>VLOOKUP(InputData[[#This Row],[PRODUCT ID]],MasterData[],5,0)</f>
        <v>6</v>
      </c>
      <c r="K223" s="13">
        <f>VLOOKUP(InputData[[#This Row],[PRODUCT ID]],MasterData[],6,0)</f>
        <v>7.8599999999999994</v>
      </c>
      <c r="L223" s="13">
        <f>InputData[[#This Row],[QUANTITY]]*InputData[[#This Row],[BUYING PRIZE]]</f>
        <v>6</v>
      </c>
      <c r="M223" s="13">
        <f>InputData[[#This Row],[QUANTITY]]*InputData[[#This Row],[SELLING PRICE]]*(1-InputData[[#This Row],[DISCOUNT %]])</f>
        <v>7.8599999999999994</v>
      </c>
      <c r="N223" s="11">
        <f>DAY(InputData[[#This Row],[DATE]])</f>
        <v>22</v>
      </c>
      <c r="O223" s="11" t="str">
        <f>TEXT(InputData[[#This Row],[DATE]],"mmm")</f>
        <v>Oct</v>
      </c>
      <c r="P223" s="11">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3">
        <f>VLOOKUP(InputData[[#This Row],[PRODUCT ID]],MasterData[],5,0)</f>
        <v>44</v>
      </c>
      <c r="K224" s="13">
        <f>VLOOKUP(InputData[[#This Row],[PRODUCT ID]],MasterData[],6,0)</f>
        <v>48.4</v>
      </c>
      <c r="L224" s="13">
        <f>InputData[[#This Row],[QUANTITY]]*InputData[[#This Row],[BUYING PRIZE]]</f>
        <v>132</v>
      </c>
      <c r="M224" s="13">
        <f>InputData[[#This Row],[QUANTITY]]*InputData[[#This Row],[SELLING PRICE]]*(1-InputData[[#This Row],[DISCOUNT %]])</f>
        <v>145.19999999999999</v>
      </c>
      <c r="N224" s="11">
        <f>DAY(InputData[[#This Row],[DATE]])</f>
        <v>24</v>
      </c>
      <c r="O224" s="11" t="str">
        <f>TEXT(InputData[[#This Row],[DATE]],"mmm")</f>
        <v>Oct</v>
      </c>
      <c r="P224" s="11">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3">
        <f>VLOOKUP(InputData[[#This Row],[PRODUCT ID]],MasterData[],5,0)</f>
        <v>76</v>
      </c>
      <c r="K225" s="13">
        <f>VLOOKUP(InputData[[#This Row],[PRODUCT ID]],MasterData[],6,0)</f>
        <v>82.08</v>
      </c>
      <c r="L225" s="13">
        <f>InputData[[#This Row],[QUANTITY]]*InputData[[#This Row],[BUYING PRIZE]]</f>
        <v>684</v>
      </c>
      <c r="M225" s="13">
        <f>InputData[[#This Row],[QUANTITY]]*InputData[[#This Row],[SELLING PRICE]]*(1-InputData[[#This Row],[DISCOUNT %]])</f>
        <v>738.72</v>
      </c>
      <c r="N225" s="11">
        <f>DAY(InputData[[#This Row],[DATE]])</f>
        <v>25</v>
      </c>
      <c r="O225" s="11" t="str">
        <f>TEXT(InputData[[#This Row],[DATE]],"mmm")</f>
        <v>Oct</v>
      </c>
      <c r="P225" s="11">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3">
        <f>VLOOKUP(InputData[[#This Row],[PRODUCT ID]],MasterData[],5,0)</f>
        <v>44</v>
      </c>
      <c r="K226" s="13">
        <f>VLOOKUP(InputData[[#This Row],[PRODUCT ID]],MasterData[],6,0)</f>
        <v>48.84</v>
      </c>
      <c r="L226" s="13">
        <f>InputData[[#This Row],[QUANTITY]]*InputData[[#This Row],[BUYING PRIZE]]</f>
        <v>264</v>
      </c>
      <c r="M226" s="13">
        <f>InputData[[#This Row],[QUANTITY]]*InputData[[#This Row],[SELLING PRICE]]*(1-InputData[[#This Row],[DISCOUNT %]])</f>
        <v>293.04000000000002</v>
      </c>
      <c r="N226" s="11">
        <f>DAY(InputData[[#This Row],[DATE]])</f>
        <v>26</v>
      </c>
      <c r="O226" s="11" t="str">
        <f>TEXT(InputData[[#This Row],[DATE]],"mmm")</f>
        <v>Oct</v>
      </c>
      <c r="P226" s="11">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3">
        <f>VLOOKUP(InputData[[#This Row],[PRODUCT ID]],MasterData[],5,0)</f>
        <v>83</v>
      </c>
      <c r="K227" s="13">
        <f>VLOOKUP(InputData[[#This Row],[PRODUCT ID]],MasterData[],6,0)</f>
        <v>94.62</v>
      </c>
      <c r="L227" s="13">
        <f>InputData[[#This Row],[QUANTITY]]*InputData[[#This Row],[BUYING PRIZE]]</f>
        <v>83</v>
      </c>
      <c r="M227" s="13">
        <f>InputData[[#This Row],[QUANTITY]]*InputData[[#This Row],[SELLING PRICE]]*(1-InputData[[#This Row],[DISCOUNT %]])</f>
        <v>94.62</v>
      </c>
      <c r="N227" s="11">
        <f>DAY(InputData[[#This Row],[DATE]])</f>
        <v>28</v>
      </c>
      <c r="O227" s="11" t="str">
        <f>TEXT(InputData[[#This Row],[DATE]],"mmm")</f>
        <v>Oct</v>
      </c>
      <c r="P227" s="11">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3">
        <f>VLOOKUP(InputData[[#This Row],[PRODUCT ID]],MasterData[],5,0)</f>
        <v>72</v>
      </c>
      <c r="K228" s="13">
        <f>VLOOKUP(InputData[[#This Row],[PRODUCT ID]],MasterData[],6,0)</f>
        <v>79.92</v>
      </c>
      <c r="L228" s="13">
        <f>InputData[[#This Row],[QUANTITY]]*InputData[[#This Row],[BUYING PRIZE]]</f>
        <v>1008</v>
      </c>
      <c r="M228" s="13">
        <f>InputData[[#This Row],[QUANTITY]]*InputData[[#This Row],[SELLING PRICE]]*(1-InputData[[#This Row],[DISCOUNT %]])</f>
        <v>1118.8800000000001</v>
      </c>
      <c r="N228" s="11">
        <f>DAY(InputData[[#This Row],[DATE]])</f>
        <v>29</v>
      </c>
      <c r="O228" s="11" t="str">
        <f>TEXT(InputData[[#This Row],[DATE]],"mmm")</f>
        <v>Oct</v>
      </c>
      <c r="P228" s="11">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3">
        <f>VLOOKUP(InputData[[#This Row],[PRODUCT ID]],MasterData[],5,0)</f>
        <v>126</v>
      </c>
      <c r="K229" s="13">
        <f>VLOOKUP(InputData[[#This Row],[PRODUCT ID]],MasterData[],6,0)</f>
        <v>162.54</v>
      </c>
      <c r="L229" s="13">
        <f>InputData[[#This Row],[QUANTITY]]*InputData[[#This Row],[BUYING PRIZE]]</f>
        <v>756</v>
      </c>
      <c r="M229" s="13">
        <f>InputData[[#This Row],[QUANTITY]]*InputData[[#This Row],[SELLING PRICE]]*(1-InputData[[#This Row],[DISCOUNT %]])</f>
        <v>975.24</v>
      </c>
      <c r="N229" s="11">
        <f>DAY(InputData[[#This Row],[DATE]])</f>
        <v>31</v>
      </c>
      <c r="O229" s="11" t="str">
        <f>TEXT(InputData[[#This Row],[DATE]],"mmm")</f>
        <v>Oct</v>
      </c>
      <c r="P229" s="11">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3">
        <f>VLOOKUP(InputData[[#This Row],[PRODUCT ID]],MasterData[],5,0)</f>
        <v>112</v>
      </c>
      <c r="K230" s="13">
        <f>VLOOKUP(InputData[[#This Row],[PRODUCT ID]],MasterData[],6,0)</f>
        <v>122.08</v>
      </c>
      <c r="L230" s="13">
        <f>InputData[[#This Row],[QUANTITY]]*InputData[[#This Row],[BUYING PRIZE]]</f>
        <v>1344</v>
      </c>
      <c r="M230" s="13">
        <f>InputData[[#This Row],[QUANTITY]]*InputData[[#This Row],[SELLING PRICE]]*(1-InputData[[#This Row],[DISCOUNT %]])</f>
        <v>1464.96</v>
      </c>
      <c r="N230" s="11">
        <f>DAY(InputData[[#This Row],[DATE]])</f>
        <v>3</v>
      </c>
      <c r="O230" s="11" t="str">
        <f>TEXT(InputData[[#This Row],[DATE]],"mmm")</f>
        <v>Nov</v>
      </c>
      <c r="P230" s="11">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3">
        <f>VLOOKUP(InputData[[#This Row],[PRODUCT ID]],MasterData[],5,0)</f>
        <v>90</v>
      </c>
      <c r="K231" s="13">
        <f>VLOOKUP(InputData[[#This Row],[PRODUCT ID]],MasterData[],6,0)</f>
        <v>96.3</v>
      </c>
      <c r="L231" s="13">
        <f>InputData[[#This Row],[QUANTITY]]*InputData[[#This Row],[BUYING PRIZE]]</f>
        <v>900</v>
      </c>
      <c r="M231" s="13">
        <f>InputData[[#This Row],[QUANTITY]]*InputData[[#This Row],[SELLING PRICE]]*(1-InputData[[#This Row],[DISCOUNT %]])</f>
        <v>963</v>
      </c>
      <c r="N231" s="11">
        <f>DAY(InputData[[#This Row],[DATE]])</f>
        <v>6</v>
      </c>
      <c r="O231" s="11" t="str">
        <f>TEXT(InputData[[#This Row],[DATE]],"mmm")</f>
        <v>Nov</v>
      </c>
      <c r="P231" s="1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3">
        <f>VLOOKUP(InputData[[#This Row],[PRODUCT ID]],MasterData[],5,0)</f>
        <v>43</v>
      </c>
      <c r="K232" s="13">
        <f>VLOOKUP(InputData[[#This Row],[PRODUCT ID]],MasterData[],6,0)</f>
        <v>47.730000000000004</v>
      </c>
      <c r="L232" s="13">
        <f>InputData[[#This Row],[QUANTITY]]*InputData[[#This Row],[BUYING PRIZE]]</f>
        <v>645</v>
      </c>
      <c r="M232" s="13">
        <f>InputData[[#This Row],[QUANTITY]]*InputData[[#This Row],[SELLING PRICE]]*(1-InputData[[#This Row],[DISCOUNT %]])</f>
        <v>715.95</v>
      </c>
      <c r="N232" s="11">
        <f>DAY(InputData[[#This Row],[DATE]])</f>
        <v>8</v>
      </c>
      <c r="O232" s="11" t="str">
        <f>TEXT(InputData[[#This Row],[DATE]],"mmm")</f>
        <v>Nov</v>
      </c>
      <c r="P232" s="11">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3">
        <f>VLOOKUP(InputData[[#This Row],[PRODUCT ID]],MasterData[],5,0)</f>
        <v>120</v>
      </c>
      <c r="K233" s="13">
        <f>VLOOKUP(InputData[[#This Row],[PRODUCT ID]],MasterData[],6,0)</f>
        <v>162</v>
      </c>
      <c r="L233" s="13">
        <f>InputData[[#This Row],[QUANTITY]]*InputData[[#This Row],[BUYING PRIZE]]</f>
        <v>720</v>
      </c>
      <c r="M233" s="13">
        <f>InputData[[#This Row],[QUANTITY]]*InputData[[#This Row],[SELLING PRICE]]*(1-InputData[[#This Row],[DISCOUNT %]])</f>
        <v>972</v>
      </c>
      <c r="N233" s="11">
        <f>DAY(InputData[[#This Row],[DATE]])</f>
        <v>10</v>
      </c>
      <c r="O233" s="11" t="str">
        <f>TEXT(InputData[[#This Row],[DATE]],"mmm")</f>
        <v>Nov</v>
      </c>
      <c r="P233" s="11">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3">
        <f>VLOOKUP(InputData[[#This Row],[PRODUCT ID]],MasterData[],5,0)</f>
        <v>90</v>
      </c>
      <c r="K234" s="13">
        <f>VLOOKUP(InputData[[#This Row],[PRODUCT ID]],MasterData[],6,0)</f>
        <v>115.2</v>
      </c>
      <c r="L234" s="13">
        <f>InputData[[#This Row],[QUANTITY]]*InputData[[#This Row],[BUYING PRIZE]]</f>
        <v>1080</v>
      </c>
      <c r="M234" s="13">
        <f>InputData[[#This Row],[QUANTITY]]*InputData[[#This Row],[SELLING PRICE]]*(1-InputData[[#This Row],[DISCOUNT %]])</f>
        <v>1382.4</v>
      </c>
      <c r="N234" s="11">
        <f>DAY(InputData[[#This Row],[DATE]])</f>
        <v>11</v>
      </c>
      <c r="O234" s="11" t="str">
        <f>TEXT(InputData[[#This Row],[DATE]],"mmm")</f>
        <v>Nov</v>
      </c>
      <c r="P234" s="11">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3">
        <f>VLOOKUP(InputData[[#This Row],[PRODUCT ID]],MasterData[],5,0)</f>
        <v>148</v>
      </c>
      <c r="K235" s="13">
        <f>VLOOKUP(InputData[[#This Row],[PRODUCT ID]],MasterData[],6,0)</f>
        <v>164.28</v>
      </c>
      <c r="L235" s="13">
        <f>InputData[[#This Row],[QUANTITY]]*InputData[[#This Row],[BUYING PRIZE]]</f>
        <v>444</v>
      </c>
      <c r="M235" s="13">
        <f>InputData[[#This Row],[QUANTITY]]*InputData[[#This Row],[SELLING PRICE]]*(1-InputData[[#This Row],[DISCOUNT %]])</f>
        <v>492.84000000000003</v>
      </c>
      <c r="N235" s="11">
        <f>DAY(InputData[[#This Row],[DATE]])</f>
        <v>12</v>
      </c>
      <c r="O235" s="11" t="str">
        <f>TEXT(InputData[[#This Row],[DATE]],"mmm")</f>
        <v>Nov</v>
      </c>
      <c r="P235" s="11">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3">
        <f>VLOOKUP(InputData[[#This Row],[PRODUCT ID]],MasterData[],5,0)</f>
        <v>55</v>
      </c>
      <c r="K236" s="13">
        <f>VLOOKUP(InputData[[#This Row],[PRODUCT ID]],MasterData[],6,0)</f>
        <v>58.3</v>
      </c>
      <c r="L236" s="13">
        <f>InputData[[#This Row],[QUANTITY]]*InputData[[#This Row],[BUYING PRIZE]]</f>
        <v>770</v>
      </c>
      <c r="M236" s="13">
        <f>InputData[[#This Row],[QUANTITY]]*InputData[[#This Row],[SELLING PRICE]]*(1-InputData[[#This Row],[DISCOUNT %]])</f>
        <v>816.19999999999993</v>
      </c>
      <c r="N236" s="11">
        <f>DAY(InputData[[#This Row],[DATE]])</f>
        <v>20</v>
      </c>
      <c r="O236" s="11" t="str">
        <f>TEXT(InputData[[#This Row],[DATE]],"mmm")</f>
        <v>Nov</v>
      </c>
      <c r="P236" s="11">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3">
        <f>VLOOKUP(InputData[[#This Row],[PRODUCT ID]],MasterData[],5,0)</f>
        <v>83</v>
      </c>
      <c r="K237" s="13">
        <f>VLOOKUP(InputData[[#This Row],[PRODUCT ID]],MasterData[],6,0)</f>
        <v>94.62</v>
      </c>
      <c r="L237" s="13">
        <f>InputData[[#This Row],[QUANTITY]]*InputData[[#This Row],[BUYING PRIZE]]</f>
        <v>913</v>
      </c>
      <c r="M237" s="13">
        <f>InputData[[#This Row],[QUANTITY]]*InputData[[#This Row],[SELLING PRICE]]*(1-InputData[[#This Row],[DISCOUNT %]])</f>
        <v>1040.8200000000002</v>
      </c>
      <c r="N237" s="11">
        <f>DAY(InputData[[#This Row],[DATE]])</f>
        <v>20</v>
      </c>
      <c r="O237" s="11" t="str">
        <f>TEXT(InputData[[#This Row],[DATE]],"mmm")</f>
        <v>Nov</v>
      </c>
      <c r="P237" s="11">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3">
        <f>VLOOKUP(InputData[[#This Row],[PRODUCT ID]],MasterData[],5,0)</f>
        <v>112</v>
      </c>
      <c r="K238" s="13">
        <f>VLOOKUP(InputData[[#This Row],[PRODUCT ID]],MasterData[],6,0)</f>
        <v>146.72</v>
      </c>
      <c r="L238" s="13">
        <f>InputData[[#This Row],[QUANTITY]]*InputData[[#This Row],[BUYING PRIZE]]</f>
        <v>112</v>
      </c>
      <c r="M238" s="13">
        <f>InputData[[#This Row],[QUANTITY]]*InputData[[#This Row],[SELLING PRICE]]*(1-InputData[[#This Row],[DISCOUNT %]])</f>
        <v>146.72</v>
      </c>
      <c r="N238" s="11">
        <f>DAY(InputData[[#This Row],[DATE]])</f>
        <v>21</v>
      </c>
      <c r="O238" s="11" t="str">
        <f>TEXT(InputData[[#This Row],[DATE]],"mmm")</f>
        <v>Nov</v>
      </c>
      <c r="P238" s="11">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3">
        <f>VLOOKUP(InputData[[#This Row],[PRODUCT ID]],MasterData[],5,0)</f>
        <v>75</v>
      </c>
      <c r="K239" s="13">
        <f>VLOOKUP(InputData[[#This Row],[PRODUCT ID]],MasterData[],6,0)</f>
        <v>85.5</v>
      </c>
      <c r="L239" s="13">
        <f>InputData[[#This Row],[QUANTITY]]*InputData[[#This Row],[BUYING PRIZE]]</f>
        <v>75</v>
      </c>
      <c r="M239" s="13">
        <f>InputData[[#This Row],[QUANTITY]]*InputData[[#This Row],[SELLING PRICE]]*(1-InputData[[#This Row],[DISCOUNT %]])</f>
        <v>85.5</v>
      </c>
      <c r="N239" s="11">
        <f>DAY(InputData[[#This Row],[DATE]])</f>
        <v>21</v>
      </c>
      <c r="O239" s="11" t="str">
        <f>TEXT(InputData[[#This Row],[DATE]],"mmm")</f>
        <v>Nov</v>
      </c>
      <c r="P239" s="11">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3">
        <f>VLOOKUP(InputData[[#This Row],[PRODUCT ID]],MasterData[],5,0)</f>
        <v>73</v>
      </c>
      <c r="K240" s="13">
        <f>VLOOKUP(InputData[[#This Row],[PRODUCT ID]],MasterData[],6,0)</f>
        <v>94.17</v>
      </c>
      <c r="L240" s="13">
        <f>InputData[[#This Row],[QUANTITY]]*InputData[[#This Row],[BUYING PRIZE]]</f>
        <v>584</v>
      </c>
      <c r="M240" s="13">
        <f>InputData[[#This Row],[QUANTITY]]*InputData[[#This Row],[SELLING PRICE]]*(1-InputData[[#This Row],[DISCOUNT %]])</f>
        <v>753.36</v>
      </c>
      <c r="N240" s="11">
        <f>DAY(InputData[[#This Row],[DATE]])</f>
        <v>27</v>
      </c>
      <c r="O240" s="11" t="str">
        <f>TEXT(InputData[[#This Row],[DATE]],"mmm")</f>
        <v>Nov</v>
      </c>
      <c r="P240" s="11">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3">
        <f>VLOOKUP(InputData[[#This Row],[PRODUCT ID]],MasterData[],5,0)</f>
        <v>90</v>
      </c>
      <c r="K241" s="13">
        <f>VLOOKUP(InputData[[#This Row],[PRODUCT ID]],MasterData[],6,0)</f>
        <v>115.2</v>
      </c>
      <c r="L241" s="13">
        <f>InputData[[#This Row],[QUANTITY]]*InputData[[#This Row],[BUYING PRIZE]]</f>
        <v>180</v>
      </c>
      <c r="M241" s="13">
        <f>InputData[[#This Row],[QUANTITY]]*InputData[[#This Row],[SELLING PRICE]]*(1-InputData[[#This Row],[DISCOUNT %]])</f>
        <v>230.4</v>
      </c>
      <c r="N241" s="11">
        <f>DAY(InputData[[#This Row],[DATE]])</f>
        <v>28</v>
      </c>
      <c r="O241" s="11" t="str">
        <f>TEXT(InputData[[#This Row],[DATE]],"mmm")</f>
        <v>Nov</v>
      </c>
      <c r="P241" s="1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3">
        <f>VLOOKUP(InputData[[#This Row],[PRODUCT ID]],MasterData[],5,0)</f>
        <v>37</v>
      </c>
      <c r="K242" s="13">
        <f>VLOOKUP(InputData[[#This Row],[PRODUCT ID]],MasterData[],6,0)</f>
        <v>42.55</v>
      </c>
      <c r="L242" s="13">
        <f>InputData[[#This Row],[QUANTITY]]*InputData[[#This Row],[BUYING PRIZE]]</f>
        <v>555</v>
      </c>
      <c r="M242" s="13">
        <f>InputData[[#This Row],[QUANTITY]]*InputData[[#This Row],[SELLING PRICE]]*(1-InputData[[#This Row],[DISCOUNT %]])</f>
        <v>638.25</v>
      </c>
      <c r="N242" s="11">
        <f>DAY(InputData[[#This Row],[DATE]])</f>
        <v>30</v>
      </c>
      <c r="O242" s="11" t="str">
        <f>TEXT(InputData[[#This Row],[DATE]],"mmm")</f>
        <v>Nov</v>
      </c>
      <c r="P242" s="11">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3">
        <f>VLOOKUP(InputData[[#This Row],[PRODUCT ID]],MasterData[],5,0)</f>
        <v>13</v>
      </c>
      <c r="K243" s="13">
        <f>VLOOKUP(InputData[[#This Row],[PRODUCT ID]],MasterData[],6,0)</f>
        <v>16.64</v>
      </c>
      <c r="L243" s="13">
        <f>InputData[[#This Row],[QUANTITY]]*InputData[[#This Row],[BUYING PRIZE]]</f>
        <v>130</v>
      </c>
      <c r="M243" s="13">
        <f>InputData[[#This Row],[QUANTITY]]*InputData[[#This Row],[SELLING PRICE]]*(1-InputData[[#This Row],[DISCOUNT %]])</f>
        <v>166.4</v>
      </c>
      <c r="N243" s="11">
        <f>DAY(InputData[[#This Row],[DATE]])</f>
        <v>2</v>
      </c>
      <c r="O243" s="11" t="str">
        <f>TEXT(InputData[[#This Row],[DATE]],"mmm")</f>
        <v>Dec</v>
      </c>
      <c r="P243" s="11">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3">
        <f>VLOOKUP(InputData[[#This Row],[PRODUCT ID]],MasterData[],5,0)</f>
        <v>55</v>
      </c>
      <c r="K244" s="13">
        <f>VLOOKUP(InputData[[#This Row],[PRODUCT ID]],MasterData[],6,0)</f>
        <v>58.3</v>
      </c>
      <c r="L244" s="13">
        <f>InputData[[#This Row],[QUANTITY]]*InputData[[#This Row],[BUYING PRIZE]]</f>
        <v>110</v>
      </c>
      <c r="M244" s="13">
        <f>InputData[[#This Row],[QUANTITY]]*InputData[[#This Row],[SELLING PRICE]]*(1-InputData[[#This Row],[DISCOUNT %]])</f>
        <v>116.6</v>
      </c>
      <c r="N244" s="11">
        <f>DAY(InputData[[#This Row],[DATE]])</f>
        <v>3</v>
      </c>
      <c r="O244" s="11" t="str">
        <f>TEXT(InputData[[#This Row],[DATE]],"mmm")</f>
        <v>Dec</v>
      </c>
      <c r="P244" s="11">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3">
        <f>VLOOKUP(InputData[[#This Row],[PRODUCT ID]],MasterData[],5,0)</f>
        <v>150</v>
      </c>
      <c r="K245" s="13">
        <f>VLOOKUP(InputData[[#This Row],[PRODUCT ID]],MasterData[],6,0)</f>
        <v>210</v>
      </c>
      <c r="L245" s="13">
        <f>InputData[[#This Row],[QUANTITY]]*InputData[[#This Row],[BUYING PRIZE]]</f>
        <v>1200</v>
      </c>
      <c r="M245" s="13">
        <f>InputData[[#This Row],[QUANTITY]]*InputData[[#This Row],[SELLING PRICE]]*(1-InputData[[#This Row],[DISCOUNT %]])</f>
        <v>1680</v>
      </c>
      <c r="N245" s="11">
        <f>DAY(InputData[[#This Row],[DATE]])</f>
        <v>3</v>
      </c>
      <c r="O245" s="11" t="str">
        <f>TEXT(InputData[[#This Row],[DATE]],"mmm")</f>
        <v>Dec</v>
      </c>
      <c r="P245" s="11">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3">
        <f>VLOOKUP(InputData[[#This Row],[PRODUCT ID]],MasterData[],5,0)</f>
        <v>44</v>
      </c>
      <c r="K246" s="13">
        <f>VLOOKUP(InputData[[#This Row],[PRODUCT ID]],MasterData[],6,0)</f>
        <v>48.84</v>
      </c>
      <c r="L246" s="13">
        <f>InputData[[#This Row],[QUANTITY]]*InputData[[#This Row],[BUYING PRIZE]]</f>
        <v>660</v>
      </c>
      <c r="M246" s="13">
        <f>InputData[[#This Row],[QUANTITY]]*InputData[[#This Row],[SELLING PRICE]]*(1-InputData[[#This Row],[DISCOUNT %]])</f>
        <v>732.6</v>
      </c>
      <c r="N246" s="11">
        <f>DAY(InputData[[#This Row],[DATE]])</f>
        <v>5</v>
      </c>
      <c r="O246" s="11" t="str">
        <f>TEXT(InputData[[#This Row],[DATE]],"mmm")</f>
        <v>Dec</v>
      </c>
      <c r="P246" s="11">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3">
        <f>VLOOKUP(InputData[[#This Row],[PRODUCT ID]],MasterData[],5,0)</f>
        <v>148</v>
      </c>
      <c r="K247" s="13">
        <f>VLOOKUP(InputData[[#This Row],[PRODUCT ID]],MasterData[],6,0)</f>
        <v>164.28</v>
      </c>
      <c r="L247" s="13">
        <f>InputData[[#This Row],[QUANTITY]]*InputData[[#This Row],[BUYING PRIZE]]</f>
        <v>148</v>
      </c>
      <c r="M247" s="13">
        <f>InputData[[#This Row],[QUANTITY]]*InputData[[#This Row],[SELLING PRICE]]*(1-InputData[[#This Row],[DISCOUNT %]])</f>
        <v>164.28</v>
      </c>
      <c r="N247" s="11">
        <f>DAY(InputData[[#This Row],[DATE]])</f>
        <v>5</v>
      </c>
      <c r="O247" s="11" t="str">
        <f>TEXT(InputData[[#This Row],[DATE]],"mmm")</f>
        <v>Dec</v>
      </c>
      <c r="P247" s="11">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3">
        <f>VLOOKUP(InputData[[#This Row],[PRODUCT ID]],MasterData[],5,0)</f>
        <v>112</v>
      </c>
      <c r="K248" s="13">
        <f>VLOOKUP(InputData[[#This Row],[PRODUCT ID]],MasterData[],6,0)</f>
        <v>122.08</v>
      </c>
      <c r="L248" s="13">
        <f>InputData[[#This Row],[QUANTITY]]*InputData[[#This Row],[BUYING PRIZE]]</f>
        <v>896</v>
      </c>
      <c r="M248" s="13">
        <f>InputData[[#This Row],[QUANTITY]]*InputData[[#This Row],[SELLING PRICE]]*(1-InputData[[#This Row],[DISCOUNT %]])</f>
        <v>976.64</v>
      </c>
      <c r="N248" s="11">
        <f>DAY(InputData[[#This Row],[DATE]])</f>
        <v>7</v>
      </c>
      <c r="O248" s="11" t="str">
        <f>TEXT(InputData[[#This Row],[DATE]],"mmm")</f>
        <v>Dec</v>
      </c>
      <c r="P248" s="11">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3">
        <f>VLOOKUP(InputData[[#This Row],[PRODUCT ID]],MasterData[],5,0)</f>
        <v>76</v>
      </c>
      <c r="K249" s="13">
        <f>VLOOKUP(InputData[[#This Row],[PRODUCT ID]],MasterData[],6,0)</f>
        <v>82.08</v>
      </c>
      <c r="L249" s="13">
        <f>InputData[[#This Row],[QUANTITY]]*InputData[[#This Row],[BUYING PRIZE]]</f>
        <v>1064</v>
      </c>
      <c r="M249" s="13">
        <f>InputData[[#This Row],[QUANTITY]]*InputData[[#This Row],[SELLING PRICE]]*(1-InputData[[#This Row],[DISCOUNT %]])</f>
        <v>1149.1199999999999</v>
      </c>
      <c r="N249" s="11">
        <f>DAY(InputData[[#This Row],[DATE]])</f>
        <v>8</v>
      </c>
      <c r="O249" s="11" t="str">
        <f>TEXT(InputData[[#This Row],[DATE]],"mmm")</f>
        <v>Dec</v>
      </c>
      <c r="P249" s="11">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3">
        <f>VLOOKUP(InputData[[#This Row],[PRODUCT ID]],MasterData[],5,0)</f>
        <v>120</v>
      </c>
      <c r="K250" s="13">
        <f>VLOOKUP(InputData[[#This Row],[PRODUCT ID]],MasterData[],6,0)</f>
        <v>162</v>
      </c>
      <c r="L250" s="13">
        <f>InputData[[#This Row],[QUANTITY]]*InputData[[#This Row],[BUYING PRIZE]]</f>
        <v>480</v>
      </c>
      <c r="M250" s="13">
        <f>InputData[[#This Row],[QUANTITY]]*InputData[[#This Row],[SELLING PRICE]]*(1-InputData[[#This Row],[DISCOUNT %]])</f>
        <v>648</v>
      </c>
      <c r="N250" s="11">
        <f>DAY(InputData[[#This Row],[DATE]])</f>
        <v>14</v>
      </c>
      <c r="O250" s="11" t="str">
        <f>TEXT(InputData[[#This Row],[DATE]],"mmm")</f>
        <v>Dec</v>
      </c>
      <c r="P250" s="11">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3">
        <f>VLOOKUP(InputData[[#This Row],[PRODUCT ID]],MasterData[],5,0)</f>
        <v>71</v>
      </c>
      <c r="K251" s="13">
        <f>VLOOKUP(InputData[[#This Row],[PRODUCT ID]],MasterData[],6,0)</f>
        <v>80.94</v>
      </c>
      <c r="L251" s="13">
        <f>InputData[[#This Row],[QUANTITY]]*InputData[[#This Row],[BUYING PRIZE]]</f>
        <v>142</v>
      </c>
      <c r="M251" s="13">
        <f>InputData[[#This Row],[QUANTITY]]*InputData[[#This Row],[SELLING PRICE]]*(1-InputData[[#This Row],[DISCOUNT %]])</f>
        <v>161.88</v>
      </c>
      <c r="N251" s="11">
        <f>DAY(InputData[[#This Row],[DATE]])</f>
        <v>18</v>
      </c>
      <c r="O251" s="11" t="str">
        <f>TEXT(InputData[[#This Row],[DATE]],"mmm")</f>
        <v>Dec</v>
      </c>
      <c r="P251" s="1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3">
        <f>VLOOKUP(InputData[[#This Row],[PRODUCT ID]],MasterData[],5,0)</f>
        <v>121</v>
      </c>
      <c r="K252" s="13">
        <f>VLOOKUP(InputData[[#This Row],[PRODUCT ID]],MasterData[],6,0)</f>
        <v>141.57</v>
      </c>
      <c r="L252" s="13">
        <f>InputData[[#This Row],[QUANTITY]]*InputData[[#This Row],[BUYING PRIZE]]</f>
        <v>968</v>
      </c>
      <c r="M252" s="13">
        <f>InputData[[#This Row],[QUANTITY]]*InputData[[#This Row],[SELLING PRICE]]*(1-InputData[[#This Row],[DISCOUNT %]])</f>
        <v>1132.56</v>
      </c>
      <c r="N252" s="11">
        <f>DAY(InputData[[#This Row],[DATE]])</f>
        <v>18</v>
      </c>
      <c r="O252" s="11" t="str">
        <f>TEXT(InputData[[#This Row],[DATE]],"mmm")</f>
        <v>Dec</v>
      </c>
      <c r="P252" s="11">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3">
        <f>VLOOKUP(InputData[[#This Row],[PRODUCT ID]],MasterData[],5,0)</f>
        <v>141</v>
      </c>
      <c r="K253" s="13">
        <f>VLOOKUP(InputData[[#This Row],[PRODUCT ID]],MasterData[],6,0)</f>
        <v>149.46</v>
      </c>
      <c r="L253" s="13">
        <f>InputData[[#This Row],[QUANTITY]]*InputData[[#This Row],[BUYING PRIZE]]</f>
        <v>1692</v>
      </c>
      <c r="M253" s="13">
        <f>InputData[[#This Row],[QUANTITY]]*InputData[[#This Row],[SELLING PRICE]]*(1-InputData[[#This Row],[DISCOUNT %]])</f>
        <v>1793.52</v>
      </c>
      <c r="N253" s="11">
        <f>DAY(InputData[[#This Row],[DATE]])</f>
        <v>19</v>
      </c>
      <c r="O253" s="11" t="str">
        <f>TEXT(InputData[[#This Row],[DATE]],"mmm")</f>
        <v>Dec</v>
      </c>
      <c r="P253" s="11">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3">
        <f>VLOOKUP(InputData[[#This Row],[PRODUCT ID]],MasterData[],5,0)</f>
        <v>47</v>
      </c>
      <c r="K254" s="13">
        <f>VLOOKUP(InputData[[#This Row],[PRODUCT ID]],MasterData[],6,0)</f>
        <v>53.11</v>
      </c>
      <c r="L254" s="13">
        <f>InputData[[#This Row],[QUANTITY]]*InputData[[#This Row],[BUYING PRIZE]]</f>
        <v>141</v>
      </c>
      <c r="M254" s="13">
        <f>InputData[[#This Row],[QUANTITY]]*InputData[[#This Row],[SELLING PRICE]]*(1-InputData[[#This Row],[DISCOUNT %]])</f>
        <v>159.32999999999998</v>
      </c>
      <c r="N254" s="11">
        <f>DAY(InputData[[#This Row],[DATE]])</f>
        <v>19</v>
      </c>
      <c r="O254" s="11" t="str">
        <f>TEXT(InputData[[#This Row],[DATE]],"mmm")</f>
        <v>Dec</v>
      </c>
      <c r="P254" s="11">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3">
        <f>VLOOKUP(InputData[[#This Row],[PRODUCT ID]],MasterData[],5,0)</f>
        <v>44</v>
      </c>
      <c r="K255" s="13">
        <f>VLOOKUP(InputData[[#This Row],[PRODUCT ID]],MasterData[],6,0)</f>
        <v>48.4</v>
      </c>
      <c r="L255" s="13">
        <f>InputData[[#This Row],[QUANTITY]]*InputData[[#This Row],[BUYING PRIZE]]</f>
        <v>440</v>
      </c>
      <c r="M255" s="13">
        <f>InputData[[#This Row],[QUANTITY]]*InputData[[#This Row],[SELLING PRICE]]*(1-InputData[[#This Row],[DISCOUNT %]])</f>
        <v>484</v>
      </c>
      <c r="N255" s="11">
        <f>DAY(InputData[[#This Row],[DATE]])</f>
        <v>19</v>
      </c>
      <c r="O255" s="11" t="str">
        <f>TEXT(InputData[[#This Row],[DATE]],"mmm")</f>
        <v>Dec</v>
      </c>
      <c r="P255" s="11">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3">
        <f>VLOOKUP(InputData[[#This Row],[PRODUCT ID]],MasterData[],5,0)</f>
        <v>73</v>
      </c>
      <c r="K256" s="13">
        <f>VLOOKUP(InputData[[#This Row],[PRODUCT ID]],MasterData[],6,0)</f>
        <v>94.17</v>
      </c>
      <c r="L256" s="13">
        <f>InputData[[#This Row],[QUANTITY]]*InputData[[#This Row],[BUYING PRIZE]]</f>
        <v>1022</v>
      </c>
      <c r="M256" s="13">
        <f>InputData[[#This Row],[QUANTITY]]*InputData[[#This Row],[SELLING PRICE]]*(1-InputData[[#This Row],[DISCOUNT %]])</f>
        <v>1318.38</v>
      </c>
      <c r="N256" s="11">
        <f>DAY(InputData[[#This Row],[DATE]])</f>
        <v>20</v>
      </c>
      <c r="O256" s="11" t="str">
        <f>TEXT(InputData[[#This Row],[DATE]],"mmm")</f>
        <v>Dec</v>
      </c>
      <c r="P256" s="11">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3">
        <f>VLOOKUP(InputData[[#This Row],[PRODUCT ID]],MasterData[],5,0)</f>
        <v>18</v>
      </c>
      <c r="K257" s="13">
        <f>VLOOKUP(InputData[[#This Row],[PRODUCT ID]],MasterData[],6,0)</f>
        <v>24.66</v>
      </c>
      <c r="L257" s="13">
        <f>InputData[[#This Row],[QUANTITY]]*InputData[[#This Row],[BUYING PRIZE]]</f>
        <v>180</v>
      </c>
      <c r="M257" s="13">
        <f>InputData[[#This Row],[QUANTITY]]*InputData[[#This Row],[SELLING PRICE]]*(1-InputData[[#This Row],[DISCOUNT %]])</f>
        <v>246.6</v>
      </c>
      <c r="N257" s="11">
        <f>DAY(InputData[[#This Row],[DATE]])</f>
        <v>21</v>
      </c>
      <c r="O257" s="11" t="str">
        <f>TEXT(InputData[[#This Row],[DATE]],"mmm")</f>
        <v>Dec</v>
      </c>
      <c r="P257" s="11">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3">
        <f>VLOOKUP(InputData[[#This Row],[PRODUCT ID]],MasterData[],5,0)</f>
        <v>120</v>
      </c>
      <c r="K258" s="13">
        <f>VLOOKUP(InputData[[#This Row],[PRODUCT ID]],MasterData[],6,0)</f>
        <v>162</v>
      </c>
      <c r="L258" s="13">
        <f>InputData[[#This Row],[QUANTITY]]*InputData[[#This Row],[BUYING PRIZE]]</f>
        <v>960</v>
      </c>
      <c r="M258" s="13">
        <f>InputData[[#This Row],[QUANTITY]]*InputData[[#This Row],[SELLING PRICE]]*(1-InputData[[#This Row],[DISCOUNT %]])</f>
        <v>1296</v>
      </c>
      <c r="N258" s="11">
        <f>DAY(InputData[[#This Row],[DATE]])</f>
        <v>24</v>
      </c>
      <c r="O258" s="11" t="str">
        <f>TEXT(InputData[[#This Row],[DATE]],"mmm")</f>
        <v>Dec</v>
      </c>
      <c r="P258" s="11">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3">
        <f>VLOOKUP(InputData[[#This Row],[PRODUCT ID]],MasterData[],5,0)</f>
        <v>90</v>
      </c>
      <c r="K259" s="13">
        <f>VLOOKUP(InputData[[#This Row],[PRODUCT ID]],MasterData[],6,0)</f>
        <v>96.3</v>
      </c>
      <c r="L259" s="13">
        <f>InputData[[#This Row],[QUANTITY]]*InputData[[#This Row],[BUYING PRIZE]]</f>
        <v>720</v>
      </c>
      <c r="M259" s="13">
        <f>InputData[[#This Row],[QUANTITY]]*InputData[[#This Row],[SELLING PRICE]]*(1-InputData[[#This Row],[DISCOUNT %]])</f>
        <v>770.4</v>
      </c>
      <c r="N259" s="11">
        <f>DAY(InputData[[#This Row],[DATE]])</f>
        <v>24</v>
      </c>
      <c r="O259" s="11" t="str">
        <f>TEXT(InputData[[#This Row],[DATE]],"mmm")</f>
        <v>Dec</v>
      </c>
      <c r="P259" s="11">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3">
        <f>VLOOKUP(InputData[[#This Row],[PRODUCT ID]],MasterData[],5,0)</f>
        <v>138</v>
      </c>
      <c r="K260" s="13">
        <f>VLOOKUP(InputData[[#This Row],[PRODUCT ID]],MasterData[],6,0)</f>
        <v>173.88</v>
      </c>
      <c r="L260" s="13">
        <f>InputData[[#This Row],[QUANTITY]]*InputData[[#This Row],[BUYING PRIZE]]</f>
        <v>1932</v>
      </c>
      <c r="M260" s="13">
        <f>InputData[[#This Row],[QUANTITY]]*InputData[[#This Row],[SELLING PRICE]]*(1-InputData[[#This Row],[DISCOUNT %]])</f>
        <v>2434.3199999999997</v>
      </c>
      <c r="N260" s="11">
        <f>DAY(InputData[[#This Row],[DATE]])</f>
        <v>26</v>
      </c>
      <c r="O260" s="11" t="str">
        <f>TEXT(InputData[[#This Row],[DATE]],"mmm")</f>
        <v>Dec</v>
      </c>
      <c r="P260" s="11">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3">
        <f>VLOOKUP(InputData[[#This Row],[PRODUCT ID]],MasterData[],5,0)</f>
        <v>47</v>
      </c>
      <c r="K261" s="13">
        <f>VLOOKUP(InputData[[#This Row],[PRODUCT ID]],MasterData[],6,0)</f>
        <v>53.11</v>
      </c>
      <c r="L261" s="13">
        <f>InputData[[#This Row],[QUANTITY]]*InputData[[#This Row],[BUYING PRIZE]]</f>
        <v>658</v>
      </c>
      <c r="M261" s="13">
        <f>InputData[[#This Row],[QUANTITY]]*InputData[[#This Row],[SELLING PRICE]]*(1-InputData[[#This Row],[DISCOUNT %]])</f>
        <v>743.54</v>
      </c>
      <c r="N261" s="11">
        <f>DAY(InputData[[#This Row],[DATE]])</f>
        <v>27</v>
      </c>
      <c r="O261" s="11" t="str">
        <f>TEXT(InputData[[#This Row],[DATE]],"mmm")</f>
        <v>Dec</v>
      </c>
      <c r="P261" s="1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3">
        <f>VLOOKUP(InputData[[#This Row],[PRODUCT ID]],MasterData[],5,0)</f>
        <v>47</v>
      </c>
      <c r="K262" s="13">
        <f>VLOOKUP(InputData[[#This Row],[PRODUCT ID]],MasterData[],6,0)</f>
        <v>53.11</v>
      </c>
      <c r="L262" s="13">
        <f>InputData[[#This Row],[QUANTITY]]*InputData[[#This Row],[BUYING PRIZE]]</f>
        <v>282</v>
      </c>
      <c r="M262" s="13">
        <f>InputData[[#This Row],[QUANTITY]]*InputData[[#This Row],[SELLING PRICE]]*(1-InputData[[#This Row],[DISCOUNT %]])</f>
        <v>318.65999999999997</v>
      </c>
      <c r="N262" s="11">
        <f>DAY(InputData[[#This Row],[DATE]])</f>
        <v>28</v>
      </c>
      <c r="O262" s="11" t="str">
        <f>TEXT(InputData[[#This Row],[DATE]],"mmm")</f>
        <v>Dec</v>
      </c>
      <c r="P262" s="11">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3">
        <f>VLOOKUP(InputData[[#This Row],[PRODUCT ID]],MasterData[],5,0)</f>
        <v>148</v>
      </c>
      <c r="K263" s="13">
        <f>VLOOKUP(InputData[[#This Row],[PRODUCT ID]],MasterData[],6,0)</f>
        <v>164.28</v>
      </c>
      <c r="L263" s="13">
        <f>InputData[[#This Row],[QUANTITY]]*InputData[[#This Row],[BUYING PRIZE]]</f>
        <v>1924</v>
      </c>
      <c r="M263" s="13">
        <f>InputData[[#This Row],[QUANTITY]]*InputData[[#This Row],[SELLING PRICE]]*(1-InputData[[#This Row],[DISCOUNT %]])</f>
        <v>2135.64</v>
      </c>
      <c r="N263" s="11">
        <f>DAY(InputData[[#This Row],[DATE]])</f>
        <v>30</v>
      </c>
      <c r="O263" s="11" t="str">
        <f>TEXT(InputData[[#This Row],[DATE]],"mmm")</f>
        <v>Dec</v>
      </c>
      <c r="P263" s="11">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3">
        <f>VLOOKUP(InputData[[#This Row],[PRODUCT ID]],MasterData[],5,0)</f>
        <v>121</v>
      </c>
      <c r="K264" s="13">
        <f>VLOOKUP(InputData[[#This Row],[PRODUCT ID]],MasterData[],6,0)</f>
        <v>141.57</v>
      </c>
      <c r="L264" s="13">
        <f>InputData[[#This Row],[QUANTITY]]*InputData[[#This Row],[BUYING PRIZE]]</f>
        <v>121</v>
      </c>
      <c r="M264" s="13">
        <f>InputData[[#This Row],[QUANTITY]]*InputData[[#This Row],[SELLING PRICE]]*(1-InputData[[#This Row],[DISCOUNT %]])</f>
        <v>141.57</v>
      </c>
      <c r="N264" s="11">
        <f>DAY(InputData[[#This Row],[DATE]])</f>
        <v>1</v>
      </c>
      <c r="O264" s="11" t="str">
        <f>TEXT(InputData[[#This Row],[DATE]],"mmm")</f>
        <v>Jan</v>
      </c>
      <c r="P264" s="11">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3">
        <f>VLOOKUP(InputData[[#This Row],[PRODUCT ID]],MasterData[],5,0)</f>
        <v>148</v>
      </c>
      <c r="K265" s="13">
        <f>VLOOKUP(InputData[[#This Row],[PRODUCT ID]],MasterData[],6,0)</f>
        <v>164.28</v>
      </c>
      <c r="L265" s="13">
        <f>InputData[[#This Row],[QUANTITY]]*InputData[[#This Row],[BUYING PRIZE]]</f>
        <v>1036</v>
      </c>
      <c r="M265" s="13">
        <f>InputData[[#This Row],[QUANTITY]]*InputData[[#This Row],[SELLING PRICE]]*(1-InputData[[#This Row],[DISCOUNT %]])</f>
        <v>1149.96</v>
      </c>
      <c r="N265" s="11">
        <f>DAY(InputData[[#This Row],[DATE]])</f>
        <v>2</v>
      </c>
      <c r="O265" s="11" t="str">
        <f>TEXT(InputData[[#This Row],[DATE]],"mmm")</f>
        <v>Jan</v>
      </c>
      <c r="P265" s="11">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3">
        <f>VLOOKUP(InputData[[#This Row],[PRODUCT ID]],MasterData[],5,0)</f>
        <v>12</v>
      </c>
      <c r="K266" s="13">
        <f>VLOOKUP(InputData[[#This Row],[PRODUCT ID]],MasterData[],6,0)</f>
        <v>15.719999999999999</v>
      </c>
      <c r="L266" s="13">
        <f>InputData[[#This Row],[QUANTITY]]*InputData[[#This Row],[BUYING PRIZE]]</f>
        <v>24</v>
      </c>
      <c r="M266" s="13">
        <f>InputData[[#This Row],[QUANTITY]]*InputData[[#This Row],[SELLING PRICE]]*(1-InputData[[#This Row],[DISCOUNT %]])</f>
        <v>31.439999999999998</v>
      </c>
      <c r="N266" s="11">
        <f>DAY(InputData[[#This Row],[DATE]])</f>
        <v>2</v>
      </c>
      <c r="O266" s="11" t="str">
        <f>TEXT(InputData[[#This Row],[DATE]],"mmm")</f>
        <v>Jan</v>
      </c>
      <c r="P266" s="11">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3">
        <f>VLOOKUP(InputData[[#This Row],[PRODUCT ID]],MasterData[],5,0)</f>
        <v>95</v>
      </c>
      <c r="K267" s="13">
        <f>VLOOKUP(InputData[[#This Row],[PRODUCT ID]],MasterData[],6,0)</f>
        <v>119.7</v>
      </c>
      <c r="L267" s="13">
        <f>InputData[[#This Row],[QUANTITY]]*InputData[[#This Row],[BUYING PRIZE]]</f>
        <v>95</v>
      </c>
      <c r="M267" s="13">
        <f>InputData[[#This Row],[QUANTITY]]*InputData[[#This Row],[SELLING PRICE]]*(1-InputData[[#This Row],[DISCOUNT %]])</f>
        <v>119.7</v>
      </c>
      <c r="N267" s="11">
        <f>DAY(InputData[[#This Row],[DATE]])</f>
        <v>2</v>
      </c>
      <c r="O267" s="11" t="str">
        <f>TEXT(InputData[[#This Row],[DATE]],"mmm")</f>
        <v>Jan</v>
      </c>
      <c r="P267" s="11">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3">
        <f>VLOOKUP(InputData[[#This Row],[PRODUCT ID]],MasterData[],5,0)</f>
        <v>67</v>
      </c>
      <c r="K268" s="13">
        <f>VLOOKUP(InputData[[#This Row],[PRODUCT ID]],MasterData[],6,0)</f>
        <v>83.08</v>
      </c>
      <c r="L268" s="13">
        <f>InputData[[#This Row],[QUANTITY]]*InputData[[#This Row],[BUYING PRIZE]]</f>
        <v>603</v>
      </c>
      <c r="M268" s="13">
        <f>InputData[[#This Row],[QUANTITY]]*InputData[[#This Row],[SELLING PRICE]]*(1-InputData[[#This Row],[DISCOUNT %]])</f>
        <v>747.72</v>
      </c>
      <c r="N268" s="11">
        <f>DAY(InputData[[#This Row],[DATE]])</f>
        <v>3</v>
      </c>
      <c r="O268" s="11" t="str">
        <f>TEXT(InputData[[#This Row],[DATE]],"mmm")</f>
        <v>Jan</v>
      </c>
      <c r="P268" s="11">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3">
        <f>VLOOKUP(InputData[[#This Row],[PRODUCT ID]],MasterData[],5,0)</f>
        <v>73</v>
      </c>
      <c r="K269" s="13">
        <f>VLOOKUP(InputData[[#This Row],[PRODUCT ID]],MasterData[],6,0)</f>
        <v>94.17</v>
      </c>
      <c r="L269" s="13">
        <f>InputData[[#This Row],[QUANTITY]]*InputData[[#This Row],[BUYING PRIZE]]</f>
        <v>584</v>
      </c>
      <c r="M269" s="13">
        <f>InputData[[#This Row],[QUANTITY]]*InputData[[#This Row],[SELLING PRICE]]*(1-InputData[[#This Row],[DISCOUNT %]])</f>
        <v>753.36</v>
      </c>
      <c r="N269" s="11">
        <f>DAY(InputData[[#This Row],[DATE]])</f>
        <v>4</v>
      </c>
      <c r="O269" s="11" t="str">
        <f>TEXT(InputData[[#This Row],[DATE]],"mmm")</f>
        <v>Jan</v>
      </c>
      <c r="P269" s="11">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3">
        <f>VLOOKUP(InputData[[#This Row],[PRODUCT ID]],MasterData[],5,0)</f>
        <v>47</v>
      </c>
      <c r="K270" s="13">
        <f>VLOOKUP(InputData[[#This Row],[PRODUCT ID]],MasterData[],6,0)</f>
        <v>53.11</v>
      </c>
      <c r="L270" s="13">
        <f>InputData[[#This Row],[QUANTITY]]*InputData[[#This Row],[BUYING PRIZE]]</f>
        <v>47</v>
      </c>
      <c r="M270" s="13">
        <f>InputData[[#This Row],[QUANTITY]]*InputData[[#This Row],[SELLING PRICE]]*(1-InputData[[#This Row],[DISCOUNT %]])</f>
        <v>53.11</v>
      </c>
      <c r="N270" s="11">
        <f>DAY(InputData[[#This Row],[DATE]])</f>
        <v>4</v>
      </c>
      <c r="O270" s="11" t="str">
        <f>TEXT(InputData[[#This Row],[DATE]],"mmm")</f>
        <v>Jan</v>
      </c>
      <c r="P270" s="11">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3">
        <f>VLOOKUP(InputData[[#This Row],[PRODUCT ID]],MasterData[],5,0)</f>
        <v>89</v>
      </c>
      <c r="K271" s="13">
        <f>VLOOKUP(InputData[[#This Row],[PRODUCT ID]],MasterData[],6,0)</f>
        <v>117.48</v>
      </c>
      <c r="L271" s="13">
        <f>InputData[[#This Row],[QUANTITY]]*InputData[[#This Row],[BUYING PRIZE]]</f>
        <v>1068</v>
      </c>
      <c r="M271" s="13">
        <f>InputData[[#This Row],[QUANTITY]]*InputData[[#This Row],[SELLING PRICE]]*(1-InputData[[#This Row],[DISCOUNT %]])</f>
        <v>1409.76</v>
      </c>
      <c r="N271" s="11">
        <f>DAY(InputData[[#This Row],[DATE]])</f>
        <v>9</v>
      </c>
      <c r="O271" s="11" t="str">
        <f>TEXT(InputData[[#This Row],[DATE]],"mmm")</f>
        <v>Jan</v>
      </c>
      <c r="P271" s="1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3">
        <f>VLOOKUP(InputData[[#This Row],[PRODUCT ID]],MasterData[],5,0)</f>
        <v>55</v>
      </c>
      <c r="K272" s="13">
        <f>VLOOKUP(InputData[[#This Row],[PRODUCT ID]],MasterData[],6,0)</f>
        <v>58.3</v>
      </c>
      <c r="L272" s="13">
        <f>InputData[[#This Row],[QUANTITY]]*InputData[[#This Row],[BUYING PRIZE]]</f>
        <v>770</v>
      </c>
      <c r="M272" s="13">
        <f>InputData[[#This Row],[QUANTITY]]*InputData[[#This Row],[SELLING PRICE]]*(1-InputData[[#This Row],[DISCOUNT %]])</f>
        <v>816.19999999999993</v>
      </c>
      <c r="N272" s="11">
        <f>DAY(InputData[[#This Row],[DATE]])</f>
        <v>10</v>
      </c>
      <c r="O272" s="11" t="str">
        <f>TEXT(InputData[[#This Row],[DATE]],"mmm")</f>
        <v>Jan</v>
      </c>
      <c r="P272" s="11">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3">
        <f>VLOOKUP(InputData[[#This Row],[PRODUCT ID]],MasterData[],5,0)</f>
        <v>89</v>
      </c>
      <c r="K273" s="13">
        <f>VLOOKUP(InputData[[#This Row],[PRODUCT ID]],MasterData[],6,0)</f>
        <v>117.48</v>
      </c>
      <c r="L273" s="13">
        <f>InputData[[#This Row],[QUANTITY]]*InputData[[#This Row],[BUYING PRIZE]]</f>
        <v>178</v>
      </c>
      <c r="M273" s="13">
        <f>InputData[[#This Row],[QUANTITY]]*InputData[[#This Row],[SELLING PRICE]]*(1-InputData[[#This Row],[DISCOUNT %]])</f>
        <v>234.96</v>
      </c>
      <c r="N273" s="11">
        <f>DAY(InputData[[#This Row],[DATE]])</f>
        <v>11</v>
      </c>
      <c r="O273" s="11" t="str">
        <f>TEXT(InputData[[#This Row],[DATE]],"mmm")</f>
        <v>Jan</v>
      </c>
      <c r="P273" s="11">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3">
        <f>VLOOKUP(InputData[[#This Row],[PRODUCT ID]],MasterData[],5,0)</f>
        <v>150</v>
      </c>
      <c r="K274" s="13">
        <f>VLOOKUP(InputData[[#This Row],[PRODUCT ID]],MasterData[],6,0)</f>
        <v>210</v>
      </c>
      <c r="L274" s="13">
        <f>InputData[[#This Row],[QUANTITY]]*InputData[[#This Row],[BUYING PRIZE]]</f>
        <v>900</v>
      </c>
      <c r="M274" s="13">
        <f>InputData[[#This Row],[QUANTITY]]*InputData[[#This Row],[SELLING PRICE]]*(1-InputData[[#This Row],[DISCOUNT %]])</f>
        <v>1260</v>
      </c>
      <c r="N274" s="11">
        <f>DAY(InputData[[#This Row],[DATE]])</f>
        <v>13</v>
      </c>
      <c r="O274" s="11" t="str">
        <f>TEXT(InputData[[#This Row],[DATE]],"mmm")</f>
        <v>Jan</v>
      </c>
      <c r="P274" s="11">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3">
        <f>VLOOKUP(InputData[[#This Row],[PRODUCT ID]],MasterData[],5,0)</f>
        <v>44</v>
      </c>
      <c r="K275" s="13">
        <f>VLOOKUP(InputData[[#This Row],[PRODUCT ID]],MasterData[],6,0)</f>
        <v>48.4</v>
      </c>
      <c r="L275" s="13">
        <f>InputData[[#This Row],[QUANTITY]]*InputData[[#This Row],[BUYING PRIZE]]</f>
        <v>616</v>
      </c>
      <c r="M275" s="13">
        <f>InputData[[#This Row],[QUANTITY]]*InputData[[#This Row],[SELLING PRICE]]*(1-InputData[[#This Row],[DISCOUNT %]])</f>
        <v>677.6</v>
      </c>
      <c r="N275" s="11">
        <f>DAY(InputData[[#This Row],[DATE]])</f>
        <v>14</v>
      </c>
      <c r="O275" s="11" t="str">
        <f>TEXT(InputData[[#This Row],[DATE]],"mmm")</f>
        <v>Jan</v>
      </c>
      <c r="P275" s="11">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3">
        <f>VLOOKUP(InputData[[#This Row],[PRODUCT ID]],MasterData[],5,0)</f>
        <v>121</v>
      </c>
      <c r="K276" s="13">
        <f>VLOOKUP(InputData[[#This Row],[PRODUCT ID]],MasterData[],6,0)</f>
        <v>141.57</v>
      </c>
      <c r="L276" s="13">
        <f>InputData[[#This Row],[QUANTITY]]*InputData[[#This Row],[BUYING PRIZE]]</f>
        <v>1210</v>
      </c>
      <c r="M276" s="13">
        <f>InputData[[#This Row],[QUANTITY]]*InputData[[#This Row],[SELLING PRICE]]*(1-InputData[[#This Row],[DISCOUNT %]])</f>
        <v>1415.6999999999998</v>
      </c>
      <c r="N276" s="11">
        <f>DAY(InputData[[#This Row],[DATE]])</f>
        <v>15</v>
      </c>
      <c r="O276" s="11" t="str">
        <f>TEXT(InputData[[#This Row],[DATE]],"mmm")</f>
        <v>Jan</v>
      </c>
      <c r="P276" s="11">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3">
        <f>VLOOKUP(InputData[[#This Row],[PRODUCT ID]],MasterData[],5,0)</f>
        <v>112</v>
      </c>
      <c r="K277" s="13">
        <f>VLOOKUP(InputData[[#This Row],[PRODUCT ID]],MasterData[],6,0)</f>
        <v>146.72</v>
      </c>
      <c r="L277" s="13">
        <f>InputData[[#This Row],[QUANTITY]]*InputData[[#This Row],[BUYING PRIZE]]</f>
        <v>1232</v>
      </c>
      <c r="M277" s="13">
        <f>InputData[[#This Row],[QUANTITY]]*InputData[[#This Row],[SELLING PRICE]]*(1-InputData[[#This Row],[DISCOUNT %]])</f>
        <v>1613.92</v>
      </c>
      <c r="N277" s="11">
        <f>DAY(InputData[[#This Row],[DATE]])</f>
        <v>16</v>
      </c>
      <c r="O277" s="11" t="str">
        <f>TEXT(InputData[[#This Row],[DATE]],"mmm")</f>
        <v>Jan</v>
      </c>
      <c r="P277" s="11">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3">
        <f>VLOOKUP(InputData[[#This Row],[PRODUCT ID]],MasterData[],5,0)</f>
        <v>90</v>
      </c>
      <c r="K278" s="13">
        <f>VLOOKUP(InputData[[#This Row],[PRODUCT ID]],MasterData[],6,0)</f>
        <v>115.2</v>
      </c>
      <c r="L278" s="13">
        <f>InputData[[#This Row],[QUANTITY]]*InputData[[#This Row],[BUYING PRIZE]]</f>
        <v>360</v>
      </c>
      <c r="M278" s="13">
        <f>InputData[[#This Row],[QUANTITY]]*InputData[[#This Row],[SELLING PRICE]]*(1-InputData[[#This Row],[DISCOUNT %]])</f>
        <v>460.8</v>
      </c>
      <c r="N278" s="11">
        <f>DAY(InputData[[#This Row],[DATE]])</f>
        <v>17</v>
      </c>
      <c r="O278" s="11" t="str">
        <f>TEXT(InputData[[#This Row],[DATE]],"mmm")</f>
        <v>Jan</v>
      </c>
      <c r="P278" s="11">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3">
        <f>VLOOKUP(InputData[[#This Row],[PRODUCT ID]],MasterData[],5,0)</f>
        <v>83</v>
      </c>
      <c r="K279" s="13">
        <f>VLOOKUP(InputData[[#This Row],[PRODUCT ID]],MasterData[],6,0)</f>
        <v>94.62</v>
      </c>
      <c r="L279" s="13">
        <f>InputData[[#This Row],[QUANTITY]]*InputData[[#This Row],[BUYING PRIZE]]</f>
        <v>747</v>
      </c>
      <c r="M279" s="13">
        <f>InputData[[#This Row],[QUANTITY]]*InputData[[#This Row],[SELLING PRICE]]*(1-InputData[[#This Row],[DISCOUNT %]])</f>
        <v>851.58</v>
      </c>
      <c r="N279" s="11">
        <f>DAY(InputData[[#This Row],[DATE]])</f>
        <v>18</v>
      </c>
      <c r="O279" s="11" t="str">
        <f>TEXT(InputData[[#This Row],[DATE]],"mmm")</f>
        <v>Jan</v>
      </c>
      <c r="P279" s="11">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3">
        <f>VLOOKUP(InputData[[#This Row],[PRODUCT ID]],MasterData[],5,0)</f>
        <v>126</v>
      </c>
      <c r="K280" s="13">
        <f>VLOOKUP(InputData[[#This Row],[PRODUCT ID]],MasterData[],6,0)</f>
        <v>162.54</v>
      </c>
      <c r="L280" s="13">
        <f>InputData[[#This Row],[QUANTITY]]*InputData[[#This Row],[BUYING PRIZE]]</f>
        <v>252</v>
      </c>
      <c r="M280" s="13">
        <f>InputData[[#This Row],[QUANTITY]]*InputData[[#This Row],[SELLING PRICE]]*(1-InputData[[#This Row],[DISCOUNT %]])</f>
        <v>325.08</v>
      </c>
      <c r="N280" s="11">
        <f>DAY(InputData[[#This Row],[DATE]])</f>
        <v>20</v>
      </c>
      <c r="O280" s="11" t="str">
        <f>TEXT(InputData[[#This Row],[DATE]],"mmm")</f>
        <v>Jan</v>
      </c>
      <c r="P280" s="11">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3">
        <f>VLOOKUP(InputData[[#This Row],[PRODUCT ID]],MasterData[],5,0)</f>
        <v>112</v>
      </c>
      <c r="K281" s="13">
        <f>VLOOKUP(InputData[[#This Row],[PRODUCT ID]],MasterData[],6,0)</f>
        <v>146.72</v>
      </c>
      <c r="L281" s="13">
        <f>InputData[[#This Row],[QUANTITY]]*InputData[[#This Row],[BUYING PRIZE]]</f>
        <v>784</v>
      </c>
      <c r="M281" s="13">
        <f>InputData[[#This Row],[QUANTITY]]*InputData[[#This Row],[SELLING PRICE]]*(1-InputData[[#This Row],[DISCOUNT %]])</f>
        <v>1027.04</v>
      </c>
      <c r="N281" s="11">
        <f>DAY(InputData[[#This Row],[DATE]])</f>
        <v>20</v>
      </c>
      <c r="O281" s="11" t="str">
        <f>TEXT(InputData[[#This Row],[DATE]],"mmm")</f>
        <v>Jan</v>
      </c>
      <c r="P281" s="1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3">
        <f>VLOOKUP(InputData[[#This Row],[PRODUCT ID]],MasterData[],5,0)</f>
        <v>98</v>
      </c>
      <c r="K282" s="13">
        <f>VLOOKUP(InputData[[#This Row],[PRODUCT ID]],MasterData[],6,0)</f>
        <v>103.88</v>
      </c>
      <c r="L282" s="13">
        <f>InputData[[#This Row],[QUANTITY]]*InputData[[#This Row],[BUYING PRIZE]]</f>
        <v>588</v>
      </c>
      <c r="M282" s="13">
        <f>InputData[[#This Row],[QUANTITY]]*InputData[[#This Row],[SELLING PRICE]]*(1-InputData[[#This Row],[DISCOUNT %]])</f>
        <v>623.28</v>
      </c>
      <c r="N282" s="11">
        <f>DAY(InputData[[#This Row],[DATE]])</f>
        <v>22</v>
      </c>
      <c r="O282" s="11" t="str">
        <f>TEXT(InputData[[#This Row],[DATE]],"mmm")</f>
        <v>Jan</v>
      </c>
      <c r="P282" s="11">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3">
        <f>VLOOKUP(InputData[[#This Row],[PRODUCT ID]],MasterData[],5,0)</f>
        <v>105</v>
      </c>
      <c r="K283" s="13">
        <f>VLOOKUP(InputData[[#This Row],[PRODUCT ID]],MasterData[],6,0)</f>
        <v>142.80000000000001</v>
      </c>
      <c r="L283" s="13">
        <f>InputData[[#This Row],[QUANTITY]]*InputData[[#This Row],[BUYING PRIZE]]</f>
        <v>525</v>
      </c>
      <c r="M283" s="13">
        <f>InputData[[#This Row],[QUANTITY]]*InputData[[#This Row],[SELLING PRICE]]*(1-InputData[[#This Row],[DISCOUNT %]])</f>
        <v>714</v>
      </c>
      <c r="N283" s="11">
        <f>DAY(InputData[[#This Row],[DATE]])</f>
        <v>23</v>
      </c>
      <c r="O283" s="11" t="str">
        <f>TEXT(InputData[[#This Row],[DATE]],"mmm")</f>
        <v>Jan</v>
      </c>
      <c r="P283" s="11">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3">
        <f>VLOOKUP(InputData[[#This Row],[PRODUCT ID]],MasterData[],5,0)</f>
        <v>120</v>
      </c>
      <c r="K284" s="13">
        <f>VLOOKUP(InputData[[#This Row],[PRODUCT ID]],MasterData[],6,0)</f>
        <v>162</v>
      </c>
      <c r="L284" s="13">
        <f>InputData[[#This Row],[QUANTITY]]*InputData[[#This Row],[BUYING PRIZE]]</f>
        <v>960</v>
      </c>
      <c r="M284" s="13">
        <f>InputData[[#This Row],[QUANTITY]]*InputData[[#This Row],[SELLING PRICE]]*(1-InputData[[#This Row],[DISCOUNT %]])</f>
        <v>1296</v>
      </c>
      <c r="N284" s="11">
        <f>DAY(InputData[[#This Row],[DATE]])</f>
        <v>23</v>
      </c>
      <c r="O284" s="11" t="str">
        <f>TEXT(InputData[[#This Row],[DATE]],"mmm")</f>
        <v>Jan</v>
      </c>
      <c r="P284" s="11">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3">
        <f>VLOOKUP(InputData[[#This Row],[PRODUCT ID]],MasterData[],5,0)</f>
        <v>148</v>
      </c>
      <c r="K285" s="13">
        <f>VLOOKUP(InputData[[#This Row],[PRODUCT ID]],MasterData[],6,0)</f>
        <v>201.28</v>
      </c>
      <c r="L285" s="13">
        <f>InputData[[#This Row],[QUANTITY]]*InputData[[#This Row],[BUYING PRIZE]]</f>
        <v>2220</v>
      </c>
      <c r="M285" s="13">
        <f>InputData[[#This Row],[QUANTITY]]*InputData[[#This Row],[SELLING PRICE]]*(1-InputData[[#This Row],[DISCOUNT %]])</f>
        <v>3019.2</v>
      </c>
      <c r="N285" s="11">
        <f>DAY(InputData[[#This Row],[DATE]])</f>
        <v>24</v>
      </c>
      <c r="O285" s="11" t="str">
        <f>TEXT(InputData[[#This Row],[DATE]],"mmm")</f>
        <v>Jan</v>
      </c>
      <c r="P285" s="11">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3">
        <f>VLOOKUP(InputData[[#This Row],[PRODUCT ID]],MasterData[],5,0)</f>
        <v>134</v>
      </c>
      <c r="K286" s="13">
        <f>VLOOKUP(InputData[[#This Row],[PRODUCT ID]],MasterData[],6,0)</f>
        <v>156.78</v>
      </c>
      <c r="L286" s="13">
        <f>InputData[[#This Row],[QUANTITY]]*InputData[[#This Row],[BUYING PRIZE]]</f>
        <v>1876</v>
      </c>
      <c r="M286" s="13">
        <f>InputData[[#This Row],[QUANTITY]]*InputData[[#This Row],[SELLING PRICE]]*(1-InputData[[#This Row],[DISCOUNT %]])</f>
        <v>2194.92</v>
      </c>
      <c r="N286" s="11">
        <f>DAY(InputData[[#This Row],[DATE]])</f>
        <v>25</v>
      </c>
      <c r="O286" s="11" t="str">
        <f>TEXT(InputData[[#This Row],[DATE]],"mmm")</f>
        <v>Jan</v>
      </c>
      <c r="P286" s="11">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3">
        <f>VLOOKUP(InputData[[#This Row],[PRODUCT ID]],MasterData[],5,0)</f>
        <v>13</v>
      </c>
      <c r="K287" s="13">
        <f>VLOOKUP(InputData[[#This Row],[PRODUCT ID]],MasterData[],6,0)</f>
        <v>16.64</v>
      </c>
      <c r="L287" s="13">
        <f>InputData[[#This Row],[QUANTITY]]*InputData[[#This Row],[BUYING PRIZE]]</f>
        <v>143</v>
      </c>
      <c r="M287" s="13">
        <f>InputData[[#This Row],[QUANTITY]]*InputData[[#This Row],[SELLING PRICE]]*(1-InputData[[#This Row],[DISCOUNT %]])</f>
        <v>183.04000000000002</v>
      </c>
      <c r="N287" s="11">
        <f>DAY(InputData[[#This Row],[DATE]])</f>
        <v>28</v>
      </c>
      <c r="O287" s="11" t="str">
        <f>TEXT(InputData[[#This Row],[DATE]],"mmm")</f>
        <v>Jan</v>
      </c>
      <c r="P287" s="11">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3">
        <f>VLOOKUP(InputData[[#This Row],[PRODUCT ID]],MasterData[],5,0)</f>
        <v>141</v>
      </c>
      <c r="K288" s="13">
        <f>VLOOKUP(InputData[[#This Row],[PRODUCT ID]],MasterData[],6,0)</f>
        <v>149.46</v>
      </c>
      <c r="L288" s="13">
        <f>InputData[[#This Row],[QUANTITY]]*InputData[[#This Row],[BUYING PRIZE]]</f>
        <v>846</v>
      </c>
      <c r="M288" s="13">
        <f>InputData[[#This Row],[QUANTITY]]*InputData[[#This Row],[SELLING PRICE]]*(1-InputData[[#This Row],[DISCOUNT %]])</f>
        <v>896.76</v>
      </c>
      <c r="N288" s="11">
        <f>DAY(InputData[[#This Row],[DATE]])</f>
        <v>31</v>
      </c>
      <c r="O288" s="11" t="str">
        <f>TEXT(InputData[[#This Row],[DATE]],"mmm")</f>
        <v>Jan</v>
      </c>
      <c r="P288" s="11">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3">
        <f>VLOOKUP(InputData[[#This Row],[PRODUCT ID]],MasterData[],5,0)</f>
        <v>138</v>
      </c>
      <c r="K289" s="13">
        <f>VLOOKUP(InputData[[#This Row],[PRODUCT ID]],MasterData[],6,0)</f>
        <v>173.88</v>
      </c>
      <c r="L289" s="13">
        <f>InputData[[#This Row],[QUANTITY]]*InputData[[#This Row],[BUYING PRIZE]]</f>
        <v>1242</v>
      </c>
      <c r="M289" s="13">
        <f>InputData[[#This Row],[QUANTITY]]*InputData[[#This Row],[SELLING PRICE]]*(1-InputData[[#This Row],[DISCOUNT %]])</f>
        <v>1564.92</v>
      </c>
      <c r="N289" s="11">
        <f>DAY(InputData[[#This Row],[DATE]])</f>
        <v>31</v>
      </c>
      <c r="O289" s="11" t="str">
        <f>TEXT(InputData[[#This Row],[DATE]],"mmm")</f>
        <v>Jan</v>
      </c>
      <c r="P289" s="11">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3">
        <f>VLOOKUP(InputData[[#This Row],[PRODUCT ID]],MasterData[],5,0)</f>
        <v>133</v>
      </c>
      <c r="K290" s="13">
        <f>VLOOKUP(InputData[[#This Row],[PRODUCT ID]],MasterData[],6,0)</f>
        <v>155.61000000000001</v>
      </c>
      <c r="L290" s="13">
        <f>InputData[[#This Row],[QUANTITY]]*InputData[[#This Row],[BUYING PRIZE]]</f>
        <v>1197</v>
      </c>
      <c r="M290" s="13">
        <f>InputData[[#This Row],[QUANTITY]]*InputData[[#This Row],[SELLING PRICE]]*(1-InputData[[#This Row],[DISCOUNT %]])</f>
        <v>1400.4900000000002</v>
      </c>
      <c r="N290" s="11">
        <f>DAY(InputData[[#This Row],[DATE]])</f>
        <v>1</v>
      </c>
      <c r="O290" s="11" t="str">
        <f>TEXT(InputData[[#This Row],[DATE]],"mmm")</f>
        <v>Feb</v>
      </c>
      <c r="P290" s="11">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3">
        <f>VLOOKUP(InputData[[#This Row],[PRODUCT ID]],MasterData[],5,0)</f>
        <v>112</v>
      </c>
      <c r="K291" s="13">
        <f>VLOOKUP(InputData[[#This Row],[PRODUCT ID]],MasterData[],6,0)</f>
        <v>146.72</v>
      </c>
      <c r="L291" s="13">
        <f>InputData[[#This Row],[QUANTITY]]*InputData[[#This Row],[BUYING PRIZE]]</f>
        <v>896</v>
      </c>
      <c r="M291" s="13">
        <f>InputData[[#This Row],[QUANTITY]]*InputData[[#This Row],[SELLING PRICE]]*(1-InputData[[#This Row],[DISCOUNT %]])</f>
        <v>1173.76</v>
      </c>
      <c r="N291" s="11">
        <f>DAY(InputData[[#This Row],[DATE]])</f>
        <v>3</v>
      </c>
      <c r="O291" s="11" t="str">
        <f>TEXT(InputData[[#This Row],[DATE]],"mmm")</f>
        <v>Feb</v>
      </c>
      <c r="P291" s="1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3">
        <f>VLOOKUP(InputData[[#This Row],[PRODUCT ID]],MasterData[],5,0)</f>
        <v>37</v>
      </c>
      <c r="K292" s="13">
        <f>VLOOKUP(InputData[[#This Row],[PRODUCT ID]],MasterData[],6,0)</f>
        <v>49.21</v>
      </c>
      <c r="L292" s="13">
        <f>InputData[[#This Row],[QUANTITY]]*InputData[[#This Row],[BUYING PRIZE]]</f>
        <v>222</v>
      </c>
      <c r="M292" s="13">
        <f>InputData[[#This Row],[QUANTITY]]*InputData[[#This Row],[SELLING PRICE]]*(1-InputData[[#This Row],[DISCOUNT %]])</f>
        <v>295.26</v>
      </c>
      <c r="N292" s="11">
        <f>DAY(InputData[[#This Row],[DATE]])</f>
        <v>5</v>
      </c>
      <c r="O292" s="11" t="str">
        <f>TEXT(InputData[[#This Row],[DATE]],"mmm")</f>
        <v>Feb</v>
      </c>
      <c r="P292" s="11">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3">
        <f>VLOOKUP(InputData[[#This Row],[PRODUCT ID]],MasterData[],5,0)</f>
        <v>105</v>
      </c>
      <c r="K293" s="13">
        <f>VLOOKUP(InputData[[#This Row],[PRODUCT ID]],MasterData[],6,0)</f>
        <v>142.80000000000001</v>
      </c>
      <c r="L293" s="13">
        <f>InputData[[#This Row],[QUANTITY]]*InputData[[#This Row],[BUYING PRIZE]]</f>
        <v>630</v>
      </c>
      <c r="M293" s="13">
        <f>InputData[[#This Row],[QUANTITY]]*InputData[[#This Row],[SELLING PRICE]]*(1-InputData[[#This Row],[DISCOUNT %]])</f>
        <v>856.80000000000007</v>
      </c>
      <c r="N293" s="11">
        <f>DAY(InputData[[#This Row],[DATE]])</f>
        <v>6</v>
      </c>
      <c r="O293" s="11" t="str">
        <f>TEXT(InputData[[#This Row],[DATE]],"mmm")</f>
        <v>Feb</v>
      </c>
      <c r="P293" s="11">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3">
        <f>VLOOKUP(InputData[[#This Row],[PRODUCT ID]],MasterData[],5,0)</f>
        <v>133</v>
      </c>
      <c r="K294" s="13">
        <f>VLOOKUP(InputData[[#This Row],[PRODUCT ID]],MasterData[],6,0)</f>
        <v>155.61000000000001</v>
      </c>
      <c r="L294" s="13">
        <f>InputData[[#This Row],[QUANTITY]]*InputData[[#This Row],[BUYING PRIZE]]</f>
        <v>1463</v>
      </c>
      <c r="M294" s="13">
        <f>InputData[[#This Row],[QUANTITY]]*InputData[[#This Row],[SELLING PRICE]]*(1-InputData[[#This Row],[DISCOUNT %]])</f>
        <v>1711.71</v>
      </c>
      <c r="N294" s="11">
        <f>DAY(InputData[[#This Row],[DATE]])</f>
        <v>8</v>
      </c>
      <c r="O294" s="11" t="str">
        <f>TEXT(InputData[[#This Row],[DATE]],"mmm")</f>
        <v>Feb</v>
      </c>
      <c r="P294" s="11">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3">
        <f>VLOOKUP(InputData[[#This Row],[PRODUCT ID]],MasterData[],5,0)</f>
        <v>44</v>
      </c>
      <c r="K295" s="13">
        <f>VLOOKUP(InputData[[#This Row],[PRODUCT ID]],MasterData[],6,0)</f>
        <v>48.84</v>
      </c>
      <c r="L295" s="13">
        <f>InputData[[#This Row],[QUANTITY]]*InputData[[#This Row],[BUYING PRIZE]]</f>
        <v>132</v>
      </c>
      <c r="M295" s="13">
        <f>InputData[[#This Row],[QUANTITY]]*InputData[[#This Row],[SELLING PRICE]]*(1-InputData[[#This Row],[DISCOUNT %]])</f>
        <v>146.52000000000001</v>
      </c>
      <c r="N295" s="11">
        <f>DAY(InputData[[#This Row],[DATE]])</f>
        <v>8</v>
      </c>
      <c r="O295" s="11" t="str">
        <f>TEXT(InputData[[#This Row],[DATE]],"mmm")</f>
        <v>Feb</v>
      </c>
      <c r="P295" s="11">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3">
        <f>VLOOKUP(InputData[[#This Row],[PRODUCT ID]],MasterData[],5,0)</f>
        <v>89</v>
      </c>
      <c r="K296" s="13">
        <f>VLOOKUP(InputData[[#This Row],[PRODUCT ID]],MasterData[],6,0)</f>
        <v>117.48</v>
      </c>
      <c r="L296" s="13">
        <f>InputData[[#This Row],[QUANTITY]]*InputData[[#This Row],[BUYING PRIZE]]</f>
        <v>1246</v>
      </c>
      <c r="M296" s="13">
        <f>InputData[[#This Row],[QUANTITY]]*InputData[[#This Row],[SELLING PRICE]]*(1-InputData[[#This Row],[DISCOUNT %]])</f>
        <v>1644.72</v>
      </c>
      <c r="N296" s="11">
        <f>DAY(InputData[[#This Row],[DATE]])</f>
        <v>9</v>
      </c>
      <c r="O296" s="11" t="str">
        <f>TEXT(InputData[[#This Row],[DATE]],"mmm")</f>
        <v>Feb</v>
      </c>
      <c r="P296" s="11">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3">
        <f>VLOOKUP(InputData[[#This Row],[PRODUCT ID]],MasterData[],5,0)</f>
        <v>148</v>
      </c>
      <c r="K297" s="13">
        <f>VLOOKUP(InputData[[#This Row],[PRODUCT ID]],MasterData[],6,0)</f>
        <v>164.28</v>
      </c>
      <c r="L297" s="13">
        <f>InputData[[#This Row],[QUANTITY]]*InputData[[#This Row],[BUYING PRIZE]]</f>
        <v>1924</v>
      </c>
      <c r="M297" s="13">
        <f>InputData[[#This Row],[QUANTITY]]*InputData[[#This Row],[SELLING PRICE]]*(1-InputData[[#This Row],[DISCOUNT %]])</f>
        <v>2135.64</v>
      </c>
      <c r="N297" s="11">
        <f>DAY(InputData[[#This Row],[DATE]])</f>
        <v>12</v>
      </c>
      <c r="O297" s="11" t="str">
        <f>TEXT(InputData[[#This Row],[DATE]],"mmm")</f>
        <v>Feb</v>
      </c>
      <c r="P297" s="11">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3">
        <f>VLOOKUP(InputData[[#This Row],[PRODUCT ID]],MasterData[],5,0)</f>
        <v>18</v>
      </c>
      <c r="K298" s="13">
        <f>VLOOKUP(InputData[[#This Row],[PRODUCT ID]],MasterData[],6,0)</f>
        <v>24.66</v>
      </c>
      <c r="L298" s="13">
        <f>InputData[[#This Row],[QUANTITY]]*InputData[[#This Row],[BUYING PRIZE]]</f>
        <v>144</v>
      </c>
      <c r="M298" s="13">
        <f>InputData[[#This Row],[QUANTITY]]*InputData[[#This Row],[SELLING PRICE]]*(1-InputData[[#This Row],[DISCOUNT %]])</f>
        <v>197.28</v>
      </c>
      <c r="N298" s="11">
        <f>DAY(InputData[[#This Row],[DATE]])</f>
        <v>14</v>
      </c>
      <c r="O298" s="11" t="str">
        <f>TEXT(InputData[[#This Row],[DATE]],"mmm")</f>
        <v>Feb</v>
      </c>
      <c r="P298" s="11">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3">
        <f>VLOOKUP(InputData[[#This Row],[PRODUCT ID]],MasterData[],5,0)</f>
        <v>37</v>
      </c>
      <c r="K299" s="13">
        <f>VLOOKUP(InputData[[#This Row],[PRODUCT ID]],MasterData[],6,0)</f>
        <v>41.81</v>
      </c>
      <c r="L299" s="13">
        <f>InputData[[#This Row],[QUANTITY]]*InputData[[#This Row],[BUYING PRIZE]]</f>
        <v>111</v>
      </c>
      <c r="M299" s="13">
        <f>InputData[[#This Row],[QUANTITY]]*InputData[[#This Row],[SELLING PRICE]]*(1-InputData[[#This Row],[DISCOUNT %]])</f>
        <v>125.43</v>
      </c>
      <c r="N299" s="11">
        <f>DAY(InputData[[#This Row],[DATE]])</f>
        <v>14</v>
      </c>
      <c r="O299" s="11" t="str">
        <f>TEXT(InputData[[#This Row],[DATE]],"mmm")</f>
        <v>Feb</v>
      </c>
      <c r="P299" s="11">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3">
        <f>VLOOKUP(InputData[[#This Row],[PRODUCT ID]],MasterData[],5,0)</f>
        <v>89</v>
      </c>
      <c r="K300" s="13">
        <f>VLOOKUP(InputData[[#This Row],[PRODUCT ID]],MasterData[],6,0)</f>
        <v>117.48</v>
      </c>
      <c r="L300" s="13">
        <f>InputData[[#This Row],[QUANTITY]]*InputData[[#This Row],[BUYING PRIZE]]</f>
        <v>89</v>
      </c>
      <c r="M300" s="13">
        <f>InputData[[#This Row],[QUANTITY]]*InputData[[#This Row],[SELLING PRICE]]*(1-InputData[[#This Row],[DISCOUNT %]])</f>
        <v>117.48</v>
      </c>
      <c r="N300" s="11">
        <f>DAY(InputData[[#This Row],[DATE]])</f>
        <v>16</v>
      </c>
      <c r="O300" s="11" t="str">
        <f>TEXT(InputData[[#This Row],[DATE]],"mmm")</f>
        <v>Feb</v>
      </c>
      <c r="P300" s="11">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3">
        <f>VLOOKUP(InputData[[#This Row],[PRODUCT ID]],MasterData[],5,0)</f>
        <v>105</v>
      </c>
      <c r="K301" s="13">
        <f>VLOOKUP(InputData[[#This Row],[PRODUCT ID]],MasterData[],6,0)</f>
        <v>142.80000000000001</v>
      </c>
      <c r="L301" s="13">
        <f>InputData[[#This Row],[QUANTITY]]*InputData[[#This Row],[BUYING PRIZE]]</f>
        <v>1365</v>
      </c>
      <c r="M301" s="13">
        <f>InputData[[#This Row],[QUANTITY]]*InputData[[#This Row],[SELLING PRICE]]*(1-InputData[[#This Row],[DISCOUNT %]])</f>
        <v>1856.4</v>
      </c>
      <c r="N301" s="11">
        <f>DAY(InputData[[#This Row],[DATE]])</f>
        <v>19</v>
      </c>
      <c r="O301" s="11" t="str">
        <f>TEXT(InputData[[#This Row],[DATE]],"mmm")</f>
        <v>Feb</v>
      </c>
      <c r="P301" s="1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3">
        <f>VLOOKUP(InputData[[#This Row],[PRODUCT ID]],MasterData[],5,0)</f>
        <v>73</v>
      </c>
      <c r="K302" s="13">
        <f>VLOOKUP(InputData[[#This Row],[PRODUCT ID]],MasterData[],6,0)</f>
        <v>94.17</v>
      </c>
      <c r="L302" s="13">
        <f>InputData[[#This Row],[QUANTITY]]*InputData[[#This Row],[BUYING PRIZE]]</f>
        <v>438</v>
      </c>
      <c r="M302" s="13">
        <f>InputData[[#This Row],[QUANTITY]]*InputData[[#This Row],[SELLING PRICE]]*(1-InputData[[#This Row],[DISCOUNT %]])</f>
        <v>565.02</v>
      </c>
      <c r="N302" s="11">
        <f>DAY(InputData[[#This Row],[DATE]])</f>
        <v>20</v>
      </c>
      <c r="O302" s="11" t="str">
        <f>TEXT(InputData[[#This Row],[DATE]],"mmm")</f>
        <v>Feb</v>
      </c>
      <c r="P302" s="11">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3">
        <f>VLOOKUP(InputData[[#This Row],[PRODUCT ID]],MasterData[],5,0)</f>
        <v>112</v>
      </c>
      <c r="K303" s="13">
        <f>VLOOKUP(InputData[[#This Row],[PRODUCT ID]],MasterData[],6,0)</f>
        <v>122.08</v>
      </c>
      <c r="L303" s="13">
        <f>InputData[[#This Row],[QUANTITY]]*InputData[[#This Row],[BUYING PRIZE]]</f>
        <v>672</v>
      </c>
      <c r="M303" s="13">
        <f>InputData[[#This Row],[QUANTITY]]*InputData[[#This Row],[SELLING PRICE]]*(1-InputData[[#This Row],[DISCOUNT %]])</f>
        <v>732.48</v>
      </c>
      <c r="N303" s="11">
        <f>DAY(InputData[[#This Row],[DATE]])</f>
        <v>23</v>
      </c>
      <c r="O303" s="11" t="str">
        <f>TEXT(InputData[[#This Row],[DATE]],"mmm")</f>
        <v>Feb</v>
      </c>
      <c r="P303" s="11">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3">
        <f>VLOOKUP(InputData[[#This Row],[PRODUCT ID]],MasterData[],5,0)</f>
        <v>13</v>
      </c>
      <c r="K304" s="13">
        <f>VLOOKUP(InputData[[#This Row],[PRODUCT ID]],MasterData[],6,0)</f>
        <v>16.64</v>
      </c>
      <c r="L304" s="13">
        <f>InputData[[#This Row],[QUANTITY]]*InputData[[#This Row],[BUYING PRIZE]]</f>
        <v>195</v>
      </c>
      <c r="M304" s="13">
        <f>InputData[[#This Row],[QUANTITY]]*InputData[[#This Row],[SELLING PRICE]]*(1-InputData[[#This Row],[DISCOUNT %]])</f>
        <v>249.60000000000002</v>
      </c>
      <c r="N304" s="11">
        <f>DAY(InputData[[#This Row],[DATE]])</f>
        <v>23</v>
      </c>
      <c r="O304" s="11" t="str">
        <f>TEXT(InputData[[#This Row],[DATE]],"mmm")</f>
        <v>Feb</v>
      </c>
      <c r="P304" s="11">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3">
        <f>VLOOKUP(InputData[[#This Row],[PRODUCT ID]],MasterData[],5,0)</f>
        <v>90</v>
      </c>
      <c r="K305" s="13">
        <f>VLOOKUP(InputData[[#This Row],[PRODUCT ID]],MasterData[],6,0)</f>
        <v>96.3</v>
      </c>
      <c r="L305" s="13">
        <f>InputData[[#This Row],[QUANTITY]]*InputData[[#This Row],[BUYING PRIZE]]</f>
        <v>720</v>
      </c>
      <c r="M305" s="13">
        <f>InputData[[#This Row],[QUANTITY]]*InputData[[#This Row],[SELLING PRICE]]*(1-InputData[[#This Row],[DISCOUNT %]])</f>
        <v>770.4</v>
      </c>
      <c r="N305" s="11">
        <f>DAY(InputData[[#This Row],[DATE]])</f>
        <v>23</v>
      </c>
      <c r="O305" s="11" t="str">
        <f>TEXT(InputData[[#This Row],[DATE]],"mmm")</f>
        <v>Feb</v>
      </c>
      <c r="P305" s="11">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3">
        <f>VLOOKUP(InputData[[#This Row],[PRODUCT ID]],MasterData[],5,0)</f>
        <v>73</v>
      </c>
      <c r="K306" s="13">
        <f>VLOOKUP(InputData[[#This Row],[PRODUCT ID]],MasterData[],6,0)</f>
        <v>94.17</v>
      </c>
      <c r="L306" s="13">
        <f>InputData[[#This Row],[QUANTITY]]*InputData[[#This Row],[BUYING PRIZE]]</f>
        <v>511</v>
      </c>
      <c r="M306" s="13">
        <f>InputData[[#This Row],[QUANTITY]]*InputData[[#This Row],[SELLING PRICE]]*(1-InputData[[#This Row],[DISCOUNT %]])</f>
        <v>659.19</v>
      </c>
      <c r="N306" s="11">
        <f>DAY(InputData[[#This Row],[DATE]])</f>
        <v>27</v>
      </c>
      <c r="O306" s="11" t="str">
        <f>TEXT(InputData[[#This Row],[DATE]],"mmm")</f>
        <v>Feb</v>
      </c>
      <c r="P306" s="11">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3">
        <f>VLOOKUP(InputData[[#This Row],[PRODUCT ID]],MasterData[],5,0)</f>
        <v>133</v>
      </c>
      <c r="K307" s="13">
        <f>VLOOKUP(InputData[[#This Row],[PRODUCT ID]],MasterData[],6,0)</f>
        <v>155.61000000000001</v>
      </c>
      <c r="L307" s="13">
        <f>InputData[[#This Row],[QUANTITY]]*InputData[[#This Row],[BUYING PRIZE]]</f>
        <v>1995</v>
      </c>
      <c r="M307" s="13">
        <f>InputData[[#This Row],[QUANTITY]]*InputData[[#This Row],[SELLING PRICE]]*(1-InputData[[#This Row],[DISCOUNT %]])</f>
        <v>2334.15</v>
      </c>
      <c r="N307" s="11">
        <f>DAY(InputData[[#This Row],[DATE]])</f>
        <v>27</v>
      </c>
      <c r="O307" s="11" t="str">
        <f>TEXT(InputData[[#This Row],[DATE]],"mmm")</f>
        <v>Feb</v>
      </c>
      <c r="P307" s="11">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3">
        <f>VLOOKUP(InputData[[#This Row],[PRODUCT ID]],MasterData[],5,0)</f>
        <v>67</v>
      </c>
      <c r="K308" s="13">
        <f>VLOOKUP(InputData[[#This Row],[PRODUCT ID]],MasterData[],6,0)</f>
        <v>85.76</v>
      </c>
      <c r="L308" s="13">
        <f>InputData[[#This Row],[QUANTITY]]*InputData[[#This Row],[BUYING PRIZE]]</f>
        <v>1005</v>
      </c>
      <c r="M308" s="13">
        <f>InputData[[#This Row],[QUANTITY]]*InputData[[#This Row],[SELLING PRICE]]*(1-InputData[[#This Row],[DISCOUNT %]])</f>
        <v>1286.4000000000001</v>
      </c>
      <c r="N308" s="11">
        <f>DAY(InputData[[#This Row],[DATE]])</f>
        <v>28</v>
      </c>
      <c r="O308" s="11" t="str">
        <f>TEXT(InputData[[#This Row],[DATE]],"mmm")</f>
        <v>Feb</v>
      </c>
      <c r="P308" s="11">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3">
        <f>VLOOKUP(InputData[[#This Row],[PRODUCT ID]],MasterData[],5,0)</f>
        <v>18</v>
      </c>
      <c r="K309" s="13">
        <f>VLOOKUP(InputData[[#This Row],[PRODUCT ID]],MasterData[],6,0)</f>
        <v>24.66</v>
      </c>
      <c r="L309" s="13">
        <f>InputData[[#This Row],[QUANTITY]]*InputData[[#This Row],[BUYING PRIZE]]</f>
        <v>234</v>
      </c>
      <c r="M309" s="13">
        <f>InputData[[#This Row],[QUANTITY]]*InputData[[#This Row],[SELLING PRICE]]*(1-InputData[[#This Row],[DISCOUNT %]])</f>
        <v>320.58</v>
      </c>
      <c r="N309" s="11">
        <f>DAY(InputData[[#This Row],[DATE]])</f>
        <v>4</v>
      </c>
      <c r="O309" s="11" t="str">
        <f>TEXT(InputData[[#This Row],[DATE]],"mmm")</f>
        <v>Mar</v>
      </c>
      <c r="P309" s="11">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3">
        <f>VLOOKUP(InputData[[#This Row],[PRODUCT ID]],MasterData[],5,0)</f>
        <v>44</v>
      </c>
      <c r="K310" s="13">
        <f>VLOOKUP(InputData[[#This Row],[PRODUCT ID]],MasterData[],6,0)</f>
        <v>48.84</v>
      </c>
      <c r="L310" s="13">
        <f>InputData[[#This Row],[QUANTITY]]*InputData[[#This Row],[BUYING PRIZE]]</f>
        <v>88</v>
      </c>
      <c r="M310" s="13">
        <f>InputData[[#This Row],[QUANTITY]]*InputData[[#This Row],[SELLING PRICE]]*(1-InputData[[#This Row],[DISCOUNT %]])</f>
        <v>97.68</v>
      </c>
      <c r="N310" s="11">
        <f>DAY(InputData[[#This Row],[DATE]])</f>
        <v>6</v>
      </c>
      <c r="O310" s="11" t="str">
        <f>TEXT(InputData[[#This Row],[DATE]],"mmm")</f>
        <v>Mar</v>
      </c>
      <c r="P310" s="11">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3">
        <f>VLOOKUP(InputData[[#This Row],[PRODUCT ID]],MasterData[],5,0)</f>
        <v>71</v>
      </c>
      <c r="K311" s="13">
        <f>VLOOKUP(InputData[[#This Row],[PRODUCT ID]],MasterData[],6,0)</f>
        <v>80.94</v>
      </c>
      <c r="L311" s="13">
        <f>InputData[[#This Row],[QUANTITY]]*InputData[[#This Row],[BUYING PRIZE]]</f>
        <v>71</v>
      </c>
      <c r="M311" s="13">
        <f>InputData[[#This Row],[QUANTITY]]*InputData[[#This Row],[SELLING PRICE]]*(1-InputData[[#This Row],[DISCOUNT %]])</f>
        <v>80.94</v>
      </c>
      <c r="N311" s="11">
        <f>DAY(InputData[[#This Row],[DATE]])</f>
        <v>7</v>
      </c>
      <c r="O311" s="11" t="str">
        <f>TEXT(InputData[[#This Row],[DATE]],"mmm")</f>
        <v>Mar</v>
      </c>
      <c r="P311" s="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3">
        <f>VLOOKUP(InputData[[#This Row],[PRODUCT ID]],MasterData[],5,0)</f>
        <v>76</v>
      </c>
      <c r="K312" s="13">
        <f>VLOOKUP(InputData[[#This Row],[PRODUCT ID]],MasterData[],6,0)</f>
        <v>82.08</v>
      </c>
      <c r="L312" s="13">
        <f>InputData[[#This Row],[QUANTITY]]*InputData[[#This Row],[BUYING PRIZE]]</f>
        <v>456</v>
      </c>
      <c r="M312" s="13">
        <f>InputData[[#This Row],[QUANTITY]]*InputData[[#This Row],[SELLING PRICE]]*(1-InputData[[#This Row],[DISCOUNT %]])</f>
        <v>492.48</v>
      </c>
      <c r="N312" s="11">
        <f>DAY(InputData[[#This Row],[DATE]])</f>
        <v>8</v>
      </c>
      <c r="O312" s="11" t="str">
        <f>TEXT(InputData[[#This Row],[DATE]],"mmm")</f>
        <v>Mar</v>
      </c>
      <c r="P312" s="11">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3">
        <f>VLOOKUP(InputData[[#This Row],[PRODUCT ID]],MasterData[],5,0)</f>
        <v>148</v>
      </c>
      <c r="K313" s="13">
        <f>VLOOKUP(InputData[[#This Row],[PRODUCT ID]],MasterData[],6,0)</f>
        <v>201.28</v>
      </c>
      <c r="L313" s="13">
        <f>InputData[[#This Row],[QUANTITY]]*InputData[[#This Row],[BUYING PRIZE]]</f>
        <v>444</v>
      </c>
      <c r="M313" s="13">
        <f>InputData[[#This Row],[QUANTITY]]*InputData[[#This Row],[SELLING PRICE]]*(1-InputData[[#This Row],[DISCOUNT %]])</f>
        <v>603.84</v>
      </c>
      <c r="N313" s="11">
        <f>DAY(InputData[[#This Row],[DATE]])</f>
        <v>9</v>
      </c>
      <c r="O313" s="11" t="str">
        <f>TEXT(InputData[[#This Row],[DATE]],"mmm")</f>
        <v>Mar</v>
      </c>
      <c r="P313" s="11">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3">
        <f>VLOOKUP(InputData[[#This Row],[PRODUCT ID]],MasterData[],5,0)</f>
        <v>44</v>
      </c>
      <c r="K314" s="13">
        <f>VLOOKUP(InputData[[#This Row],[PRODUCT ID]],MasterData[],6,0)</f>
        <v>48.84</v>
      </c>
      <c r="L314" s="13">
        <f>InputData[[#This Row],[QUANTITY]]*InputData[[#This Row],[BUYING PRIZE]]</f>
        <v>484</v>
      </c>
      <c r="M314" s="13">
        <f>InputData[[#This Row],[QUANTITY]]*InputData[[#This Row],[SELLING PRICE]]*(1-InputData[[#This Row],[DISCOUNT %]])</f>
        <v>537.24</v>
      </c>
      <c r="N314" s="11">
        <f>DAY(InputData[[#This Row],[DATE]])</f>
        <v>9</v>
      </c>
      <c r="O314" s="11" t="str">
        <f>TEXT(InputData[[#This Row],[DATE]],"mmm")</f>
        <v>Mar</v>
      </c>
      <c r="P314" s="11">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3">
        <f>VLOOKUP(InputData[[#This Row],[PRODUCT ID]],MasterData[],5,0)</f>
        <v>95</v>
      </c>
      <c r="K315" s="13">
        <f>VLOOKUP(InputData[[#This Row],[PRODUCT ID]],MasterData[],6,0)</f>
        <v>119.7</v>
      </c>
      <c r="L315" s="13">
        <f>InputData[[#This Row],[QUANTITY]]*InputData[[#This Row],[BUYING PRIZE]]</f>
        <v>1140</v>
      </c>
      <c r="M315" s="13">
        <f>InputData[[#This Row],[QUANTITY]]*InputData[[#This Row],[SELLING PRICE]]*(1-InputData[[#This Row],[DISCOUNT %]])</f>
        <v>1436.4</v>
      </c>
      <c r="N315" s="11">
        <f>DAY(InputData[[#This Row],[DATE]])</f>
        <v>10</v>
      </c>
      <c r="O315" s="11" t="str">
        <f>TEXT(InputData[[#This Row],[DATE]],"mmm")</f>
        <v>Mar</v>
      </c>
      <c r="P315" s="11">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3">
        <f>VLOOKUP(InputData[[#This Row],[PRODUCT ID]],MasterData[],5,0)</f>
        <v>13</v>
      </c>
      <c r="K316" s="13">
        <f>VLOOKUP(InputData[[#This Row],[PRODUCT ID]],MasterData[],6,0)</f>
        <v>16.64</v>
      </c>
      <c r="L316" s="13">
        <f>InputData[[#This Row],[QUANTITY]]*InputData[[#This Row],[BUYING PRIZE]]</f>
        <v>26</v>
      </c>
      <c r="M316" s="13">
        <f>InputData[[#This Row],[QUANTITY]]*InputData[[#This Row],[SELLING PRICE]]*(1-InputData[[#This Row],[DISCOUNT %]])</f>
        <v>33.28</v>
      </c>
      <c r="N316" s="11">
        <f>DAY(InputData[[#This Row],[DATE]])</f>
        <v>14</v>
      </c>
      <c r="O316" s="11" t="str">
        <f>TEXT(InputData[[#This Row],[DATE]],"mmm")</f>
        <v>Mar</v>
      </c>
      <c r="P316" s="11">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3">
        <f>VLOOKUP(InputData[[#This Row],[PRODUCT ID]],MasterData[],5,0)</f>
        <v>18</v>
      </c>
      <c r="K317" s="13">
        <f>VLOOKUP(InputData[[#This Row],[PRODUCT ID]],MasterData[],6,0)</f>
        <v>24.66</v>
      </c>
      <c r="L317" s="13">
        <f>InputData[[#This Row],[QUANTITY]]*InputData[[#This Row],[BUYING PRIZE]]</f>
        <v>234</v>
      </c>
      <c r="M317" s="13">
        <f>InputData[[#This Row],[QUANTITY]]*InputData[[#This Row],[SELLING PRICE]]*(1-InputData[[#This Row],[DISCOUNT %]])</f>
        <v>320.58</v>
      </c>
      <c r="N317" s="11">
        <f>DAY(InputData[[#This Row],[DATE]])</f>
        <v>14</v>
      </c>
      <c r="O317" s="11" t="str">
        <f>TEXT(InputData[[#This Row],[DATE]],"mmm")</f>
        <v>Mar</v>
      </c>
      <c r="P317" s="11">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3">
        <f>VLOOKUP(InputData[[#This Row],[PRODUCT ID]],MasterData[],5,0)</f>
        <v>150</v>
      </c>
      <c r="K318" s="13">
        <f>VLOOKUP(InputData[[#This Row],[PRODUCT ID]],MasterData[],6,0)</f>
        <v>210</v>
      </c>
      <c r="L318" s="13">
        <f>InputData[[#This Row],[QUANTITY]]*InputData[[#This Row],[BUYING PRIZE]]</f>
        <v>300</v>
      </c>
      <c r="M318" s="13">
        <f>InputData[[#This Row],[QUANTITY]]*InputData[[#This Row],[SELLING PRICE]]*(1-InputData[[#This Row],[DISCOUNT %]])</f>
        <v>420</v>
      </c>
      <c r="N318" s="11">
        <f>DAY(InputData[[#This Row],[DATE]])</f>
        <v>18</v>
      </c>
      <c r="O318" s="11" t="str">
        <f>TEXT(InputData[[#This Row],[DATE]],"mmm")</f>
        <v>Mar</v>
      </c>
      <c r="P318" s="11">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3">
        <f>VLOOKUP(InputData[[#This Row],[PRODUCT ID]],MasterData[],5,0)</f>
        <v>48</v>
      </c>
      <c r="K319" s="13">
        <f>VLOOKUP(InputData[[#This Row],[PRODUCT ID]],MasterData[],6,0)</f>
        <v>57.120000000000005</v>
      </c>
      <c r="L319" s="13">
        <f>InputData[[#This Row],[QUANTITY]]*InputData[[#This Row],[BUYING PRIZE]]</f>
        <v>480</v>
      </c>
      <c r="M319" s="13">
        <f>InputData[[#This Row],[QUANTITY]]*InputData[[#This Row],[SELLING PRICE]]*(1-InputData[[#This Row],[DISCOUNT %]])</f>
        <v>571.20000000000005</v>
      </c>
      <c r="N319" s="11">
        <f>DAY(InputData[[#This Row],[DATE]])</f>
        <v>18</v>
      </c>
      <c r="O319" s="11" t="str">
        <f>TEXT(InputData[[#This Row],[DATE]],"mmm")</f>
        <v>Mar</v>
      </c>
      <c r="P319" s="11">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3">
        <f>VLOOKUP(InputData[[#This Row],[PRODUCT ID]],MasterData[],5,0)</f>
        <v>138</v>
      </c>
      <c r="K320" s="13">
        <f>VLOOKUP(InputData[[#This Row],[PRODUCT ID]],MasterData[],6,0)</f>
        <v>173.88</v>
      </c>
      <c r="L320" s="13">
        <f>InputData[[#This Row],[QUANTITY]]*InputData[[#This Row],[BUYING PRIZE]]</f>
        <v>828</v>
      </c>
      <c r="M320" s="13">
        <f>InputData[[#This Row],[QUANTITY]]*InputData[[#This Row],[SELLING PRICE]]*(1-InputData[[#This Row],[DISCOUNT %]])</f>
        <v>1043.28</v>
      </c>
      <c r="N320" s="11">
        <f>DAY(InputData[[#This Row],[DATE]])</f>
        <v>19</v>
      </c>
      <c r="O320" s="11" t="str">
        <f>TEXT(InputData[[#This Row],[DATE]],"mmm")</f>
        <v>Mar</v>
      </c>
      <c r="P320" s="11">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3">
        <f>VLOOKUP(InputData[[#This Row],[PRODUCT ID]],MasterData[],5,0)</f>
        <v>89</v>
      </c>
      <c r="K321" s="13">
        <f>VLOOKUP(InputData[[#This Row],[PRODUCT ID]],MasterData[],6,0)</f>
        <v>117.48</v>
      </c>
      <c r="L321" s="13">
        <f>InputData[[#This Row],[QUANTITY]]*InputData[[#This Row],[BUYING PRIZE]]</f>
        <v>801</v>
      </c>
      <c r="M321" s="13">
        <f>InputData[[#This Row],[QUANTITY]]*InputData[[#This Row],[SELLING PRICE]]*(1-InputData[[#This Row],[DISCOUNT %]])</f>
        <v>1057.32</v>
      </c>
      <c r="N321" s="11">
        <f>DAY(InputData[[#This Row],[DATE]])</f>
        <v>23</v>
      </c>
      <c r="O321" s="11" t="str">
        <f>TEXT(InputData[[#This Row],[DATE]],"mmm")</f>
        <v>Mar</v>
      </c>
      <c r="P321" s="1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3">
        <f>VLOOKUP(InputData[[#This Row],[PRODUCT ID]],MasterData[],5,0)</f>
        <v>98</v>
      </c>
      <c r="K322" s="13">
        <f>VLOOKUP(InputData[[#This Row],[PRODUCT ID]],MasterData[],6,0)</f>
        <v>103.88</v>
      </c>
      <c r="L322" s="13">
        <f>InputData[[#This Row],[QUANTITY]]*InputData[[#This Row],[BUYING PRIZE]]</f>
        <v>196</v>
      </c>
      <c r="M322" s="13">
        <f>InputData[[#This Row],[QUANTITY]]*InputData[[#This Row],[SELLING PRICE]]*(1-InputData[[#This Row],[DISCOUNT %]])</f>
        <v>207.76</v>
      </c>
      <c r="N322" s="11">
        <f>DAY(InputData[[#This Row],[DATE]])</f>
        <v>25</v>
      </c>
      <c r="O322" s="11" t="str">
        <f>TEXT(InputData[[#This Row],[DATE]],"mmm")</f>
        <v>Mar</v>
      </c>
      <c r="P322" s="11">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3">
        <f>VLOOKUP(InputData[[#This Row],[PRODUCT ID]],MasterData[],5,0)</f>
        <v>148</v>
      </c>
      <c r="K323" s="13">
        <f>VLOOKUP(InputData[[#This Row],[PRODUCT ID]],MasterData[],6,0)</f>
        <v>201.28</v>
      </c>
      <c r="L323" s="13">
        <f>InputData[[#This Row],[QUANTITY]]*InputData[[#This Row],[BUYING PRIZE]]</f>
        <v>1628</v>
      </c>
      <c r="M323" s="13">
        <f>InputData[[#This Row],[QUANTITY]]*InputData[[#This Row],[SELLING PRICE]]*(1-InputData[[#This Row],[DISCOUNT %]])</f>
        <v>2214.08</v>
      </c>
      <c r="N323" s="11">
        <f>DAY(InputData[[#This Row],[DATE]])</f>
        <v>25</v>
      </c>
      <c r="O323" s="11" t="str">
        <f>TEXT(InputData[[#This Row],[DATE]],"mmm")</f>
        <v>Mar</v>
      </c>
      <c r="P323" s="11">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3">
        <f>VLOOKUP(InputData[[#This Row],[PRODUCT ID]],MasterData[],5,0)</f>
        <v>89</v>
      </c>
      <c r="K324" s="13">
        <f>VLOOKUP(InputData[[#This Row],[PRODUCT ID]],MasterData[],6,0)</f>
        <v>117.48</v>
      </c>
      <c r="L324" s="13">
        <f>InputData[[#This Row],[QUANTITY]]*InputData[[#This Row],[BUYING PRIZE]]</f>
        <v>1068</v>
      </c>
      <c r="M324" s="13">
        <f>InputData[[#This Row],[QUANTITY]]*InputData[[#This Row],[SELLING PRICE]]*(1-InputData[[#This Row],[DISCOUNT %]])</f>
        <v>1409.76</v>
      </c>
      <c r="N324" s="11">
        <f>DAY(InputData[[#This Row],[DATE]])</f>
        <v>29</v>
      </c>
      <c r="O324" s="11" t="str">
        <f>TEXT(InputData[[#This Row],[DATE]],"mmm")</f>
        <v>Mar</v>
      </c>
      <c r="P324" s="11">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3">
        <f>VLOOKUP(InputData[[#This Row],[PRODUCT ID]],MasterData[],5,0)</f>
        <v>98</v>
      </c>
      <c r="K325" s="13">
        <f>VLOOKUP(InputData[[#This Row],[PRODUCT ID]],MasterData[],6,0)</f>
        <v>103.88</v>
      </c>
      <c r="L325" s="13">
        <f>InputData[[#This Row],[QUANTITY]]*InputData[[#This Row],[BUYING PRIZE]]</f>
        <v>1274</v>
      </c>
      <c r="M325" s="13">
        <f>InputData[[#This Row],[QUANTITY]]*InputData[[#This Row],[SELLING PRICE]]*(1-InputData[[#This Row],[DISCOUNT %]])</f>
        <v>1350.44</v>
      </c>
      <c r="N325" s="11">
        <f>DAY(InputData[[#This Row],[DATE]])</f>
        <v>30</v>
      </c>
      <c r="O325" s="11" t="str">
        <f>TEXT(InputData[[#This Row],[DATE]],"mmm")</f>
        <v>Mar</v>
      </c>
      <c r="P325" s="11">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3">
        <f>VLOOKUP(InputData[[#This Row],[PRODUCT ID]],MasterData[],5,0)</f>
        <v>105</v>
      </c>
      <c r="K326" s="13">
        <f>VLOOKUP(InputData[[#This Row],[PRODUCT ID]],MasterData[],6,0)</f>
        <v>142.80000000000001</v>
      </c>
      <c r="L326" s="13">
        <f>InputData[[#This Row],[QUANTITY]]*InputData[[#This Row],[BUYING PRIZE]]</f>
        <v>210</v>
      </c>
      <c r="M326" s="13">
        <f>InputData[[#This Row],[QUANTITY]]*InputData[[#This Row],[SELLING PRICE]]*(1-InputData[[#This Row],[DISCOUNT %]])</f>
        <v>285.60000000000002</v>
      </c>
      <c r="N326" s="11">
        <f>DAY(InputData[[#This Row],[DATE]])</f>
        <v>1</v>
      </c>
      <c r="O326" s="11" t="str">
        <f>TEXT(InputData[[#This Row],[DATE]],"mmm")</f>
        <v>Apr</v>
      </c>
      <c r="P326" s="11">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3">
        <f>VLOOKUP(InputData[[#This Row],[PRODUCT ID]],MasterData[],5,0)</f>
        <v>105</v>
      </c>
      <c r="K327" s="13">
        <f>VLOOKUP(InputData[[#This Row],[PRODUCT ID]],MasterData[],6,0)</f>
        <v>142.80000000000001</v>
      </c>
      <c r="L327" s="13">
        <f>InputData[[#This Row],[QUANTITY]]*InputData[[#This Row],[BUYING PRIZE]]</f>
        <v>315</v>
      </c>
      <c r="M327" s="13">
        <f>InputData[[#This Row],[QUANTITY]]*InputData[[#This Row],[SELLING PRICE]]*(1-InputData[[#This Row],[DISCOUNT %]])</f>
        <v>428.40000000000003</v>
      </c>
      <c r="N327" s="11">
        <f>DAY(InputData[[#This Row],[DATE]])</f>
        <v>2</v>
      </c>
      <c r="O327" s="11" t="str">
        <f>TEXT(InputData[[#This Row],[DATE]],"mmm")</f>
        <v>Apr</v>
      </c>
      <c r="P327" s="11">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3">
        <f>VLOOKUP(InputData[[#This Row],[PRODUCT ID]],MasterData[],5,0)</f>
        <v>90</v>
      </c>
      <c r="K328" s="13">
        <f>VLOOKUP(InputData[[#This Row],[PRODUCT ID]],MasterData[],6,0)</f>
        <v>115.2</v>
      </c>
      <c r="L328" s="13">
        <f>InputData[[#This Row],[QUANTITY]]*InputData[[#This Row],[BUYING PRIZE]]</f>
        <v>180</v>
      </c>
      <c r="M328" s="13">
        <f>InputData[[#This Row],[QUANTITY]]*InputData[[#This Row],[SELLING PRICE]]*(1-InputData[[#This Row],[DISCOUNT %]])</f>
        <v>230.4</v>
      </c>
      <c r="N328" s="11">
        <f>DAY(InputData[[#This Row],[DATE]])</f>
        <v>6</v>
      </c>
      <c r="O328" s="11" t="str">
        <f>TEXT(InputData[[#This Row],[DATE]],"mmm")</f>
        <v>Apr</v>
      </c>
      <c r="P328" s="11">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3">
        <f>VLOOKUP(InputData[[#This Row],[PRODUCT ID]],MasterData[],5,0)</f>
        <v>18</v>
      </c>
      <c r="K329" s="13">
        <f>VLOOKUP(InputData[[#This Row],[PRODUCT ID]],MasterData[],6,0)</f>
        <v>24.66</v>
      </c>
      <c r="L329" s="13">
        <f>InputData[[#This Row],[QUANTITY]]*InputData[[#This Row],[BUYING PRIZE]]</f>
        <v>126</v>
      </c>
      <c r="M329" s="13">
        <f>InputData[[#This Row],[QUANTITY]]*InputData[[#This Row],[SELLING PRICE]]*(1-InputData[[#This Row],[DISCOUNT %]])</f>
        <v>172.62</v>
      </c>
      <c r="N329" s="11">
        <f>DAY(InputData[[#This Row],[DATE]])</f>
        <v>7</v>
      </c>
      <c r="O329" s="11" t="str">
        <f>TEXT(InputData[[#This Row],[DATE]],"mmm")</f>
        <v>Apr</v>
      </c>
      <c r="P329" s="11">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3">
        <f>VLOOKUP(InputData[[#This Row],[PRODUCT ID]],MasterData[],5,0)</f>
        <v>37</v>
      </c>
      <c r="K330" s="13">
        <f>VLOOKUP(InputData[[#This Row],[PRODUCT ID]],MasterData[],6,0)</f>
        <v>42.55</v>
      </c>
      <c r="L330" s="13">
        <f>InputData[[#This Row],[QUANTITY]]*InputData[[#This Row],[BUYING PRIZE]]</f>
        <v>444</v>
      </c>
      <c r="M330" s="13">
        <f>InputData[[#This Row],[QUANTITY]]*InputData[[#This Row],[SELLING PRICE]]*(1-InputData[[#This Row],[DISCOUNT %]])</f>
        <v>510.59999999999997</v>
      </c>
      <c r="N330" s="11">
        <f>DAY(InputData[[#This Row],[DATE]])</f>
        <v>9</v>
      </c>
      <c r="O330" s="11" t="str">
        <f>TEXT(InputData[[#This Row],[DATE]],"mmm")</f>
        <v>Apr</v>
      </c>
      <c r="P330" s="11">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3">
        <f>VLOOKUP(InputData[[#This Row],[PRODUCT ID]],MasterData[],5,0)</f>
        <v>105</v>
      </c>
      <c r="K331" s="13">
        <f>VLOOKUP(InputData[[#This Row],[PRODUCT ID]],MasterData[],6,0)</f>
        <v>142.80000000000001</v>
      </c>
      <c r="L331" s="13">
        <f>InputData[[#This Row],[QUANTITY]]*InputData[[#This Row],[BUYING PRIZE]]</f>
        <v>945</v>
      </c>
      <c r="M331" s="13">
        <f>InputData[[#This Row],[QUANTITY]]*InputData[[#This Row],[SELLING PRICE]]*(1-InputData[[#This Row],[DISCOUNT %]])</f>
        <v>1285.2</v>
      </c>
      <c r="N331" s="11">
        <f>DAY(InputData[[#This Row],[DATE]])</f>
        <v>9</v>
      </c>
      <c r="O331" s="11" t="str">
        <f>TEXT(InputData[[#This Row],[DATE]],"mmm")</f>
        <v>Apr</v>
      </c>
      <c r="P331" s="1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3">
        <f>VLOOKUP(InputData[[#This Row],[PRODUCT ID]],MasterData[],5,0)</f>
        <v>13</v>
      </c>
      <c r="K332" s="13">
        <f>VLOOKUP(InputData[[#This Row],[PRODUCT ID]],MasterData[],6,0)</f>
        <v>16.64</v>
      </c>
      <c r="L332" s="13">
        <f>InputData[[#This Row],[QUANTITY]]*InputData[[#This Row],[BUYING PRIZE]]</f>
        <v>182</v>
      </c>
      <c r="M332" s="13">
        <f>InputData[[#This Row],[QUANTITY]]*InputData[[#This Row],[SELLING PRICE]]*(1-InputData[[#This Row],[DISCOUNT %]])</f>
        <v>232.96</v>
      </c>
      <c r="N332" s="11">
        <f>DAY(InputData[[#This Row],[DATE]])</f>
        <v>13</v>
      </c>
      <c r="O332" s="11" t="str">
        <f>TEXT(InputData[[#This Row],[DATE]],"mmm")</f>
        <v>Apr</v>
      </c>
      <c r="P332" s="11">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3">
        <f>VLOOKUP(InputData[[#This Row],[PRODUCT ID]],MasterData[],5,0)</f>
        <v>138</v>
      </c>
      <c r="K333" s="13">
        <f>VLOOKUP(InputData[[#This Row],[PRODUCT ID]],MasterData[],6,0)</f>
        <v>173.88</v>
      </c>
      <c r="L333" s="13">
        <f>InputData[[#This Row],[QUANTITY]]*InputData[[#This Row],[BUYING PRIZE]]</f>
        <v>1242</v>
      </c>
      <c r="M333" s="13">
        <f>InputData[[#This Row],[QUANTITY]]*InputData[[#This Row],[SELLING PRICE]]*(1-InputData[[#This Row],[DISCOUNT %]])</f>
        <v>1564.92</v>
      </c>
      <c r="N333" s="11">
        <f>DAY(InputData[[#This Row],[DATE]])</f>
        <v>18</v>
      </c>
      <c r="O333" s="11" t="str">
        <f>TEXT(InputData[[#This Row],[DATE]],"mmm")</f>
        <v>Apr</v>
      </c>
      <c r="P333" s="11">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3">
        <f>VLOOKUP(InputData[[#This Row],[PRODUCT ID]],MasterData[],5,0)</f>
        <v>37</v>
      </c>
      <c r="K334" s="13">
        <f>VLOOKUP(InputData[[#This Row],[PRODUCT ID]],MasterData[],6,0)</f>
        <v>49.21</v>
      </c>
      <c r="L334" s="13">
        <f>InputData[[#This Row],[QUANTITY]]*InputData[[#This Row],[BUYING PRIZE]]</f>
        <v>74</v>
      </c>
      <c r="M334" s="13">
        <f>InputData[[#This Row],[QUANTITY]]*InputData[[#This Row],[SELLING PRICE]]*(1-InputData[[#This Row],[DISCOUNT %]])</f>
        <v>98.42</v>
      </c>
      <c r="N334" s="11">
        <f>DAY(InputData[[#This Row],[DATE]])</f>
        <v>20</v>
      </c>
      <c r="O334" s="11" t="str">
        <f>TEXT(InputData[[#This Row],[DATE]],"mmm")</f>
        <v>Apr</v>
      </c>
      <c r="P334" s="11">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3">
        <f>VLOOKUP(InputData[[#This Row],[PRODUCT ID]],MasterData[],5,0)</f>
        <v>73</v>
      </c>
      <c r="K335" s="13">
        <f>VLOOKUP(InputData[[#This Row],[PRODUCT ID]],MasterData[],6,0)</f>
        <v>94.17</v>
      </c>
      <c r="L335" s="13">
        <f>InputData[[#This Row],[QUANTITY]]*InputData[[#This Row],[BUYING PRIZE]]</f>
        <v>292</v>
      </c>
      <c r="M335" s="13">
        <f>InputData[[#This Row],[QUANTITY]]*InputData[[#This Row],[SELLING PRICE]]*(1-InputData[[#This Row],[DISCOUNT %]])</f>
        <v>376.68</v>
      </c>
      <c r="N335" s="11">
        <f>DAY(InputData[[#This Row],[DATE]])</f>
        <v>20</v>
      </c>
      <c r="O335" s="11" t="str">
        <f>TEXT(InputData[[#This Row],[DATE]],"mmm")</f>
        <v>Apr</v>
      </c>
      <c r="P335" s="11">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3">
        <f>VLOOKUP(InputData[[#This Row],[PRODUCT ID]],MasterData[],5,0)</f>
        <v>148</v>
      </c>
      <c r="K336" s="13">
        <f>VLOOKUP(InputData[[#This Row],[PRODUCT ID]],MasterData[],6,0)</f>
        <v>201.28</v>
      </c>
      <c r="L336" s="13">
        <f>InputData[[#This Row],[QUANTITY]]*InputData[[#This Row],[BUYING PRIZE]]</f>
        <v>296</v>
      </c>
      <c r="M336" s="13">
        <f>InputData[[#This Row],[QUANTITY]]*InputData[[#This Row],[SELLING PRICE]]*(1-InputData[[#This Row],[DISCOUNT %]])</f>
        <v>402.56</v>
      </c>
      <c r="N336" s="11">
        <f>DAY(InputData[[#This Row],[DATE]])</f>
        <v>21</v>
      </c>
      <c r="O336" s="11" t="str">
        <f>TEXT(InputData[[#This Row],[DATE]],"mmm")</f>
        <v>Apr</v>
      </c>
      <c r="P336" s="11">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3">
        <f>VLOOKUP(InputData[[#This Row],[PRODUCT ID]],MasterData[],5,0)</f>
        <v>18</v>
      </c>
      <c r="K337" s="13">
        <f>VLOOKUP(InputData[[#This Row],[PRODUCT ID]],MasterData[],6,0)</f>
        <v>24.66</v>
      </c>
      <c r="L337" s="13">
        <f>InputData[[#This Row],[QUANTITY]]*InputData[[#This Row],[BUYING PRIZE]]</f>
        <v>252</v>
      </c>
      <c r="M337" s="13">
        <f>InputData[[#This Row],[QUANTITY]]*InputData[[#This Row],[SELLING PRICE]]*(1-InputData[[#This Row],[DISCOUNT %]])</f>
        <v>345.24</v>
      </c>
      <c r="N337" s="11">
        <f>DAY(InputData[[#This Row],[DATE]])</f>
        <v>21</v>
      </c>
      <c r="O337" s="11" t="str">
        <f>TEXT(InputData[[#This Row],[DATE]],"mmm")</f>
        <v>Apr</v>
      </c>
      <c r="P337" s="11">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3">
        <f>VLOOKUP(InputData[[#This Row],[PRODUCT ID]],MasterData[],5,0)</f>
        <v>76</v>
      </c>
      <c r="K338" s="13">
        <f>VLOOKUP(InputData[[#This Row],[PRODUCT ID]],MasterData[],6,0)</f>
        <v>82.08</v>
      </c>
      <c r="L338" s="13">
        <f>InputData[[#This Row],[QUANTITY]]*InputData[[#This Row],[BUYING PRIZE]]</f>
        <v>1140</v>
      </c>
      <c r="M338" s="13">
        <f>InputData[[#This Row],[QUANTITY]]*InputData[[#This Row],[SELLING PRICE]]*(1-InputData[[#This Row],[DISCOUNT %]])</f>
        <v>1231.2</v>
      </c>
      <c r="N338" s="11">
        <f>DAY(InputData[[#This Row],[DATE]])</f>
        <v>23</v>
      </c>
      <c r="O338" s="11" t="str">
        <f>TEXT(InputData[[#This Row],[DATE]],"mmm")</f>
        <v>Apr</v>
      </c>
      <c r="P338" s="11">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3">
        <f>VLOOKUP(InputData[[#This Row],[PRODUCT ID]],MasterData[],5,0)</f>
        <v>55</v>
      </c>
      <c r="K339" s="13">
        <f>VLOOKUP(InputData[[#This Row],[PRODUCT ID]],MasterData[],6,0)</f>
        <v>58.3</v>
      </c>
      <c r="L339" s="13">
        <f>InputData[[#This Row],[QUANTITY]]*InputData[[#This Row],[BUYING PRIZE]]</f>
        <v>220</v>
      </c>
      <c r="M339" s="13">
        <f>InputData[[#This Row],[QUANTITY]]*InputData[[#This Row],[SELLING PRICE]]*(1-InputData[[#This Row],[DISCOUNT %]])</f>
        <v>233.2</v>
      </c>
      <c r="N339" s="11">
        <f>DAY(InputData[[#This Row],[DATE]])</f>
        <v>24</v>
      </c>
      <c r="O339" s="11" t="str">
        <f>TEXT(InputData[[#This Row],[DATE]],"mmm")</f>
        <v>Apr</v>
      </c>
      <c r="P339" s="11">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3">
        <f>VLOOKUP(InputData[[#This Row],[PRODUCT ID]],MasterData[],5,0)</f>
        <v>44</v>
      </c>
      <c r="K340" s="13">
        <f>VLOOKUP(InputData[[#This Row],[PRODUCT ID]],MasterData[],6,0)</f>
        <v>48.84</v>
      </c>
      <c r="L340" s="13">
        <f>InputData[[#This Row],[QUANTITY]]*InputData[[#This Row],[BUYING PRIZE]]</f>
        <v>396</v>
      </c>
      <c r="M340" s="13">
        <f>InputData[[#This Row],[QUANTITY]]*InputData[[#This Row],[SELLING PRICE]]*(1-InputData[[#This Row],[DISCOUNT %]])</f>
        <v>439.56000000000006</v>
      </c>
      <c r="N340" s="11">
        <f>DAY(InputData[[#This Row],[DATE]])</f>
        <v>25</v>
      </c>
      <c r="O340" s="11" t="str">
        <f>TEXT(InputData[[#This Row],[DATE]],"mmm")</f>
        <v>Apr</v>
      </c>
      <c r="P340" s="11">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3">
        <f>VLOOKUP(InputData[[#This Row],[PRODUCT ID]],MasterData[],5,0)</f>
        <v>71</v>
      </c>
      <c r="K341" s="13">
        <f>VLOOKUP(InputData[[#This Row],[PRODUCT ID]],MasterData[],6,0)</f>
        <v>80.94</v>
      </c>
      <c r="L341" s="13">
        <f>InputData[[#This Row],[QUANTITY]]*InputData[[#This Row],[BUYING PRIZE]]</f>
        <v>568</v>
      </c>
      <c r="M341" s="13">
        <f>InputData[[#This Row],[QUANTITY]]*InputData[[#This Row],[SELLING PRICE]]*(1-InputData[[#This Row],[DISCOUNT %]])</f>
        <v>647.52</v>
      </c>
      <c r="N341" s="11">
        <f>DAY(InputData[[#This Row],[DATE]])</f>
        <v>25</v>
      </c>
      <c r="O341" s="11" t="str">
        <f>TEXT(InputData[[#This Row],[DATE]],"mmm")</f>
        <v>Apr</v>
      </c>
      <c r="P341" s="1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3">
        <f>VLOOKUP(InputData[[#This Row],[PRODUCT ID]],MasterData[],5,0)</f>
        <v>48</v>
      </c>
      <c r="K342" s="13">
        <f>VLOOKUP(InputData[[#This Row],[PRODUCT ID]],MasterData[],6,0)</f>
        <v>57.120000000000005</v>
      </c>
      <c r="L342" s="13">
        <f>InputData[[#This Row],[QUANTITY]]*InputData[[#This Row],[BUYING PRIZE]]</f>
        <v>96</v>
      </c>
      <c r="M342" s="13">
        <f>InputData[[#This Row],[QUANTITY]]*InputData[[#This Row],[SELLING PRICE]]*(1-InputData[[#This Row],[DISCOUNT %]])</f>
        <v>114.24000000000001</v>
      </c>
      <c r="N342" s="11">
        <f>DAY(InputData[[#This Row],[DATE]])</f>
        <v>26</v>
      </c>
      <c r="O342" s="11" t="str">
        <f>TEXT(InputData[[#This Row],[DATE]],"mmm")</f>
        <v>Apr</v>
      </c>
      <c r="P342" s="11">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3">
        <f>VLOOKUP(InputData[[#This Row],[PRODUCT ID]],MasterData[],5,0)</f>
        <v>112</v>
      </c>
      <c r="K343" s="13">
        <f>VLOOKUP(InputData[[#This Row],[PRODUCT ID]],MasterData[],6,0)</f>
        <v>146.72</v>
      </c>
      <c r="L343" s="13">
        <f>InputData[[#This Row],[QUANTITY]]*InputData[[#This Row],[BUYING PRIZE]]</f>
        <v>1568</v>
      </c>
      <c r="M343" s="13">
        <f>InputData[[#This Row],[QUANTITY]]*InputData[[#This Row],[SELLING PRICE]]*(1-InputData[[#This Row],[DISCOUNT %]])</f>
        <v>2054.08</v>
      </c>
      <c r="N343" s="11">
        <f>DAY(InputData[[#This Row],[DATE]])</f>
        <v>28</v>
      </c>
      <c r="O343" s="11" t="str">
        <f>TEXT(InputData[[#This Row],[DATE]],"mmm")</f>
        <v>Apr</v>
      </c>
      <c r="P343" s="11">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3">
        <f>VLOOKUP(InputData[[#This Row],[PRODUCT ID]],MasterData[],5,0)</f>
        <v>13</v>
      </c>
      <c r="K344" s="13">
        <f>VLOOKUP(InputData[[#This Row],[PRODUCT ID]],MasterData[],6,0)</f>
        <v>16.64</v>
      </c>
      <c r="L344" s="13">
        <f>InputData[[#This Row],[QUANTITY]]*InputData[[#This Row],[BUYING PRIZE]]</f>
        <v>169</v>
      </c>
      <c r="M344" s="13">
        <f>InputData[[#This Row],[QUANTITY]]*InputData[[#This Row],[SELLING PRICE]]*(1-InputData[[#This Row],[DISCOUNT %]])</f>
        <v>216.32</v>
      </c>
      <c r="N344" s="11">
        <f>DAY(InputData[[#This Row],[DATE]])</f>
        <v>30</v>
      </c>
      <c r="O344" s="11" t="str">
        <f>TEXT(InputData[[#This Row],[DATE]],"mmm")</f>
        <v>Apr</v>
      </c>
      <c r="P344" s="11">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3">
        <f>VLOOKUP(InputData[[#This Row],[PRODUCT ID]],MasterData[],5,0)</f>
        <v>48</v>
      </c>
      <c r="K345" s="13">
        <f>VLOOKUP(InputData[[#This Row],[PRODUCT ID]],MasterData[],6,0)</f>
        <v>57.120000000000005</v>
      </c>
      <c r="L345" s="13">
        <f>InputData[[#This Row],[QUANTITY]]*InputData[[#This Row],[BUYING PRIZE]]</f>
        <v>384</v>
      </c>
      <c r="M345" s="13">
        <f>InputData[[#This Row],[QUANTITY]]*InputData[[#This Row],[SELLING PRICE]]*(1-InputData[[#This Row],[DISCOUNT %]])</f>
        <v>456.96000000000004</v>
      </c>
      <c r="N345" s="11">
        <f>DAY(InputData[[#This Row],[DATE]])</f>
        <v>30</v>
      </c>
      <c r="O345" s="11" t="str">
        <f>TEXT(InputData[[#This Row],[DATE]],"mmm")</f>
        <v>Apr</v>
      </c>
      <c r="P345" s="11">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3">
        <f>VLOOKUP(InputData[[#This Row],[PRODUCT ID]],MasterData[],5,0)</f>
        <v>55</v>
      </c>
      <c r="K346" s="13">
        <f>VLOOKUP(InputData[[#This Row],[PRODUCT ID]],MasterData[],6,0)</f>
        <v>58.3</v>
      </c>
      <c r="L346" s="13">
        <f>InputData[[#This Row],[QUANTITY]]*InputData[[#This Row],[BUYING PRIZE]]</f>
        <v>495</v>
      </c>
      <c r="M346" s="13">
        <f>InputData[[#This Row],[QUANTITY]]*InputData[[#This Row],[SELLING PRICE]]*(1-InputData[[#This Row],[DISCOUNT %]])</f>
        <v>524.69999999999993</v>
      </c>
      <c r="N346" s="11">
        <f>DAY(InputData[[#This Row],[DATE]])</f>
        <v>1</v>
      </c>
      <c r="O346" s="11" t="str">
        <f>TEXT(InputData[[#This Row],[DATE]],"mmm")</f>
        <v>May</v>
      </c>
      <c r="P346" s="11">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3">
        <f>VLOOKUP(InputData[[#This Row],[PRODUCT ID]],MasterData[],5,0)</f>
        <v>95</v>
      </c>
      <c r="K347" s="13">
        <f>VLOOKUP(InputData[[#This Row],[PRODUCT ID]],MasterData[],6,0)</f>
        <v>119.7</v>
      </c>
      <c r="L347" s="13">
        <f>InputData[[#This Row],[QUANTITY]]*InputData[[#This Row],[BUYING PRIZE]]</f>
        <v>570</v>
      </c>
      <c r="M347" s="13">
        <f>InputData[[#This Row],[QUANTITY]]*InputData[[#This Row],[SELLING PRICE]]*(1-InputData[[#This Row],[DISCOUNT %]])</f>
        <v>718.2</v>
      </c>
      <c r="N347" s="11">
        <f>DAY(InputData[[#This Row],[DATE]])</f>
        <v>1</v>
      </c>
      <c r="O347" s="11" t="str">
        <f>TEXT(InputData[[#This Row],[DATE]],"mmm")</f>
        <v>May</v>
      </c>
      <c r="P347" s="11">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3">
        <f>VLOOKUP(InputData[[#This Row],[PRODUCT ID]],MasterData[],5,0)</f>
        <v>112</v>
      </c>
      <c r="K348" s="13">
        <f>VLOOKUP(InputData[[#This Row],[PRODUCT ID]],MasterData[],6,0)</f>
        <v>122.08</v>
      </c>
      <c r="L348" s="13">
        <f>InputData[[#This Row],[QUANTITY]]*InputData[[#This Row],[BUYING PRIZE]]</f>
        <v>448</v>
      </c>
      <c r="M348" s="13">
        <f>InputData[[#This Row],[QUANTITY]]*InputData[[#This Row],[SELLING PRICE]]*(1-InputData[[#This Row],[DISCOUNT %]])</f>
        <v>488.32</v>
      </c>
      <c r="N348" s="11">
        <f>DAY(InputData[[#This Row],[DATE]])</f>
        <v>2</v>
      </c>
      <c r="O348" s="11" t="str">
        <f>TEXT(InputData[[#This Row],[DATE]],"mmm")</f>
        <v>May</v>
      </c>
      <c r="P348" s="11">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3">
        <f>VLOOKUP(InputData[[#This Row],[PRODUCT ID]],MasterData[],5,0)</f>
        <v>61</v>
      </c>
      <c r="K349" s="13">
        <f>VLOOKUP(InputData[[#This Row],[PRODUCT ID]],MasterData[],6,0)</f>
        <v>76.25</v>
      </c>
      <c r="L349" s="13">
        <f>InputData[[#This Row],[QUANTITY]]*InputData[[#This Row],[BUYING PRIZE]]</f>
        <v>610</v>
      </c>
      <c r="M349" s="13">
        <f>InputData[[#This Row],[QUANTITY]]*InputData[[#This Row],[SELLING PRICE]]*(1-InputData[[#This Row],[DISCOUNT %]])</f>
        <v>762.5</v>
      </c>
      <c r="N349" s="11">
        <f>DAY(InputData[[#This Row],[DATE]])</f>
        <v>4</v>
      </c>
      <c r="O349" s="11" t="str">
        <f>TEXT(InputData[[#This Row],[DATE]],"mmm")</f>
        <v>May</v>
      </c>
      <c r="P349" s="11">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3">
        <f>VLOOKUP(InputData[[#This Row],[PRODUCT ID]],MasterData[],5,0)</f>
        <v>55</v>
      </c>
      <c r="K350" s="13">
        <f>VLOOKUP(InputData[[#This Row],[PRODUCT ID]],MasterData[],6,0)</f>
        <v>58.3</v>
      </c>
      <c r="L350" s="13">
        <f>InputData[[#This Row],[QUANTITY]]*InputData[[#This Row],[BUYING PRIZE]]</f>
        <v>385</v>
      </c>
      <c r="M350" s="13">
        <f>InputData[[#This Row],[QUANTITY]]*InputData[[#This Row],[SELLING PRICE]]*(1-InputData[[#This Row],[DISCOUNT %]])</f>
        <v>408.09999999999997</v>
      </c>
      <c r="N350" s="11">
        <f>DAY(InputData[[#This Row],[DATE]])</f>
        <v>6</v>
      </c>
      <c r="O350" s="11" t="str">
        <f>TEXT(InputData[[#This Row],[DATE]],"mmm")</f>
        <v>May</v>
      </c>
      <c r="P350" s="11">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3">
        <f>VLOOKUP(InputData[[#This Row],[PRODUCT ID]],MasterData[],5,0)</f>
        <v>12</v>
      </c>
      <c r="K351" s="13">
        <f>VLOOKUP(InputData[[#This Row],[PRODUCT ID]],MasterData[],6,0)</f>
        <v>15.719999999999999</v>
      </c>
      <c r="L351" s="13">
        <f>InputData[[#This Row],[QUANTITY]]*InputData[[#This Row],[BUYING PRIZE]]</f>
        <v>48</v>
      </c>
      <c r="M351" s="13">
        <f>InputData[[#This Row],[QUANTITY]]*InputData[[#This Row],[SELLING PRICE]]*(1-InputData[[#This Row],[DISCOUNT %]])</f>
        <v>62.879999999999995</v>
      </c>
      <c r="N351" s="11">
        <f>DAY(InputData[[#This Row],[DATE]])</f>
        <v>7</v>
      </c>
      <c r="O351" s="11" t="str">
        <f>TEXT(InputData[[#This Row],[DATE]],"mmm")</f>
        <v>May</v>
      </c>
      <c r="P351" s="1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3">
        <f>VLOOKUP(InputData[[#This Row],[PRODUCT ID]],MasterData[],5,0)</f>
        <v>48</v>
      </c>
      <c r="K352" s="13">
        <f>VLOOKUP(InputData[[#This Row],[PRODUCT ID]],MasterData[],6,0)</f>
        <v>57.120000000000005</v>
      </c>
      <c r="L352" s="13">
        <f>InputData[[#This Row],[QUANTITY]]*InputData[[#This Row],[BUYING PRIZE]]</f>
        <v>48</v>
      </c>
      <c r="M352" s="13">
        <f>InputData[[#This Row],[QUANTITY]]*InputData[[#This Row],[SELLING PRICE]]*(1-InputData[[#This Row],[DISCOUNT %]])</f>
        <v>57.120000000000005</v>
      </c>
      <c r="N352" s="11">
        <f>DAY(InputData[[#This Row],[DATE]])</f>
        <v>7</v>
      </c>
      <c r="O352" s="11" t="str">
        <f>TEXT(InputData[[#This Row],[DATE]],"mmm")</f>
        <v>May</v>
      </c>
      <c r="P352" s="11">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3">
        <f>VLOOKUP(InputData[[#This Row],[PRODUCT ID]],MasterData[],5,0)</f>
        <v>121</v>
      </c>
      <c r="K353" s="13">
        <f>VLOOKUP(InputData[[#This Row],[PRODUCT ID]],MasterData[],6,0)</f>
        <v>141.57</v>
      </c>
      <c r="L353" s="13">
        <f>InputData[[#This Row],[QUANTITY]]*InputData[[#This Row],[BUYING PRIZE]]</f>
        <v>847</v>
      </c>
      <c r="M353" s="13">
        <f>InputData[[#This Row],[QUANTITY]]*InputData[[#This Row],[SELLING PRICE]]*(1-InputData[[#This Row],[DISCOUNT %]])</f>
        <v>990.99</v>
      </c>
      <c r="N353" s="11">
        <f>DAY(InputData[[#This Row],[DATE]])</f>
        <v>8</v>
      </c>
      <c r="O353" s="11" t="str">
        <f>TEXT(InputData[[#This Row],[DATE]],"mmm")</f>
        <v>May</v>
      </c>
      <c r="P353" s="11">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3">
        <f>VLOOKUP(InputData[[#This Row],[PRODUCT ID]],MasterData[],5,0)</f>
        <v>134</v>
      </c>
      <c r="K354" s="13">
        <f>VLOOKUP(InputData[[#This Row],[PRODUCT ID]],MasterData[],6,0)</f>
        <v>156.78</v>
      </c>
      <c r="L354" s="13">
        <f>InputData[[#This Row],[QUANTITY]]*InputData[[#This Row],[BUYING PRIZE]]</f>
        <v>1608</v>
      </c>
      <c r="M354" s="13">
        <f>InputData[[#This Row],[QUANTITY]]*InputData[[#This Row],[SELLING PRICE]]*(1-InputData[[#This Row],[DISCOUNT %]])</f>
        <v>1881.3600000000001</v>
      </c>
      <c r="N354" s="11">
        <f>DAY(InputData[[#This Row],[DATE]])</f>
        <v>9</v>
      </c>
      <c r="O354" s="11" t="str">
        <f>TEXT(InputData[[#This Row],[DATE]],"mmm")</f>
        <v>May</v>
      </c>
      <c r="P354" s="11">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3">
        <f>VLOOKUP(InputData[[#This Row],[PRODUCT ID]],MasterData[],5,0)</f>
        <v>6</v>
      </c>
      <c r="K355" s="13">
        <f>VLOOKUP(InputData[[#This Row],[PRODUCT ID]],MasterData[],6,0)</f>
        <v>7.8599999999999994</v>
      </c>
      <c r="L355" s="13">
        <f>InputData[[#This Row],[QUANTITY]]*InputData[[#This Row],[BUYING PRIZE]]</f>
        <v>36</v>
      </c>
      <c r="M355" s="13">
        <f>InputData[[#This Row],[QUANTITY]]*InputData[[#This Row],[SELLING PRICE]]*(1-InputData[[#This Row],[DISCOUNT %]])</f>
        <v>47.16</v>
      </c>
      <c r="N355" s="11">
        <f>DAY(InputData[[#This Row],[DATE]])</f>
        <v>10</v>
      </c>
      <c r="O355" s="11" t="str">
        <f>TEXT(InputData[[#This Row],[DATE]],"mmm")</f>
        <v>May</v>
      </c>
      <c r="P355" s="11">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3">
        <f>VLOOKUP(InputData[[#This Row],[PRODUCT ID]],MasterData[],5,0)</f>
        <v>44</v>
      </c>
      <c r="K356" s="13">
        <f>VLOOKUP(InputData[[#This Row],[PRODUCT ID]],MasterData[],6,0)</f>
        <v>48.4</v>
      </c>
      <c r="L356" s="13">
        <f>InputData[[#This Row],[QUANTITY]]*InputData[[#This Row],[BUYING PRIZE]]</f>
        <v>308</v>
      </c>
      <c r="M356" s="13">
        <f>InputData[[#This Row],[QUANTITY]]*InputData[[#This Row],[SELLING PRICE]]*(1-InputData[[#This Row],[DISCOUNT %]])</f>
        <v>338.8</v>
      </c>
      <c r="N356" s="11">
        <f>DAY(InputData[[#This Row],[DATE]])</f>
        <v>12</v>
      </c>
      <c r="O356" s="11" t="str">
        <f>TEXT(InputData[[#This Row],[DATE]],"mmm")</f>
        <v>May</v>
      </c>
      <c r="P356" s="11">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3">
        <f>VLOOKUP(InputData[[#This Row],[PRODUCT ID]],MasterData[],5,0)</f>
        <v>73</v>
      </c>
      <c r="K357" s="13">
        <f>VLOOKUP(InputData[[#This Row],[PRODUCT ID]],MasterData[],6,0)</f>
        <v>94.17</v>
      </c>
      <c r="L357" s="13">
        <f>InputData[[#This Row],[QUANTITY]]*InputData[[#This Row],[BUYING PRIZE]]</f>
        <v>365</v>
      </c>
      <c r="M357" s="13">
        <f>InputData[[#This Row],[QUANTITY]]*InputData[[#This Row],[SELLING PRICE]]*(1-InputData[[#This Row],[DISCOUNT %]])</f>
        <v>470.85</v>
      </c>
      <c r="N357" s="11">
        <f>DAY(InputData[[#This Row],[DATE]])</f>
        <v>13</v>
      </c>
      <c r="O357" s="11" t="str">
        <f>TEXT(InputData[[#This Row],[DATE]],"mmm")</f>
        <v>May</v>
      </c>
      <c r="P357" s="11">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3">
        <f>VLOOKUP(InputData[[#This Row],[PRODUCT ID]],MasterData[],5,0)</f>
        <v>83</v>
      </c>
      <c r="K358" s="13">
        <f>VLOOKUP(InputData[[#This Row],[PRODUCT ID]],MasterData[],6,0)</f>
        <v>94.62</v>
      </c>
      <c r="L358" s="13">
        <f>InputData[[#This Row],[QUANTITY]]*InputData[[#This Row],[BUYING PRIZE]]</f>
        <v>1162</v>
      </c>
      <c r="M358" s="13">
        <f>InputData[[#This Row],[QUANTITY]]*InputData[[#This Row],[SELLING PRICE]]*(1-InputData[[#This Row],[DISCOUNT %]])</f>
        <v>1324.68</v>
      </c>
      <c r="N358" s="11">
        <f>DAY(InputData[[#This Row],[DATE]])</f>
        <v>14</v>
      </c>
      <c r="O358" s="11" t="str">
        <f>TEXT(InputData[[#This Row],[DATE]],"mmm")</f>
        <v>May</v>
      </c>
      <c r="P358" s="11">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3">
        <f>VLOOKUP(InputData[[#This Row],[PRODUCT ID]],MasterData[],5,0)</f>
        <v>61</v>
      </c>
      <c r="K359" s="13">
        <f>VLOOKUP(InputData[[#This Row],[PRODUCT ID]],MasterData[],6,0)</f>
        <v>76.25</v>
      </c>
      <c r="L359" s="13">
        <f>InputData[[#This Row],[QUANTITY]]*InputData[[#This Row],[BUYING PRIZE]]</f>
        <v>305</v>
      </c>
      <c r="M359" s="13">
        <f>InputData[[#This Row],[QUANTITY]]*InputData[[#This Row],[SELLING PRICE]]*(1-InputData[[#This Row],[DISCOUNT %]])</f>
        <v>381.25</v>
      </c>
      <c r="N359" s="11">
        <f>DAY(InputData[[#This Row],[DATE]])</f>
        <v>15</v>
      </c>
      <c r="O359" s="11" t="str">
        <f>TEXT(InputData[[#This Row],[DATE]],"mmm")</f>
        <v>May</v>
      </c>
      <c r="P359" s="11">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3">
        <f>VLOOKUP(InputData[[#This Row],[PRODUCT ID]],MasterData[],5,0)</f>
        <v>148</v>
      </c>
      <c r="K360" s="13">
        <f>VLOOKUP(InputData[[#This Row],[PRODUCT ID]],MasterData[],6,0)</f>
        <v>164.28</v>
      </c>
      <c r="L360" s="13">
        <f>InputData[[#This Row],[QUANTITY]]*InputData[[#This Row],[BUYING PRIZE]]</f>
        <v>1924</v>
      </c>
      <c r="M360" s="13">
        <f>InputData[[#This Row],[QUANTITY]]*InputData[[#This Row],[SELLING PRICE]]*(1-InputData[[#This Row],[DISCOUNT %]])</f>
        <v>2135.64</v>
      </c>
      <c r="N360" s="11">
        <f>DAY(InputData[[#This Row],[DATE]])</f>
        <v>16</v>
      </c>
      <c r="O360" s="11" t="str">
        <f>TEXT(InputData[[#This Row],[DATE]],"mmm")</f>
        <v>May</v>
      </c>
      <c r="P360" s="11">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3">
        <f>VLOOKUP(InputData[[#This Row],[PRODUCT ID]],MasterData[],5,0)</f>
        <v>93</v>
      </c>
      <c r="K361" s="13">
        <f>VLOOKUP(InputData[[#This Row],[PRODUCT ID]],MasterData[],6,0)</f>
        <v>104.16</v>
      </c>
      <c r="L361" s="13">
        <f>InputData[[#This Row],[QUANTITY]]*InputData[[#This Row],[BUYING PRIZE]]</f>
        <v>1209</v>
      </c>
      <c r="M361" s="13">
        <f>InputData[[#This Row],[QUANTITY]]*InputData[[#This Row],[SELLING PRICE]]*(1-InputData[[#This Row],[DISCOUNT %]])</f>
        <v>1354.08</v>
      </c>
      <c r="N361" s="11">
        <f>DAY(InputData[[#This Row],[DATE]])</f>
        <v>16</v>
      </c>
      <c r="O361" s="11" t="str">
        <f>TEXT(InputData[[#This Row],[DATE]],"mmm")</f>
        <v>May</v>
      </c>
      <c r="P361" s="1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3">
        <f>VLOOKUP(InputData[[#This Row],[PRODUCT ID]],MasterData[],5,0)</f>
        <v>48</v>
      </c>
      <c r="K362" s="13">
        <f>VLOOKUP(InputData[[#This Row],[PRODUCT ID]],MasterData[],6,0)</f>
        <v>57.120000000000005</v>
      </c>
      <c r="L362" s="13">
        <f>InputData[[#This Row],[QUANTITY]]*InputData[[#This Row],[BUYING PRIZE]]</f>
        <v>384</v>
      </c>
      <c r="M362" s="13">
        <f>InputData[[#This Row],[QUANTITY]]*InputData[[#This Row],[SELLING PRICE]]*(1-InputData[[#This Row],[DISCOUNT %]])</f>
        <v>456.96000000000004</v>
      </c>
      <c r="N362" s="11">
        <f>DAY(InputData[[#This Row],[DATE]])</f>
        <v>17</v>
      </c>
      <c r="O362" s="11" t="str">
        <f>TEXT(InputData[[#This Row],[DATE]],"mmm")</f>
        <v>May</v>
      </c>
      <c r="P362" s="11">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3">
        <f>VLOOKUP(InputData[[#This Row],[PRODUCT ID]],MasterData[],5,0)</f>
        <v>48</v>
      </c>
      <c r="K363" s="13">
        <f>VLOOKUP(InputData[[#This Row],[PRODUCT ID]],MasterData[],6,0)</f>
        <v>57.120000000000005</v>
      </c>
      <c r="L363" s="13">
        <f>InputData[[#This Row],[QUANTITY]]*InputData[[#This Row],[BUYING PRIZE]]</f>
        <v>192</v>
      </c>
      <c r="M363" s="13">
        <f>InputData[[#This Row],[QUANTITY]]*InputData[[#This Row],[SELLING PRICE]]*(1-InputData[[#This Row],[DISCOUNT %]])</f>
        <v>228.48000000000002</v>
      </c>
      <c r="N363" s="11">
        <f>DAY(InputData[[#This Row],[DATE]])</f>
        <v>18</v>
      </c>
      <c r="O363" s="11" t="str">
        <f>TEXT(InputData[[#This Row],[DATE]],"mmm")</f>
        <v>May</v>
      </c>
      <c r="P363" s="11">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3">
        <f>VLOOKUP(InputData[[#This Row],[PRODUCT ID]],MasterData[],5,0)</f>
        <v>72</v>
      </c>
      <c r="K364" s="13">
        <f>VLOOKUP(InputData[[#This Row],[PRODUCT ID]],MasterData[],6,0)</f>
        <v>79.92</v>
      </c>
      <c r="L364" s="13">
        <f>InputData[[#This Row],[QUANTITY]]*InputData[[#This Row],[BUYING PRIZE]]</f>
        <v>576</v>
      </c>
      <c r="M364" s="13">
        <f>InputData[[#This Row],[QUANTITY]]*InputData[[#This Row],[SELLING PRICE]]*(1-InputData[[#This Row],[DISCOUNT %]])</f>
        <v>639.36</v>
      </c>
      <c r="N364" s="11">
        <f>DAY(InputData[[#This Row],[DATE]])</f>
        <v>18</v>
      </c>
      <c r="O364" s="11" t="str">
        <f>TEXT(InputData[[#This Row],[DATE]],"mmm")</f>
        <v>May</v>
      </c>
      <c r="P364" s="11">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3">
        <f>VLOOKUP(InputData[[#This Row],[PRODUCT ID]],MasterData[],5,0)</f>
        <v>76</v>
      </c>
      <c r="K365" s="13">
        <f>VLOOKUP(InputData[[#This Row],[PRODUCT ID]],MasterData[],6,0)</f>
        <v>82.08</v>
      </c>
      <c r="L365" s="13">
        <f>InputData[[#This Row],[QUANTITY]]*InputData[[#This Row],[BUYING PRIZE]]</f>
        <v>1140</v>
      </c>
      <c r="M365" s="13">
        <f>InputData[[#This Row],[QUANTITY]]*InputData[[#This Row],[SELLING PRICE]]*(1-InputData[[#This Row],[DISCOUNT %]])</f>
        <v>1231.2</v>
      </c>
      <c r="N365" s="11">
        <f>DAY(InputData[[#This Row],[DATE]])</f>
        <v>20</v>
      </c>
      <c r="O365" s="11" t="str">
        <f>TEXT(InputData[[#This Row],[DATE]],"mmm")</f>
        <v>May</v>
      </c>
      <c r="P365" s="11">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3">
        <f>VLOOKUP(InputData[[#This Row],[PRODUCT ID]],MasterData[],5,0)</f>
        <v>12</v>
      </c>
      <c r="K366" s="13">
        <f>VLOOKUP(InputData[[#This Row],[PRODUCT ID]],MasterData[],6,0)</f>
        <v>15.719999999999999</v>
      </c>
      <c r="L366" s="13">
        <f>InputData[[#This Row],[QUANTITY]]*InputData[[#This Row],[BUYING PRIZE]]</f>
        <v>144</v>
      </c>
      <c r="M366" s="13">
        <f>InputData[[#This Row],[QUANTITY]]*InputData[[#This Row],[SELLING PRICE]]*(1-InputData[[#This Row],[DISCOUNT %]])</f>
        <v>188.64</v>
      </c>
      <c r="N366" s="11">
        <f>DAY(InputData[[#This Row],[DATE]])</f>
        <v>22</v>
      </c>
      <c r="O366" s="11" t="str">
        <f>TEXT(InputData[[#This Row],[DATE]],"mmm")</f>
        <v>May</v>
      </c>
      <c r="P366" s="11">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3">
        <f>VLOOKUP(InputData[[#This Row],[PRODUCT ID]],MasterData[],5,0)</f>
        <v>105</v>
      </c>
      <c r="K367" s="13">
        <f>VLOOKUP(InputData[[#This Row],[PRODUCT ID]],MasterData[],6,0)</f>
        <v>142.80000000000001</v>
      </c>
      <c r="L367" s="13">
        <f>InputData[[#This Row],[QUANTITY]]*InputData[[#This Row],[BUYING PRIZE]]</f>
        <v>735</v>
      </c>
      <c r="M367" s="13">
        <f>InputData[[#This Row],[QUANTITY]]*InputData[[#This Row],[SELLING PRICE]]*(1-InputData[[#This Row],[DISCOUNT %]])</f>
        <v>999.60000000000014</v>
      </c>
      <c r="N367" s="11">
        <f>DAY(InputData[[#This Row],[DATE]])</f>
        <v>25</v>
      </c>
      <c r="O367" s="11" t="str">
        <f>TEXT(InputData[[#This Row],[DATE]],"mmm")</f>
        <v>May</v>
      </c>
      <c r="P367" s="11">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3">
        <f>VLOOKUP(InputData[[#This Row],[PRODUCT ID]],MasterData[],5,0)</f>
        <v>37</v>
      </c>
      <c r="K368" s="13">
        <f>VLOOKUP(InputData[[#This Row],[PRODUCT ID]],MasterData[],6,0)</f>
        <v>41.81</v>
      </c>
      <c r="L368" s="13">
        <f>InputData[[#This Row],[QUANTITY]]*InputData[[#This Row],[BUYING PRIZE]]</f>
        <v>74</v>
      </c>
      <c r="M368" s="13">
        <f>InputData[[#This Row],[QUANTITY]]*InputData[[#This Row],[SELLING PRICE]]*(1-InputData[[#This Row],[DISCOUNT %]])</f>
        <v>83.62</v>
      </c>
      <c r="N368" s="11">
        <f>DAY(InputData[[#This Row],[DATE]])</f>
        <v>26</v>
      </c>
      <c r="O368" s="11" t="str">
        <f>TEXT(InputData[[#This Row],[DATE]],"mmm")</f>
        <v>May</v>
      </c>
      <c r="P368" s="11">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3">
        <f>VLOOKUP(InputData[[#This Row],[PRODUCT ID]],MasterData[],5,0)</f>
        <v>48</v>
      </c>
      <c r="K369" s="13">
        <f>VLOOKUP(InputData[[#This Row],[PRODUCT ID]],MasterData[],6,0)</f>
        <v>57.120000000000005</v>
      </c>
      <c r="L369" s="13">
        <f>InputData[[#This Row],[QUANTITY]]*InputData[[#This Row],[BUYING PRIZE]]</f>
        <v>96</v>
      </c>
      <c r="M369" s="13">
        <f>InputData[[#This Row],[QUANTITY]]*InputData[[#This Row],[SELLING PRICE]]*(1-InputData[[#This Row],[DISCOUNT %]])</f>
        <v>114.24000000000001</v>
      </c>
      <c r="N369" s="11">
        <f>DAY(InputData[[#This Row],[DATE]])</f>
        <v>26</v>
      </c>
      <c r="O369" s="11" t="str">
        <f>TEXT(InputData[[#This Row],[DATE]],"mmm")</f>
        <v>May</v>
      </c>
      <c r="P369" s="11">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3">
        <f>VLOOKUP(InputData[[#This Row],[PRODUCT ID]],MasterData[],5,0)</f>
        <v>138</v>
      </c>
      <c r="K370" s="13">
        <f>VLOOKUP(InputData[[#This Row],[PRODUCT ID]],MasterData[],6,0)</f>
        <v>173.88</v>
      </c>
      <c r="L370" s="13">
        <f>InputData[[#This Row],[QUANTITY]]*InputData[[#This Row],[BUYING PRIZE]]</f>
        <v>1380</v>
      </c>
      <c r="M370" s="13">
        <f>InputData[[#This Row],[QUANTITY]]*InputData[[#This Row],[SELLING PRICE]]*(1-InputData[[#This Row],[DISCOUNT %]])</f>
        <v>1738.8</v>
      </c>
      <c r="N370" s="11">
        <f>DAY(InputData[[#This Row],[DATE]])</f>
        <v>28</v>
      </c>
      <c r="O370" s="11" t="str">
        <f>TEXT(InputData[[#This Row],[DATE]],"mmm")</f>
        <v>May</v>
      </c>
      <c r="P370" s="11">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3">
        <f>VLOOKUP(InputData[[#This Row],[PRODUCT ID]],MasterData[],5,0)</f>
        <v>83</v>
      </c>
      <c r="K371" s="13">
        <f>VLOOKUP(InputData[[#This Row],[PRODUCT ID]],MasterData[],6,0)</f>
        <v>94.62</v>
      </c>
      <c r="L371" s="13">
        <f>InputData[[#This Row],[QUANTITY]]*InputData[[#This Row],[BUYING PRIZE]]</f>
        <v>415</v>
      </c>
      <c r="M371" s="13">
        <f>InputData[[#This Row],[QUANTITY]]*InputData[[#This Row],[SELLING PRICE]]*(1-InputData[[#This Row],[DISCOUNT %]])</f>
        <v>473.1</v>
      </c>
      <c r="N371" s="11">
        <f>DAY(InputData[[#This Row],[DATE]])</f>
        <v>28</v>
      </c>
      <c r="O371" s="11" t="str">
        <f>TEXT(InputData[[#This Row],[DATE]],"mmm")</f>
        <v>May</v>
      </c>
      <c r="P371" s="1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3">
        <f>VLOOKUP(InputData[[#This Row],[PRODUCT ID]],MasterData[],5,0)</f>
        <v>148</v>
      </c>
      <c r="K372" s="13">
        <f>VLOOKUP(InputData[[#This Row],[PRODUCT ID]],MasterData[],6,0)</f>
        <v>164.28</v>
      </c>
      <c r="L372" s="13">
        <f>InputData[[#This Row],[QUANTITY]]*InputData[[#This Row],[BUYING PRIZE]]</f>
        <v>1332</v>
      </c>
      <c r="M372" s="13">
        <f>InputData[[#This Row],[QUANTITY]]*InputData[[#This Row],[SELLING PRICE]]*(1-InputData[[#This Row],[DISCOUNT %]])</f>
        <v>1478.52</v>
      </c>
      <c r="N372" s="11">
        <f>DAY(InputData[[#This Row],[DATE]])</f>
        <v>28</v>
      </c>
      <c r="O372" s="11" t="str">
        <f>TEXT(InputData[[#This Row],[DATE]],"mmm")</f>
        <v>May</v>
      </c>
      <c r="P372" s="11">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3">
        <f>VLOOKUP(InputData[[#This Row],[PRODUCT ID]],MasterData[],5,0)</f>
        <v>44</v>
      </c>
      <c r="K373" s="13">
        <f>VLOOKUP(InputData[[#This Row],[PRODUCT ID]],MasterData[],6,0)</f>
        <v>48.84</v>
      </c>
      <c r="L373" s="13">
        <f>InputData[[#This Row],[QUANTITY]]*InputData[[#This Row],[BUYING PRIZE]]</f>
        <v>528</v>
      </c>
      <c r="M373" s="13">
        <f>InputData[[#This Row],[QUANTITY]]*InputData[[#This Row],[SELLING PRICE]]*(1-InputData[[#This Row],[DISCOUNT %]])</f>
        <v>586.08000000000004</v>
      </c>
      <c r="N373" s="11">
        <f>DAY(InputData[[#This Row],[DATE]])</f>
        <v>28</v>
      </c>
      <c r="O373" s="11" t="str">
        <f>TEXT(InputData[[#This Row],[DATE]],"mmm")</f>
        <v>May</v>
      </c>
      <c r="P373" s="11">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3">
        <f>VLOOKUP(InputData[[#This Row],[PRODUCT ID]],MasterData[],5,0)</f>
        <v>61</v>
      </c>
      <c r="K374" s="13">
        <f>VLOOKUP(InputData[[#This Row],[PRODUCT ID]],MasterData[],6,0)</f>
        <v>76.25</v>
      </c>
      <c r="L374" s="13">
        <f>InputData[[#This Row],[QUANTITY]]*InputData[[#This Row],[BUYING PRIZE]]</f>
        <v>854</v>
      </c>
      <c r="M374" s="13">
        <f>InputData[[#This Row],[QUANTITY]]*InputData[[#This Row],[SELLING PRICE]]*(1-InputData[[#This Row],[DISCOUNT %]])</f>
        <v>1067.5</v>
      </c>
      <c r="N374" s="11">
        <f>DAY(InputData[[#This Row],[DATE]])</f>
        <v>28</v>
      </c>
      <c r="O374" s="11" t="str">
        <f>TEXT(InputData[[#This Row],[DATE]],"mmm")</f>
        <v>May</v>
      </c>
      <c r="P374" s="11">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3">
        <f>VLOOKUP(InputData[[#This Row],[PRODUCT ID]],MasterData[],5,0)</f>
        <v>76</v>
      </c>
      <c r="K375" s="13">
        <f>VLOOKUP(InputData[[#This Row],[PRODUCT ID]],MasterData[],6,0)</f>
        <v>82.08</v>
      </c>
      <c r="L375" s="13">
        <f>InputData[[#This Row],[QUANTITY]]*InputData[[#This Row],[BUYING PRIZE]]</f>
        <v>684</v>
      </c>
      <c r="M375" s="13">
        <f>InputData[[#This Row],[QUANTITY]]*InputData[[#This Row],[SELLING PRICE]]*(1-InputData[[#This Row],[DISCOUNT %]])</f>
        <v>738.72</v>
      </c>
      <c r="N375" s="11">
        <f>DAY(InputData[[#This Row],[DATE]])</f>
        <v>30</v>
      </c>
      <c r="O375" s="11" t="str">
        <f>TEXT(InputData[[#This Row],[DATE]],"mmm")</f>
        <v>May</v>
      </c>
      <c r="P375" s="11">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3">
        <f>VLOOKUP(InputData[[#This Row],[PRODUCT ID]],MasterData[],5,0)</f>
        <v>133</v>
      </c>
      <c r="K376" s="13">
        <f>VLOOKUP(InputData[[#This Row],[PRODUCT ID]],MasterData[],6,0)</f>
        <v>155.61000000000001</v>
      </c>
      <c r="L376" s="13">
        <f>InputData[[#This Row],[QUANTITY]]*InputData[[#This Row],[BUYING PRIZE]]</f>
        <v>532</v>
      </c>
      <c r="M376" s="13">
        <f>InputData[[#This Row],[QUANTITY]]*InputData[[#This Row],[SELLING PRICE]]*(1-InputData[[#This Row],[DISCOUNT %]])</f>
        <v>622.44000000000005</v>
      </c>
      <c r="N376" s="11">
        <f>DAY(InputData[[#This Row],[DATE]])</f>
        <v>30</v>
      </c>
      <c r="O376" s="11" t="str">
        <f>TEXT(InputData[[#This Row],[DATE]],"mmm")</f>
        <v>May</v>
      </c>
      <c r="P376" s="11">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3">
        <f>VLOOKUP(InputData[[#This Row],[PRODUCT ID]],MasterData[],5,0)</f>
        <v>95</v>
      </c>
      <c r="K377" s="13">
        <f>VLOOKUP(InputData[[#This Row],[PRODUCT ID]],MasterData[],6,0)</f>
        <v>119.7</v>
      </c>
      <c r="L377" s="13">
        <f>InputData[[#This Row],[QUANTITY]]*InputData[[#This Row],[BUYING PRIZE]]</f>
        <v>285</v>
      </c>
      <c r="M377" s="13">
        <f>InputData[[#This Row],[QUANTITY]]*InputData[[#This Row],[SELLING PRICE]]*(1-InputData[[#This Row],[DISCOUNT %]])</f>
        <v>359.1</v>
      </c>
      <c r="N377" s="11">
        <f>DAY(InputData[[#This Row],[DATE]])</f>
        <v>30</v>
      </c>
      <c r="O377" s="11" t="str">
        <f>TEXT(InputData[[#This Row],[DATE]],"mmm")</f>
        <v>May</v>
      </c>
      <c r="P377" s="11">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3">
        <f>VLOOKUP(InputData[[#This Row],[PRODUCT ID]],MasterData[],5,0)</f>
        <v>83</v>
      </c>
      <c r="K378" s="13">
        <f>VLOOKUP(InputData[[#This Row],[PRODUCT ID]],MasterData[],6,0)</f>
        <v>94.62</v>
      </c>
      <c r="L378" s="13">
        <f>InputData[[#This Row],[QUANTITY]]*InputData[[#This Row],[BUYING PRIZE]]</f>
        <v>1162</v>
      </c>
      <c r="M378" s="13">
        <f>InputData[[#This Row],[QUANTITY]]*InputData[[#This Row],[SELLING PRICE]]*(1-InputData[[#This Row],[DISCOUNT %]])</f>
        <v>1324.68</v>
      </c>
      <c r="N378" s="11">
        <f>DAY(InputData[[#This Row],[DATE]])</f>
        <v>3</v>
      </c>
      <c r="O378" s="11" t="str">
        <f>TEXT(InputData[[#This Row],[DATE]],"mmm")</f>
        <v>Jun</v>
      </c>
      <c r="P378" s="11">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3">
        <f>VLOOKUP(InputData[[#This Row],[PRODUCT ID]],MasterData[],5,0)</f>
        <v>37</v>
      </c>
      <c r="K379" s="13">
        <f>VLOOKUP(InputData[[#This Row],[PRODUCT ID]],MasterData[],6,0)</f>
        <v>41.81</v>
      </c>
      <c r="L379" s="13">
        <f>InputData[[#This Row],[QUANTITY]]*InputData[[#This Row],[BUYING PRIZE]]</f>
        <v>296</v>
      </c>
      <c r="M379" s="13">
        <f>InputData[[#This Row],[QUANTITY]]*InputData[[#This Row],[SELLING PRICE]]*(1-InputData[[#This Row],[DISCOUNT %]])</f>
        <v>334.48</v>
      </c>
      <c r="N379" s="11">
        <f>DAY(InputData[[#This Row],[DATE]])</f>
        <v>10</v>
      </c>
      <c r="O379" s="11" t="str">
        <f>TEXT(InputData[[#This Row],[DATE]],"mmm")</f>
        <v>Jun</v>
      </c>
      <c r="P379" s="11">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3">
        <f>VLOOKUP(InputData[[#This Row],[PRODUCT ID]],MasterData[],5,0)</f>
        <v>37</v>
      </c>
      <c r="K380" s="13">
        <f>VLOOKUP(InputData[[#This Row],[PRODUCT ID]],MasterData[],6,0)</f>
        <v>42.55</v>
      </c>
      <c r="L380" s="13">
        <f>InputData[[#This Row],[QUANTITY]]*InputData[[#This Row],[BUYING PRIZE]]</f>
        <v>481</v>
      </c>
      <c r="M380" s="13">
        <f>InputData[[#This Row],[QUANTITY]]*InputData[[#This Row],[SELLING PRICE]]*(1-InputData[[#This Row],[DISCOUNT %]])</f>
        <v>553.15</v>
      </c>
      <c r="N380" s="11">
        <f>DAY(InputData[[#This Row],[DATE]])</f>
        <v>11</v>
      </c>
      <c r="O380" s="11" t="str">
        <f>TEXT(InputData[[#This Row],[DATE]],"mmm")</f>
        <v>Jun</v>
      </c>
      <c r="P380" s="11">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3">
        <f>VLOOKUP(InputData[[#This Row],[PRODUCT ID]],MasterData[],5,0)</f>
        <v>126</v>
      </c>
      <c r="K381" s="13">
        <f>VLOOKUP(InputData[[#This Row],[PRODUCT ID]],MasterData[],6,0)</f>
        <v>162.54</v>
      </c>
      <c r="L381" s="13">
        <f>InputData[[#This Row],[QUANTITY]]*InputData[[#This Row],[BUYING PRIZE]]</f>
        <v>756</v>
      </c>
      <c r="M381" s="13">
        <f>InputData[[#This Row],[QUANTITY]]*InputData[[#This Row],[SELLING PRICE]]*(1-InputData[[#This Row],[DISCOUNT %]])</f>
        <v>975.24</v>
      </c>
      <c r="N381" s="11">
        <f>DAY(InputData[[#This Row],[DATE]])</f>
        <v>11</v>
      </c>
      <c r="O381" s="11" t="str">
        <f>TEXT(InputData[[#This Row],[DATE]],"mmm")</f>
        <v>Jun</v>
      </c>
      <c r="P381" s="1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3">
        <f>VLOOKUP(InputData[[#This Row],[PRODUCT ID]],MasterData[],5,0)</f>
        <v>18</v>
      </c>
      <c r="K382" s="13">
        <f>VLOOKUP(InputData[[#This Row],[PRODUCT ID]],MasterData[],6,0)</f>
        <v>24.66</v>
      </c>
      <c r="L382" s="13">
        <f>InputData[[#This Row],[QUANTITY]]*InputData[[#This Row],[BUYING PRIZE]]</f>
        <v>108</v>
      </c>
      <c r="M382" s="13">
        <f>InputData[[#This Row],[QUANTITY]]*InputData[[#This Row],[SELLING PRICE]]*(1-InputData[[#This Row],[DISCOUNT %]])</f>
        <v>147.96</v>
      </c>
      <c r="N382" s="11">
        <f>DAY(InputData[[#This Row],[DATE]])</f>
        <v>13</v>
      </c>
      <c r="O382" s="11" t="str">
        <f>TEXT(InputData[[#This Row],[DATE]],"mmm")</f>
        <v>Jun</v>
      </c>
      <c r="P382" s="11">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3">
        <f>VLOOKUP(InputData[[#This Row],[PRODUCT ID]],MasterData[],5,0)</f>
        <v>120</v>
      </c>
      <c r="K383" s="13">
        <f>VLOOKUP(InputData[[#This Row],[PRODUCT ID]],MasterData[],6,0)</f>
        <v>162</v>
      </c>
      <c r="L383" s="13">
        <f>InputData[[#This Row],[QUANTITY]]*InputData[[#This Row],[BUYING PRIZE]]</f>
        <v>1800</v>
      </c>
      <c r="M383" s="13">
        <f>InputData[[#This Row],[QUANTITY]]*InputData[[#This Row],[SELLING PRICE]]*(1-InputData[[#This Row],[DISCOUNT %]])</f>
        <v>2430</v>
      </c>
      <c r="N383" s="11">
        <f>DAY(InputData[[#This Row],[DATE]])</f>
        <v>15</v>
      </c>
      <c r="O383" s="11" t="str">
        <f>TEXT(InputData[[#This Row],[DATE]],"mmm")</f>
        <v>Jun</v>
      </c>
      <c r="P383" s="11">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3">
        <f>VLOOKUP(InputData[[#This Row],[PRODUCT ID]],MasterData[],5,0)</f>
        <v>47</v>
      </c>
      <c r="K384" s="13">
        <f>VLOOKUP(InputData[[#This Row],[PRODUCT ID]],MasterData[],6,0)</f>
        <v>53.11</v>
      </c>
      <c r="L384" s="13">
        <f>InputData[[#This Row],[QUANTITY]]*InputData[[#This Row],[BUYING PRIZE]]</f>
        <v>705</v>
      </c>
      <c r="M384" s="13">
        <f>InputData[[#This Row],[QUANTITY]]*InputData[[#This Row],[SELLING PRICE]]*(1-InputData[[#This Row],[DISCOUNT %]])</f>
        <v>796.65</v>
      </c>
      <c r="N384" s="11">
        <f>DAY(InputData[[#This Row],[DATE]])</f>
        <v>16</v>
      </c>
      <c r="O384" s="11" t="str">
        <f>TEXT(InputData[[#This Row],[DATE]],"mmm")</f>
        <v>Jun</v>
      </c>
      <c r="P384" s="11">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3">
        <f>VLOOKUP(InputData[[#This Row],[PRODUCT ID]],MasterData[],5,0)</f>
        <v>105</v>
      </c>
      <c r="K385" s="13">
        <f>VLOOKUP(InputData[[#This Row],[PRODUCT ID]],MasterData[],6,0)</f>
        <v>142.80000000000001</v>
      </c>
      <c r="L385" s="13">
        <f>InputData[[#This Row],[QUANTITY]]*InputData[[#This Row],[BUYING PRIZE]]</f>
        <v>840</v>
      </c>
      <c r="M385" s="13">
        <f>InputData[[#This Row],[QUANTITY]]*InputData[[#This Row],[SELLING PRICE]]*(1-InputData[[#This Row],[DISCOUNT %]])</f>
        <v>1142.4000000000001</v>
      </c>
      <c r="N385" s="11">
        <f>DAY(InputData[[#This Row],[DATE]])</f>
        <v>19</v>
      </c>
      <c r="O385" s="11" t="str">
        <f>TEXT(InputData[[#This Row],[DATE]],"mmm")</f>
        <v>Jun</v>
      </c>
      <c r="P385" s="11">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3">
        <f>VLOOKUP(InputData[[#This Row],[PRODUCT ID]],MasterData[],5,0)</f>
        <v>134</v>
      </c>
      <c r="K386" s="13">
        <f>VLOOKUP(InputData[[#This Row],[PRODUCT ID]],MasterData[],6,0)</f>
        <v>156.78</v>
      </c>
      <c r="L386" s="13">
        <f>InputData[[#This Row],[QUANTITY]]*InputData[[#This Row],[BUYING PRIZE]]</f>
        <v>1876</v>
      </c>
      <c r="M386" s="13">
        <f>InputData[[#This Row],[QUANTITY]]*InputData[[#This Row],[SELLING PRICE]]*(1-InputData[[#This Row],[DISCOUNT %]])</f>
        <v>2194.92</v>
      </c>
      <c r="N386" s="11">
        <f>DAY(InputData[[#This Row],[DATE]])</f>
        <v>21</v>
      </c>
      <c r="O386" s="11" t="str">
        <f>TEXT(InputData[[#This Row],[DATE]],"mmm")</f>
        <v>Jun</v>
      </c>
      <c r="P386" s="11">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3">
        <f>VLOOKUP(InputData[[#This Row],[PRODUCT ID]],MasterData[],5,0)</f>
        <v>90</v>
      </c>
      <c r="K387" s="13">
        <f>VLOOKUP(InputData[[#This Row],[PRODUCT ID]],MasterData[],6,0)</f>
        <v>115.2</v>
      </c>
      <c r="L387" s="13">
        <f>InputData[[#This Row],[QUANTITY]]*InputData[[#This Row],[BUYING PRIZE]]</f>
        <v>900</v>
      </c>
      <c r="M387" s="13">
        <f>InputData[[#This Row],[QUANTITY]]*InputData[[#This Row],[SELLING PRICE]]*(1-InputData[[#This Row],[DISCOUNT %]])</f>
        <v>1152</v>
      </c>
      <c r="N387" s="11">
        <f>DAY(InputData[[#This Row],[DATE]])</f>
        <v>22</v>
      </c>
      <c r="O387" s="11" t="str">
        <f>TEXT(InputData[[#This Row],[DATE]],"mmm")</f>
        <v>Jun</v>
      </c>
      <c r="P387" s="11">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3">
        <f>VLOOKUP(InputData[[#This Row],[PRODUCT ID]],MasterData[],5,0)</f>
        <v>98</v>
      </c>
      <c r="K388" s="13">
        <f>VLOOKUP(InputData[[#This Row],[PRODUCT ID]],MasterData[],6,0)</f>
        <v>103.88</v>
      </c>
      <c r="L388" s="13">
        <f>InputData[[#This Row],[QUANTITY]]*InputData[[#This Row],[BUYING PRIZE]]</f>
        <v>392</v>
      </c>
      <c r="M388" s="13">
        <f>InputData[[#This Row],[QUANTITY]]*InputData[[#This Row],[SELLING PRICE]]*(1-InputData[[#This Row],[DISCOUNT %]])</f>
        <v>415.52</v>
      </c>
      <c r="N388" s="11">
        <f>DAY(InputData[[#This Row],[DATE]])</f>
        <v>22</v>
      </c>
      <c r="O388" s="11" t="str">
        <f>TEXT(InputData[[#This Row],[DATE]],"mmm")</f>
        <v>Jun</v>
      </c>
      <c r="P388" s="11">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3">
        <f>VLOOKUP(InputData[[#This Row],[PRODUCT ID]],MasterData[],5,0)</f>
        <v>44</v>
      </c>
      <c r="K389" s="13">
        <f>VLOOKUP(InputData[[#This Row],[PRODUCT ID]],MasterData[],6,0)</f>
        <v>48.84</v>
      </c>
      <c r="L389" s="13">
        <f>InputData[[#This Row],[QUANTITY]]*InputData[[#This Row],[BUYING PRIZE]]</f>
        <v>352</v>
      </c>
      <c r="M389" s="13">
        <f>InputData[[#This Row],[QUANTITY]]*InputData[[#This Row],[SELLING PRICE]]*(1-InputData[[#This Row],[DISCOUNT %]])</f>
        <v>390.72</v>
      </c>
      <c r="N389" s="11">
        <f>DAY(InputData[[#This Row],[DATE]])</f>
        <v>23</v>
      </c>
      <c r="O389" s="11" t="str">
        <f>TEXT(InputData[[#This Row],[DATE]],"mmm")</f>
        <v>Jun</v>
      </c>
      <c r="P389" s="11">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3">
        <f>VLOOKUP(InputData[[#This Row],[PRODUCT ID]],MasterData[],5,0)</f>
        <v>37</v>
      </c>
      <c r="K390" s="13">
        <f>VLOOKUP(InputData[[#This Row],[PRODUCT ID]],MasterData[],6,0)</f>
        <v>49.21</v>
      </c>
      <c r="L390" s="13">
        <f>InputData[[#This Row],[QUANTITY]]*InputData[[#This Row],[BUYING PRIZE]]</f>
        <v>259</v>
      </c>
      <c r="M390" s="13">
        <f>InputData[[#This Row],[QUANTITY]]*InputData[[#This Row],[SELLING PRICE]]*(1-InputData[[#This Row],[DISCOUNT %]])</f>
        <v>344.47</v>
      </c>
      <c r="N390" s="11">
        <f>DAY(InputData[[#This Row],[DATE]])</f>
        <v>24</v>
      </c>
      <c r="O390" s="11" t="str">
        <f>TEXT(InputData[[#This Row],[DATE]],"mmm")</f>
        <v>Jun</v>
      </c>
      <c r="P390" s="11">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3">
        <f>VLOOKUP(InputData[[#This Row],[PRODUCT ID]],MasterData[],5,0)</f>
        <v>73</v>
      </c>
      <c r="K391" s="13">
        <f>VLOOKUP(InputData[[#This Row],[PRODUCT ID]],MasterData[],6,0)</f>
        <v>94.17</v>
      </c>
      <c r="L391" s="13">
        <f>InputData[[#This Row],[QUANTITY]]*InputData[[#This Row],[BUYING PRIZE]]</f>
        <v>511</v>
      </c>
      <c r="M391" s="13">
        <f>InputData[[#This Row],[QUANTITY]]*InputData[[#This Row],[SELLING PRICE]]*(1-InputData[[#This Row],[DISCOUNT %]])</f>
        <v>659.19</v>
      </c>
      <c r="N391" s="11">
        <f>DAY(InputData[[#This Row],[DATE]])</f>
        <v>25</v>
      </c>
      <c r="O391" s="11" t="str">
        <f>TEXT(InputData[[#This Row],[DATE]],"mmm")</f>
        <v>Jun</v>
      </c>
      <c r="P391" s="1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3">
        <f>VLOOKUP(InputData[[#This Row],[PRODUCT ID]],MasterData[],5,0)</f>
        <v>55</v>
      </c>
      <c r="K392" s="13">
        <f>VLOOKUP(InputData[[#This Row],[PRODUCT ID]],MasterData[],6,0)</f>
        <v>58.3</v>
      </c>
      <c r="L392" s="13">
        <f>InputData[[#This Row],[QUANTITY]]*InputData[[#This Row],[BUYING PRIZE]]</f>
        <v>220</v>
      </c>
      <c r="M392" s="13">
        <f>InputData[[#This Row],[QUANTITY]]*InputData[[#This Row],[SELLING PRICE]]*(1-InputData[[#This Row],[DISCOUNT %]])</f>
        <v>233.2</v>
      </c>
      <c r="N392" s="11">
        <f>DAY(InputData[[#This Row],[DATE]])</f>
        <v>26</v>
      </c>
      <c r="O392" s="11" t="str">
        <f>TEXT(InputData[[#This Row],[DATE]],"mmm")</f>
        <v>Jun</v>
      </c>
      <c r="P392" s="11">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3">
        <f>VLOOKUP(InputData[[#This Row],[PRODUCT ID]],MasterData[],5,0)</f>
        <v>67</v>
      </c>
      <c r="K393" s="13">
        <f>VLOOKUP(InputData[[#This Row],[PRODUCT ID]],MasterData[],6,0)</f>
        <v>83.08</v>
      </c>
      <c r="L393" s="13">
        <f>InputData[[#This Row],[QUANTITY]]*InputData[[#This Row],[BUYING PRIZE]]</f>
        <v>804</v>
      </c>
      <c r="M393" s="13">
        <f>InputData[[#This Row],[QUANTITY]]*InputData[[#This Row],[SELLING PRICE]]*(1-InputData[[#This Row],[DISCOUNT %]])</f>
        <v>996.96</v>
      </c>
      <c r="N393" s="11">
        <f>DAY(InputData[[#This Row],[DATE]])</f>
        <v>26</v>
      </c>
      <c r="O393" s="11" t="str">
        <f>TEXT(InputData[[#This Row],[DATE]],"mmm")</f>
        <v>Jun</v>
      </c>
      <c r="P393" s="11">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3">
        <f>VLOOKUP(InputData[[#This Row],[PRODUCT ID]],MasterData[],5,0)</f>
        <v>95</v>
      </c>
      <c r="K394" s="13">
        <f>VLOOKUP(InputData[[#This Row],[PRODUCT ID]],MasterData[],6,0)</f>
        <v>119.7</v>
      </c>
      <c r="L394" s="13">
        <f>InputData[[#This Row],[QUANTITY]]*InputData[[#This Row],[BUYING PRIZE]]</f>
        <v>1425</v>
      </c>
      <c r="M394" s="13">
        <f>InputData[[#This Row],[QUANTITY]]*InputData[[#This Row],[SELLING PRICE]]*(1-InputData[[#This Row],[DISCOUNT %]])</f>
        <v>1795.5</v>
      </c>
      <c r="N394" s="11">
        <f>DAY(InputData[[#This Row],[DATE]])</f>
        <v>3</v>
      </c>
      <c r="O394" s="11" t="str">
        <f>TEXT(InputData[[#This Row],[DATE]],"mmm")</f>
        <v>Jul</v>
      </c>
      <c r="P394" s="11">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3">
        <f>VLOOKUP(InputData[[#This Row],[PRODUCT ID]],MasterData[],5,0)</f>
        <v>43</v>
      </c>
      <c r="K395" s="13">
        <f>VLOOKUP(InputData[[#This Row],[PRODUCT ID]],MasterData[],6,0)</f>
        <v>47.730000000000004</v>
      </c>
      <c r="L395" s="13">
        <f>InputData[[#This Row],[QUANTITY]]*InputData[[#This Row],[BUYING PRIZE]]</f>
        <v>301</v>
      </c>
      <c r="M395" s="13">
        <f>InputData[[#This Row],[QUANTITY]]*InputData[[#This Row],[SELLING PRICE]]*(1-InputData[[#This Row],[DISCOUNT %]])</f>
        <v>334.11</v>
      </c>
      <c r="N395" s="11">
        <f>DAY(InputData[[#This Row],[DATE]])</f>
        <v>4</v>
      </c>
      <c r="O395" s="11" t="str">
        <f>TEXT(InputData[[#This Row],[DATE]],"mmm")</f>
        <v>Jul</v>
      </c>
      <c r="P395" s="11">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3">
        <f>VLOOKUP(InputData[[#This Row],[PRODUCT ID]],MasterData[],5,0)</f>
        <v>7</v>
      </c>
      <c r="K396" s="13">
        <f>VLOOKUP(InputData[[#This Row],[PRODUCT ID]],MasterData[],6,0)</f>
        <v>8.33</v>
      </c>
      <c r="L396" s="13">
        <f>InputData[[#This Row],[QUANTITY]]*InputData[[#This Row],[BUYING PRIZE]]</f>
        <v>49</v>
      </c>
      <c r="M396" s="13">
        <f>InputData[[#This Row],[QUANTITY]]*InputData[[#This Row],[SELLING PRICE]]*(1-InputData[[#This Row],[DISCOUNT %]])</f>
        <v>58.31</v>
      </c>
      <c r="N396" s="11">
        <f>DAY(InputData[[#This Row],[DATE]])</f>
        <v>5</v>
      </c>
      <c r="O396" s="11" t="str">
        <f>TEXT(InputData[[#This Row],[DATE]],"mmm")</f>
        <v>Jul</v>
      </c>
      <c r="P396" s="11">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3">
        <f>VLOOKUP(InputData[[#This Row],[PRODUCT ID]],MasterData[],5,0)</f>
        <v>12</v>
      </c>
      <c r="K397" s="13">
        <f>VLOOKUP(InputData[[#This Row],[PRODUCT ID]],MasterData[],6,0)</f>
        <v>15.719999999999999</v>
      </c>
      <c r="L397" s="13">
        <f>InputData[[#This Row],[QUANTITY]]*InputData[[#This Row],[BUYING PRIZE]]</f>
        <v>96</v>
      </c>
      <c r="M397" s="13">
        <f>InputData[[#This Row],[QUANTITY]]*InputData[[#This Row],[SELLING PRICE]]*(1-InputData[[#This Row],[DISCOUNT %]])</f>
        <v>125.75999999999999</v>
      </c>
      <c r="N397" s="11">
        <f>DAY(InputData[[#This Row],[DATE]])</f>
        <v>5</v>
      </c>
      <c r="O397" s="11" t="str">
        <f>TEXT(InputData[[#This Row],[DATE]],"mmm")</f>
        <v>Jul</v>
      </c>
      <c r="P397" s="11">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3">
        <f>VLOOKUP(InputData[[#This Row],[PRODUCT ID]],MasterData[],5,0)</f>
        <v>138</v>
      </c>
      <c r="K398" s="13">
        <f>VLOOKUP(InputData[[#This Row],[PRODUCT ID]],MasterData[],6,0)</f>
        <v>173.88</v>
      </c>
      <c r="L398" s="13">
        <f>InputData[[#This Row],[QUANTITY]]*InputData[[#This Row],[BUYING PRIZE]]</f>
        <v>276</v>
      </c>
      <c r="M398" s="13">
        <f>InputData[[#This Row],[QUANTITY]]*InputData[[#This Row],[SELLING PRICE]]*(1-InputData[[#This Row],[DISCOUNT %]])</f>
        <v>347.76</v>
      </c>
      <c r="N398" s="11">
        <f>DAY(InputData[[#This Row],[DATE]])</f>
        <v>6</v>
      </c>
      <c r="O398" s="11" t="str">
        <f>TEXT(InputData[[#This Row],[DATE]],"mmm")</f>
        <v>Jul</v>
      </c>
      <c r="P398" s="11">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3">
        <f>VLOOKUP(InputData[[#This Row],[PRODUCT ID]],MasterData[],5,0)</f>
        <v>37</v>
      </c>
      <c r="K399" s="13">
        <f>VLOOKUP(InputData[[#This Row],[PRODUCT ID]],MasterData[],6,0)</f>
        <v>49.21</v>
      </c>
      <c r="L399" s="13">
        <f>InputData[[#This Row],[QUANTITY]]*InputData[[#This Row],[BUYING PRIZE]]</f>
        <v>74</v>
      </c>
      <c r="M399" s="13">
        <f>InputData[[#This Row],[QUANTITY]]*InputData[[#This Row],[SELLING PRICE]]*(1-InputData[[#This Row],[DISCOUNT %]])</f>
        <v>98.42</v>
      </c>
      <c r="N399" s="11">
        <f>DAY(InputData[[#This Row],[DATE]])</f>
        <v>8</v>
      </c>
      <c r="O399" s="11" t="str">
        <f>TEXT(InputData[[#This Row],[DATE]],"mmm")</f>
        <v>Jul</v>
      </c>
      <c r="P399" s="11">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3">
        <f>VLOOKUP(InputData[[#This Row],[PRODUCT ID]],MasterData[],5,0)</f>
        <v>89</v>
      </c>
      <c r="K400" s="13">
        <f>VLOOKUP(InputData[[#This Row],[PRODUCT ID]],MasterData[],6,0)</f>
        <v>117.48</v>
      </c>
      <c r="L400" s="13">
        <f>InputData[[#This Row],[QUANTITY]]*InputData[[#This Row],[BUYING PRIZE]]</f>
        <v>1068</v>
      </c>
      <c r="M400" s="13">
        <f>InputData[[#This Row],[QUANTITY]]*InputData[[#This Row],[SELLING PRICE]]*(1-InputData[[#This Row],[DISCOUNT %]])</f>
        <v>1409.76</v>
      </c>
      <c r="N400" s="11">
        <f>DAY(InputData[[#This Row],[DATE]])</f>
        <v>10</v>
      </c>
      <c r="O400" s="11" t="str">
        <f>TEXT(InputData[[#This Row],[DATE]],"mmm")</f>
        <v>Jul</v>
      </c>
      <c r="P400" s="11">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3">
        <f>VLOOKUP(InputData[[#This Row],[PRODUCT ID]],MasterData[],5,0)</f>
        <v>37</v>
      </c>
      <c r="K401" s="13">
        <f>VLOOKUP(InputData[[#This Row],[PRODUCT ID]],MasterData[],6,0)</f>
        <v>41.81</v>
      </c>
      <c r="L401" s="13">
        <f>InputData[[#This Row],[QUANTITY]]*InputData[[#This Row],[BUYING PRIZE]]</f>
        <v>444</v>
      </c>
      <c r="M401" s="13">
        <f>InputData[[#This Row],[QUANTITY]]*InputData[[#This Row],[SELLING PRICE]]*(1-InputData[[#This Row],[DISCOUNT %]])</f>
        <v>501.72</v>
      </c>
      <c r="N401" s="11">
        <f>DAY(InputData[[#This Row],[DATE]])</f>
        <v>12</v>
      </c>
      <c r="O401" s="11" t="str">
        <f>TEXT(InputData[[#This Row],[DATE]],"mmm")</f>
        <v>Jul</v>
      </c>
      <c r="P401" s="1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3">
        <f>VLOOKUP(InputData[[#This Row],[PRODUCT ID]],MasterData[],5,0)</f>
        <v>7</v>
      </c>
      <c r="K402" s="13">
        <f>VLOOKUP(InputData[[#This Row],[PRODUCT ID]],MasterData[],6,0)</f>
        <v>8.33</v>
      </c>
      <c r="L402" s="13">
        <f>InputData[[#This Row],[QUANTITY]]*InputData[[#This Row],[BUYING PRIZE]]</f>
        <v>49</v>
      </c>
      <c r="M402" s="13">
        <f>InputData[[#This Row],[QUANTITY]]*InputData[[#This Row],[SELLING PRICE]]*(1-InputData[[#This Row],[DISCOUNT %]])</f>
        <v>58.31</v>
      </c>
      <c r="N402" s="11">
        <f>DAY(InputData[[#This Row],[DATE]])</f>
        <v>13</v>
      </c>
      <c r="O402" s="11" t="str">
        <f>TEXT(InputData[[#This Row],[DATE]],"mmm")</f>
        <v>Jul</v>
      </c>
      <c r="P402" s="11">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3">
        <f>VLOOKUP(InputData[[#This Row],[PRODUCT ID]],MasterData[],5,0)</f>
        <v>95</v>
      </c>
      <c r="K403" s="13">
        <f>VLOOKUP(InputData[[#This Row],[PRODUCT ID]],MasterData[],6,0)</f>
        <v>119.7</v>
      </c>
      <c r="L403" s="13">
        <f>InputData[[#This Row],[QUANTITY]]*InputData[[#This Row],[BUYING PRIZE]]</f>
        <v>855</v>
      </c>
      <c r="M403" s="13">
        <f>InputData[[#This Row],[QUANTITY]]*InputData[[#This Row],[SELLING PRICE]]*(1-InputData[[#This Row],[DISCOUNT %]])</f>
        <v>1077.3</v>
      </c>
      <c r="N403" s="11">
        <f>DAY(InputData[[#This Row],[DATE]])</f>
        <v>14</v>
      </c>
      <c r="O403" s="11" t="str">
        <f>TEXT(InputData[[#This Row],[DATE]],"mmm")</f>
        <v>Jul</v>
      </c>
      <c r="P403" s="11">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3">
        <f>VLOOKUP(InputData[[#This Row],[PRODUCT ID]],MasterData[],5,0)</f>
        <v>44</v>
      </c>
      <c r="K404" s="13">
        <f>VLOOKUP(InputData[[#This Row],[PRODUCT ID]],MasterData[],6,0)</f>
        <v>48.84</v>
      </c>
      <c r="L404" s="13">
        <f>InputData[[#This Row],[QUANTITY]]*InputData[[#This Row],[BUYING PRIZE]]</f>
        <v>88</v>
      </c>
      <c r="M404" s="13">
        <f>InputData[[#This Row],[QUANTITY]]*InputData[[#This Row],[SELLING PRICE]]*(1-InputData[[#This Row],[DISCOUNT %]])</f>
        <v>97.68</v>
      </c>
      <c r="N404" s="11">
        <f>DAY(InputData[[#This Row],[DATE]])</f>
        <v>15</v>
      </c>
      <c r="O404" s="11" t="str">
        <f>TEXT(InputData[[#This Row],[DATE]],"mmm")</f>
        <v>Jul</v>
      </c>
      <c r="P404" s="11">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3">
        <f>VLOOKUP(InputData[[#This Row],[PRODUCT ID]],MasterData[],5,0)</f>
        <v>138</v>
      </c>
      <c r="K405" s="13">
        <f>VLOOKUP(InputData[[#This Row],[PRODUCT ID]],MasterData[],6,0)</f>
        <v>173.88</v>
      </c>
      <c r="L405" s="13">
        <f>InputData[[#This Row],[QUANTITY]]*InputData[[#This Row],[BUYING PRIZE]]</f>
        <v>1104</v>
      </c>
      <c r="M405" s="13">
        <f>InputData[[#This Row],[QUANTITY]]*InputData[[#This Row],[SELLING PRICE]]*(1-InputData[[#This Row],[DISCOUNT %]])</f>
        <v>1391.04</v>
      </c>
      <c r="N405" s="11">
        <f>DAY(InputData[[#This Row],[DATE]])</f>
        <v>17</v>
      </c>
      <c r="O405" s="11" t="str">
        <f>TEXT(InputData[[#This Row],[DATE]],"mmm")</f>
        <v>Jul</v>
      </c>
      <c r="P405" s="11">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3">
        <f>VLOOKUP(InputData[[#This Row],[PRODUCT ID]],MasterData[],5,0)</f>
        <v>148</v>
      </c>
      <c r="K406" s="13">
        <f>VLOOKUP(InputData[[#This Row],[PRODUCT ID]],MasterData[],6,0)</f>
        <v>164.28</v>
      </c>
      <c r="L406" s="13">
        <f>InputData[[#This Row],[QUANTITY]]*InputData[[#This Row],[BUYING PRIZE]]</f>
        <v>1776</v>
      </c>
      <c r="M406" s="13">
        <f>InputData[[#This Row],[QUANTITY]]*InputData[[#This Row],[SELLING PRICE]]*(1-InputData[[#This Row],[DISCOUNT %]])</f>
        <v>1971.3600000000001</v>
      </c>
      <c r="N406" s="11">
        <f>DAY(InputData[[#This Row],[DATE]])</f>
        <v>18</v>
      </c>
      <c r="O406" s="11" t="str">
        <f>TEXT(InputData[[#This Row],[DATE]],"mmm")</f>
        <v>Jul</v>
      </c>
      <c r="P406" s="11">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3">
        <f>VLOOKUP(InputData[[#This Row],[PRODUCT ID]],MasterData[],5,0)</f>
        <v>120</v>
      </c>
      <c r="K407" s="13">
        <f>VLOOKUP(InputData[[#This Row],[PRODUCT ID]],MasterData[],6,0)</f>
        <v>162</v>
      </c>
      <c r="L407" s="13">
        <f>InputData[[#This Row],[QUANTITY]]*InputData[[#This Row],[BUYING PRIZE]]</f>
        <v>960</v>
      </c>
      <c r="M407" s="13">
        <f>InputData[[#This Row],[QUANTITY]]*InputData[[#This Row],[SELLING PRICE]]*(1-InputData[[#This Row],[DISCOUNT %]])</f>
        <v>1296</v>
      </c>
      <c r="N407" s="11">
        <f>DAY(InputData[[#This Row],[DATE]])</f>
        <v>20</v>
      </c>
      <c r="O407" s="11" t="str">
        <f>TEXT(InputData[[#This Row],[DATE]],"mmm")</f>
        <v>Jul</v>
      </c>
      <c r="P407" s="11">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3">
        <f>VLOOKUP(InputData[[#This Row],[PRODUCT ID]],MasterData[],5,0)</f>
        <v>55</v>
      </c>
      <c r="K408" s="13">
        <f>VLOOKUP(InputData[[#This Row],[PRODUCT ID]],MasterData[],6,0)</f>
        <v>58.3</v>
      </c>
      <c r="L408" s="13">
        <f>InputData[[#This Row],[QUANTITY]]*InputData[[#This Row],[BUYING PRIZE]]</f>
        <v>330</v>
      </c>
      <c r="M408" s="13">
        <f>InputData[[#This Row],[QUANTITY]]*InputData[[#This Row],[SELLING PRICE]]*(1-InputData[[#This Row],[DISCOUNT %]])</f>
        <v>349.79999999999995</v>
      </c>
      <c r="N408" s="11">
        <f>DAY(InputData[[#This Row],[DATE]])</f>
        <v>22</v>
      </c>
      <c r="O408" s="11" t="str">
        <f>TEXT(InputData[[#This Row],[DATE]],"mmm")</f>
        <v>Jul</v>
      </c>
      <c r="P408" s="11">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3">
        <f>VLOOKUP(InputData[[#This Row],[PRODUCT ID]],MasterData[],5,0)</f>
        <v>37</v>
      </c>
      <c r="K409" s="13">
        <f>VLOOKUP(InputData[[#This Row],[PRODUCT ID]],MasterData[],6,0)</f>
        <v>49.21</v>
      </c>
      <c r="L409" s="13">
        <f>InputData[[#This Row],[QUANTITY]]*InputData[[#This Row],[BUYING PRIZE]]</f>
        <v>74</v>
      </c>
      <c r="M409" s="13">
        <f>InputData[[#This Row],[QUANTITY]]*InputData[[#This Row],[SELLING PRICE]]*(1-InputData[[#This Row],[DISCOUNT %]])</f>
        <v>98.42</v>
      </c>
      <c r="N409" s="11">
        <f>DAY(InputData[[#This Row],[DATE]])</f>
        <v>23</v>
      </c>
      <c r="O409" s="11" t="str">
        <f>TEXT(InputData[[#This Row],[DATE]],"mmm")</f>
        <v>Jul</v>
      </c>
      <c r="P409" s="11">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3">
        <f>VLOOKUP(InputData[[#This Row],[PRODUCT ID]],MasterData[],5,0)</f>
        <v>75</v>
      </c>
      <c r="K410" s="13">
        <f>VLOOKUP(InputData[[#This Row],[PRODUCT ID]],MasterData[],6,0)</f>
        <v>85.5</v>
      </c>
      <c r="L410" s="13">
        <f>InputData[[#This Row],[QUANTITY]]*InputData[[#This Row],[BUYING PRIZE]]</f>
        <v>1050</v>
      </c>
      <c r="M410" s="13">
        <f>InputData[[#This Row],[QUANTITY]]*InputData[[#This Row],[SELLING PRICE]]*(1-InputData[[#This Row],[DISCOUNT %]])</f>
        <v>1197</v>
      </c>
      <c r="N410" s="11">
        <f>DAY(InputData[[#This Row],[DATE]])</f>
        <v>24</v>
      </c>
      <c r="O410" s="11" t="str">
        <f>TEXT(InputData[[#This Row],[DATE]],"mmm")</f>
        <v>Jul</v>
      </c>
      <c r="P410" s="11">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3">
        <f>VLOOKUP(InputData[[#This Row],[PRODUCT ID]],MasterData[],5,0)</f>
        <v>48</v>
      </c>
      <c r="K411" s="13">
        <f>VLOOKUP(InputData[[#This Row],[PRODUCT ID]],MasterData[],6,0)</f>
        <v>57.120000000000005</v>
      </c>
      <c r="L411" s="13">
        <f>InputData[[#This Row],[QUANTITY]]*InputData[[#This Row],[BUYING PRIZE]]</f>
        <v>48</v>
      </c>
      <c r="M411" s="13">
        <f>InputData[[#This Row],[QUANTITY]]*InputData[[#This Row],[SELLING PRICE]]*(1-InputData[[#This Row],[DISCOUNT %]])</f>
        <v>57.120000000000005</v>
      </c>
      <c r="N411" s="11">
        <f>DAY(InputData[[#This Row],[DATE]])</f>
        <v>24</v>
      </c>
      <c r="O411" s="11" t="str">
        <f>TEXT(InputData[[#This Row],[DATE]],"mmm")</f>
        <v>Jul</v>
      </c>
      <c r="P411" s="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3">
        <f>VLOOKUP(InputData[[#This Row],[PRODUCT ID]],MasterData[],5,0)</f>
        <v>76</v>
      </c>
      <c r="K412" s="13">
        <f>VLOOKUP(InputData[[#This Row],[PRODUCT ID]],MasterData[],6,0)</f>
        <v>82.08</v>
      </c>
      <c r="L412" s="13">
        <f>InputData[[#This Row],[QUANTITY]]*InputData[[#This Row],[BUYING PRIZE]]</f>
        <v>152</v>
      </c>
      <c r="M412" s="13">
        <f>InputData[[#This Row],[QUANTITY]]*InputData[[#This Row],[SELLING PRICE]]*(1-InputData[[#This Row],[DISCOUNT %]])</f>
        <v>164.16</v>
      </c>
      <c r="N412" s="11">
        <f>DAY(InputData[[#This Row],[DATE]])</f>
        <v>25</v>
      </c>
      <c r="O412" s="11" t="str">
        <f>TEXT(InputData[[#This Row],[DATE]],"mmm")</f>
        <v>Jul</v>
      </c>
      <c r="P412" s="11">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3">
        <f>VLOOKUP(InputData[[#This Row],[PRODUCT ID]],MasterData[],5,0)</f>
        <v>134</v>
      </c>
      <c r="K413" s="13">
        <f>VLOOKUP(InputData[[#This Row],[PRODUCT ID]],MasterData[],6,0)</f>
        <v>156.78</v>
      </c>
      <c r="L413" s="13">
        <f>InputData[[#This Row],[QUANTITY]]*InputData[[#This Row],[BUYING PRIZE]]</f>
        <v>1608</v>
      </c>
      <c r="M413" s="13">
        <f>InputData[[#This Row],[QUANTITY]]*InputData[[#This Row],[SELLING PRICE]]*(1-InputData[[#This Row],[DISCOUNT %]])</f>
        <v>1881.3600000000001</v>
      </c>
      <c r="N413" s="11">
        <f>DAY(InputData[[#This Row],[DATE]])</f>
        <v>25</v>
      </c>
      <c r="O413" s="11" t="str">
        <f>TEXT(InputData[[#This Row],[DATE]],"mmm")</f>
        <v>Jul</v>
      </c>
      <c r="P413" s="11">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3">
        <f>VLOOKUP(InputData[[#This Row],[PRODUCT ID]],MasterData[],5,0)</f>
        <v>71</v>
      </c>
      <c r="K414" s="13">
        <f>VLOOKUP(InputData[[#This Row],[PRODUCT ID]],MasterData[],6,0)</f>
        <v>80.94</v>
      </c>
      <c r="L414" s="13">
        <f>InputData[[#This Row],[QUANTITY]]*InputData[[#This Row],[BUYING PRIZE]]</f>
        <v>923</v>
      </c>
      <c r="M414" s="13">
        <f>InputData[[#This Row],[QUANTITY]]*InputData[[#This Row],[SELLING PRICE]]*(1-InputData[[#This Row],[DISCOUNT %]])</f>
        <v>1052.22</v>
      </c>
      <c r="N414" s="11">
        <f>DAY(InputData[[#This Row],[DATE]])</f>
        <v>25</v>
      </c>
      <c r="O414" s="11" t="str">
        <f>TEXT(InputData[[#This Row],[DATE]],"mmm")</f>
        <v>Jul</v>
      </c>
      <c r="P414" s="11">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3">
        <f>VLOOKUP(InputData[[#This Row],[PRODUCT ID]],MasterData[],5,0)</f>
        <v>71</v>
      </c>
      <c r="K415" s="13">
        <f>VLOOKUP(InputData[[#This Row],[PRODUCT ID]],MasterData[],6,0)</f>
        <v>80.94</v>
      </c>
      <c r="L415" s="13">
        <f>InputData[[#This Row],[QUANTITY]]*InputData[[#This Row],[BUYING PRIZE]]</f>
        <v>710</v>
      </c>
      <c r="M415" s="13">
        <f>InputData[[#This Row],[QUANTITY]]*InputData[[#This Row],[SELLING PRICE]]*(1-InputData[[#This Row],[DISCOUNT %]])</f>
        <v>809.4</v>
      </c>
      <c r="N415" s="11">
        <f>DAY(InputData[[#This Row],[DATE]])</f>
        <v>26</v>
      </c>
      <c r="O415" s="11" t="str">
        <f>TEXT(InputData[[#This Row],[DATE]],"mmm")</f>
        <v>Jul</v>
      </c>
      <c r="P415" s="11">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3">
        <f>VLOOKUP(InputData[[#This Row],[PRODUCT ID]],MasterData[],5,0)</f>
        <v>18</v>
      </c>
      <c r="K416" s="13">
        <f>VLOOKUP(InputData[[#This Row],[PRODUCT ID]],MasterData[],6,0)</f>
        <v>24.66</v>
      </c>
      <c r="L416" s="13">
        <f>InputData[[#This Row],[QUANTITY]]*InputData[[#This Row],[BUYING PRIZE]]</f>
        <v>18</v>
      </c>
      <c r="M416" s="13">
        <f>InputData[[#This Row],[QUANTITY]]*InputData[[#This Row],[SELLING PRICE]]*(1-InputData[[#This Row],[DISCOUNT %]])</f>
        <v>24.66</v>
      </c>
      <c r="N416" s="11">
        <f>DAY(InputData[[#This Row],[DATE]])</f>
        <v>26</v>
      </c>
      <c r="O416" s="11" t="str">
        <f>TEXT(InputData[[#This Row],[DATE]],"mmm")</f>
        <v>Jul</v>
      </c>
      <c r="P416" s="11">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3">
        <f>VLOOKUP(InputData[[#This Row],[PRODUCT ID]],MasterData[],5,0)</f>
        <v>73</v>
      </c>
      <c r="K417" s="13">
        <f>VLOOKUP(InputData[[#This Row],[PRODUCT ID]],MasterData[],6,0)</f>
        <v>94.17</v>
      </c>
      <c r="L417" s="13">
        <f>InputData[[#This Row],[QUANTITY]]*InputData[[#This Row],[BUYING PRIZE]]</f>
        <v>365</v>
      </c>
      <c r="M417" s="13">
        <f>InputData[[#This Row],[QUANTITY]]*InputData[[#This Row],[SELLING PRICE]]*(1-InputData[[#This Row],[DISCOUNT %]])</f>
        <v>470.85</v>
      </c>
      <c r="N417" s="11">
        <f>DAY(InputData[[#This Row],[DATE]])</f>
        <v>3</v>
      </c>
      <c r="O417" s="11" t="str">
        <f>TEXT(InputData[[#This Row],[DATE]],"mmm")</f>
        <v>Aug</v>
      </c>
      <c r="P417" s="11">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3">
        <f>VLOOKUP(InputData[[#This Row],[PRODUCT ID]],MasterData[],5,0)</f>
        <v>13</v>
      </c>
      <c r="K418" s="13">
        <f>VLOOKUP(InputData[[#This Row],[PRODUCT ID]],MasterData[],6,0)</f>
        <v>16.64</v>
      </c>
      <c r="L418" s="13">
        <f>InputData[[#This Row],[QUANTITY]]*InputData[[#This Row],[BUYING PRIZE]]</f>
        <v>117</v>
      </c>
      <c r="M418" s="13">
        <f>InputData[[#This Row],[QUANTITY]]*InputData[[#This Row],[SELLING PRICE]]*(1-InputData[[#This Row],[DISCOUNT %]])</f>
        <v>149.76</v>
      </c>
      <c r="N418" s="11">
        <f>DAY(InputData[[#This Row],[DATE]])</f>
        <v>6</v>
      </c>
      <c r="O418" s="11" t="str">
        <f>TEXT(InputData[[#This Row],[DATE]],"mmm")</f>
        <v>Aug</v>
      </c>
      <c r="P418" s="11">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3">
        <f>VLOOKUP(InputData[[#This Row],[PRODUCT ID]],MasterData[],5,0)</f>
        <v>13</v>
      </c>
      <c r="K419" s="13">
        <f>VLOOKUP(InputData[[#This Row],[PRODUCT ID]],MasterData[],6,0)</f>
        <v>16.64</v>
      </c>
      <c r="L419" s="13">
        <f>InputData[[#This Row],[QUANTITY]]*InputData[[#This Row],[BUYING PRIZE]]</f>
        <v>26</v>
      </c>
      <c r="M419" s="13">
        <f>InputData[[#This Row],[QUANTITY]]*InputData[[#This Row],[SELLING PRICE]]*(1-InputData[[#This Row],[DISCOUNT %]])</f>
        <v>33.28</v>
      </c>
      <c r="N419" s="11">
        <f>DAY(InputData[[#This Row],[DATE]])</f>
        <v>8</v>
      </c>
      <c r="O419" s="11" t="str">
        <f>TEXT(InputData[[#This Row],[DATE]],"mmm")</f>
        <v>Aug</v>
      </c>
      <c r="P419" s="11">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3">
        <f>VLOOKUP(InputData[[#This Row],[PRODUCT ID]],MasterData[],5,0)</f>
        <v>89</v>
      </c>
      <c r="K420" s="13">
        <f>VLOOKUP(InputData[[#This Row],[PRODUCT ID]],MasterData[],6,0)</f>
        <v>117.48</v>
      </c>
      <c r="L420" s="13">
        <f>InputData[[#This Row],[QUANTITY]]*InputData[[#This Row],[BUYING PRIZE]]</f>
        <v>1068</v>
      </c>
      <c r="M420" s="13">
        <f>InputData[[#This Row],[QUANTITY]]*InputData[[#This Row],[SELLING PRICE]]*(1-InputData[[#This Row],[DISCOUNT %]])</f>
        <v>1409.76</v>
      </c>
      <c r="N420" s="11">
        <f>DAY(InputData[[#This Row],[DATE]])</f>
        <v>8</v>
      </c>
      <c r="O420" s="11" t="str">
        <f>TEXT(InputData[[#This Row],[DATE]],"mmm")</f>
        <v>Aug</v>
      </c>
      <c r="P420" s="11">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3">
        <f>VLOOKUP(InputData[[#This Row],[PRODUCT ID]],MasterData[],5,0)</f>
        <v>126</v>
      </c>
      <c r="K421" s="13">
        <f>VLOOKUP(InputData[[#This Row],[PRODUCT ID]],MasterData[],6,0)</f>
        <v>162.54</v>
      </c>
      <c r="L421" s="13">
        <f>InputData[[#This Row],[QUANTITY]]*InputData[[#This Row],[BUYING PRIZE]]</f>
        <v>1386</v>
      </c>
      <c r="M421" s="13">
        <f>InputData[[#This Row],[QUANTITY]]*InputData[[#This Row],[SELLING PRICE]]*(1-InputData[[#This Row],[DISCOUNT %]])</f>
        <v>1787.9399999999998</v>
      </c>
      <c r="N421" s="11">
        <f>DAY(InputData[[#This Row],[DATE]])</f>
        <v>8</v>
      </c>
      <c r="O421" s="11" t="str">
        <f>TEXT(InputData[[#This Row],[DATE]],"mmm")</f>
        <v>Aug</v>
      </c>
      <c r="P421" s="1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3">
        <f>VLOOKUP(InputData[[#This Row],[PRODUCT ID]],MasterData[],5,0)</f>
        <v>148</v>
      </c>
      <c r="K422" s="13">
        <f>VLOOKUP(InputData[[#This Row],[PRODUCT ID]],MasterData[],6,0)</f>
        <v>201.28</v>
      </c>
      <c r="L422" s="13">
        <f>InputData[[#This Row],[QUANTITY]]*InputData[[#This Row],[BUYING PRIZE]]</f>
        <v>2072</v>
      </c>
      <c r="M422" s="13">
        <f>InputData[[#This Row],[QUANTITY]]*InputData[[#This Row],[SELLING PRICE]]*(1-InputData[[#This Row],[DISCOUNT %]])</f>
        <v>2817.92</v>
      </c>
      <c r="N422" s="11">
        <f>DAY(InputData[[#This Row],[DATE]])</f>
        <v>14</v>
      </c>
      <c r="O422" s="11" t="str">
        <f>TEXT(InputData[[#This Row],[DATE]],"mmm")</f>
        <v>Aug</v>
      </c>
      <c r="P422" s="11">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3">
        <f>VLOOKUP(InputData[[#This Row],[PRODUCT ID]],MasterData[],5,0)</f>
        <v>44</v>
      </c>
      <c r="K423" s="13">
        <f>VLOOKUP(InputData[[#This Row],[PRODUCT ID]],MasterData[],6,0)</f>
        <v>48.4</v>
      </c>
      <c r="L423" s="13">
        <f>InputData[[#This Row],[QUANTITY]]*InputData[[#This Row],[BUYING PRIZE]]</f>
        <v>440</v>
      </c>
      <c r="M423" s="13">
        <f>InputData[[#This Row],[QUANTITY]]*InputData[[#This Row],[SELLING PRICE]]*(1-InputData[[#This Row],[DISCOUNT %]])</f>
        <v>484</v>
      </c>
      <c r="N423" s="11">
        <f>DAY(InputData[[#This Row],[DATE]])</f>
        <v>15</v>
      </c>
      <c r="O423" s="11" t="str">
        <f>TEXT(InputData[[#This Row],[DATE]],"mmm")</f>
        <v>Aug</v>
      </c>
      <c r="P423" s="11">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3">
        <f>VLOOKUP(InputData[[#This Row],[PRODUCT ID]],MasterData[],5,0)</f>
        <v>12</v>
      </c>
      <c r="K424" s="13">
        <f>VLOOKUP(InputData[[#This Row],[PRODUCT ID]],MasterData[],6,0)</f>
        <v>15.719999999999999</v>
      </c>
      <c r="L424" s="13">
        <f>InputData[[#This Row],[QUANTITY]]*InputData[[#This Row],[BUYING PRIZE]]</f>
        <v>84</v>
      </c>
      <c r="M424" s="13">
        <f>InputData[[#This Row],[QUANTITY]]*InputData[[#This Row],[SELLING PRICE]]*(1-InputData[[#This Row],[DISCOUNT %]])</f>
        <v>110.03999999999999</v>
      </c>
      <c r="N424" s="11">
        <f>DAY(InputData[[#This Row],[DATE]])</f>
        <v>15</v>
      </c>
      <c r="O424" s="11" t="str">
        <f>TEXT(InputData[[#This Row],[DATE]],"mmm")</f>
        <v>Aug</v>
      </c>
      <c r="P424" s="11">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3">
        <f>VLOOKUP(InputData[[#This Row],[PRODUCT ID]],MasterData[],5,0)</f>
        <v>47</v>
      </c>
      <c r="K425" s="13">
        <f>VLOOKUP(InputData[[#This Row],[PRODUCT ID]],MasterData[],6,0)</f>
        <v>53.11</v>
      </c>
      <c r="L425" s="13">
        <f>InputData[[#This Row],[QUANTITY]]*InputData[[#This Row],[BUYING PRIZE]]</f>
        <v>376</v>
      </c>
      <c r="M425" s="13">
        <f>InputData[[#This Row],[QUANTITY]]*InputData[[#This Row],[SELLING PRICE]]*(1-InputData[[#This Row],[DISCOUNT %]])</f>
        <v>424.88</v>
      </c>
      <c r="N425" s="11">
        <f>DAY(InputData[[#This Row],[DATE]])</f>
        <v>18</v>
      </c>
      <c r="O425" s="11" t="str">
        <f>TEXT(InputData[[#This Row],[DATE]],"mmm")</f>
        <v>Aug</v>
      </c>
      <c r="P425" s="11">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3">
        <f>VLOOKUP(InputData[[#This Row],[PRODUCT ID]],MasterData[],5,0)</f>
        <v>148</v>
      </c>
      <c r="K426" s="13">
        <f>VLOOKUP(InputData[[#This Row],[PRODUCT ID]],MasterData[],6,0)</f>
        <v>164.28</v>
      </c>
      <c r="L426" s="13">
        <f>InputData[[#This Row],[QUANTITY]]*InputData[[#This Row],[BUYING PRIZE]]</f>
        <v>296</v>
      </c>
      <c r="M426" s="13">
        <f>InputData[[#This Row],[QUANTITY]]*InputData[[#This Row],[SELLING PRICE]]*(1-InputData[[#This Row],[DISCOUNT %]])</f>
        <v>328.56</v>
      </c>
      <c r="N426" s="11">
        <f>DAY(InputData[[#This Row],[DATE]])</f>
        <v>18</v>
      </c>
      <c r="O426" s="11" t="str">
        <f>TEXT(InputData[[#This Row],[DATE]],"mmm")</f>
        <v>Aug</v>
      </c>
      <c r="P426" s="11">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3">
        <f>VLOOKUP(InputData[[#This Row],[PRODUCT ID]],MasterData[],5,0)</f>
        <v>43</v>
      </c>
      <c r="K427" s="13">
        <f>VLOOKUP(InputData[[#This Row],[PRODUCT ID]],MasterData[],6,0)</f>
        <v>47.730000000000004</v>
      </c>
      <c r="L427" s="13">
        <f>InputData[[#This Row],[QUANTITY]]*InputData[[#This Row],[BUYING PRIZE]]</f>
        <v>129</v>
      </c>
      <c r="M427" s="13">
        <f>InputData[[#This Row],[QUANTITY]]*InputData[[#This Row],[SELLING PRICE]]*(1-InputData[[#This Row],[DISCOUNT %]])</f>
        <v>143.19</v>
      </c>
      <c r="N427" s="11">
        <f>DAY(InputData[[#This Row],[DATE]])</f>
        <v>19</v>
      </c>
      <c r="O427" s="11" t="str">
        <f>TEXT(InputData[[#This Row],[DATE]],"mmm")</f>
        <v>Aug</v>
      </c>
      <c r="P427" s="11">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3">
        <f>VLOOKUP(InputData[[#This Row],[PRODUCT ID]],MasterData[],5,0)</f>
        <v>141</v>
      </c>
      <c r="K428" s="13">
        <f>VLOOKUP(InputData[[#This Row],[PRODUCT ID]],MasterData[],6,0)</f>
        <v>149.46</v>
      </c>
      <c r="L428" s="13">
        <f>InputData[[#This Row],[QUANTITY]]*InputData[[#This Row],[BUYING PRIZE]]</f>
        <v>1833</v>
      </c>
      <c r="M428" s="13">
        <f>InputData[[#This Row],[QUANTITY]]*InputData[[#This Row],[SELLING PRICE]]*(1-InputData[[#This Row],[DISCOUNT %]])</f>
        <v>1942.98</v>
      </c>
      <c r="N428" s="11">
        <f>DAY(InputData[[#This Row],[DATE]])</f>
        <v>20</v>
      </c>
      <c r="O428" s="11" t="str">
        <f>TEXT(InputData[[#This Row],[DATE]],"mmm")</f>
        <v>Aug</v>
      </c>
      <c r="P428" s="11">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3">
        <f>VLOOKUP(InputData[[#This Row],[PRODUCT ID]],MasterData[],5,0)</f>
        <v>95</v>
      </c>
      <c r="K429" s="13">
        <f>VLOOKUP(InputData[[#This Row],[PRODUCT ID]],MasterData[],6,0)</f>
        <v>119.7</v>
      </c>
      <c r="L429" s="13">
        <f>InputData[[#This Row],[QUANTITY]]*InputData[[#This Row],[BUYING PRIZE]]</f>
        <v>1330</v>
      </c>
      <c r="M429" s="13">
        <f>InputData[[#This Row],[QUANTITY]]*InputData[[#This Row],[SELLING PRICE]]*(1-InputData[[#This Row],[DISCOUNT %]])</f>
        <v>1675.8</v>
      </c>
      <c r="N429" s="11">
        <f>DAY(InputData[[#This Row],[DATE]])</f>
        <v>20</v>
      </c>
      <c r="O429" s="11" t="str">
        <f>TEXT(InputData[[#This Row],[DATE]],"mmm")</f>
        <v>Aug</v>
      </c>
      <c r="P429" s="11">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3">
        <f>VLOOKUP(InputData[[#This Row],[PRODUCT ID]],MasterData[],5,0)</f>
        <v>13</v>
      </c>
      <c r="K430" s="13">
        <f>VLOOKUP(InputData[[#This Row],[PRODUCT ID]],MasterData[],6,0)</f>
        <v>16.64</v>
      </c>
      <c r="L430" s="13">
        <f>InputData[[#This Row],[QUANTITY]]*InputData[[#This Row],[BUYING PRIZE]]</f>
        <v>52</v>
      </c>
      <c r="M430" s="13">
        <f>InputData[[#This Row],[QUANTITY]]*InputData[[#This Row],[SELLING PRICE]]*(1-InputData[[#This Row],[DISCOUNT %]])</f>
        <v>66.56</v>
      </c>
      <c r="N430" s="11">
        <f>DAY(InputData[[#This Row],[DATE]])</f>
        <v>21</v>
      </c>
      <c r="O430" s="11" t="str">
        <f>TEXT(InputData[[#This Row],[DATE]],"mmm")</f>
        <v>Aug</v>
      </c>
      <c r="P430" s="11">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3">
        <f>VLOOKUP(InputData[[#This Row],[PRODUCT ID]],MasterData[],5,0)</f>
        <v>76</v>
      </c>
      <c r="K431" s="13">
        <f>VLOOKUP(InputData[[#This Row],[PRODUCT ID]],MasterData[],6,0)</f>
        <v>82.08</v>
      </c>
      <c r="L431" s="13">
        <f>InputData[[#This Row],[QUANTITY]]*InputData[[#This Row],[BUYING PRIZE]]</f>
        <v>836</v>
      </c>
      <c r="M431" s="13">
        <f>InputData[[#This Row],[QUANTITY]]*InputData[[#This Row],[SELLING PRICE]]*(1-InputData[[#This Row],[DISCOUNT %]])</f>
        <v>902.88</v>
      </c>
      <c r="N431" s="11">
        <f>DAY(InputData[[#This Row],[DATE]])</f>
        <v>23</v>
      </c>
      <c r="O431" s="11" t="str">
        <f>TEXT(InputData[[#This Row],[DATE]],"mmm")</f>
        <v>Aug</v>
      </c>
      <c r="P431" s="1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3">
        <f>VLOOKUP(InputData[[#This Row],[PRODUCT ID]],MasterData[],5,0)</f>
        <v>47</v>
      </c>
      <c r="K432" s="13">
        <f>VLOOKUP(InputData[[#This Row],[PRODUCT ID]],MasterData[],6,0)</f>
        <v>53.11</v>
      </c>
      <c r="L432" s="13">
        <f>InputData[[#This Row],[QUANTITY]]*InputData[[#This Row],[BUYING PRIZE]]</f>
        <v>658</v>
      </c>
      <c r="M432" s="13">
        <f>InputData[[#This Row],[QUANTITY]]*InputData[[#This Row],[SELLING PRICE]]*(1-InputData[[#This Row],[DISCOUNT %]])</f>
        <v>743.54</v>
      </c>
      <c r="N432" s="11">
        <f>DAY(InputData[[#This Row],[DATE]])</f>
        <v>23</v>
      </c>
      <c r="O432" s="11" t="str">
        <f>TEXT(InputData[[#This Row],[DATE]],"mmm")</f>
        <v>Aug</v>
      </c>
      <c r="P432" s="11">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3">
        <f>VLOOKUP(InputData[[#This Row],[PRODUCT ID]],MasterData[],5,0)</f>
        <v>133</v>
      </c>
      <c r="K433" s="13">
        <f>VLOOKUP(InputData[[#This Row],[PRODUCT ID]],MasterData[],6,0)</f>
        <v>155.61000000000001</v>
      </c>
      <c r="L433" s="13">
        <f>InputData[[#This Row],[QUANTITY]]*InputData[[#This Row],[BUYING PRIZE]]</f>
        <v>665</v>
      </c>
      <c r="M433" s="13">
        <f>InputData[[#This Row],[QUANTITY]]*InputData[[#This Row],[SELLING PRICE]]*(1-InputData[[#This Row],[DISCOUNT %]])</f>
        <v>778.05000000000007</v>
      </c>
      <c r="N433" s="11">
        <f>DAY(InputData[[#This Row],[DATE]])</f>
        <v>24</v>
      </c>
      <c r="O433" s="11" t="str">
        <f>TEXT(InputData[[#This Row],[DATE]],"mmm")</f>
        <v>Aug</v>
      </c>
      <c r="P433" s="11">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3">
        <f>VLOOKUP(InputData[[#This Row],[PRODUCT ID]],MasterData[],5,0)</f>
        <v>150</v>
      </c>
      <c r="K434" s="13">
        <f>VLOOKUP(InputData[[#This Row],[PRODUCT ID]],MasterData[],6,0)</f>
        <v>210</v>
      </c>
      <c r="L434" s="13">
        <f>InputData[[#This Row],[QUANTITY]]*InputData[[#This Row],[BUYING PRIZE]]</f>
        <v>1950</v>
      </c>
      <c r="M434" s="13">
        <f>InputData[[#This Row],[QUANTITY]]*InputData[[#This Row],[SELLING PRICE]]*(1-InputData[[#This Row],[DISCOUNT %]])</f>
        <v>2730</v>
      </c>
      <c r="N434" s="11">
        <f>DAY(InputData[[#This Row],[DATE]])</f>
        <v>26</v>
      </c>
      <c r="O434" s="11" t="str">
        <f>TEXT(InputData[[#This Row],[DATE]],"mmm")</f>
        <v>Aug</v>
      </c>
      <c r="P434" s="11">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3">
        <f>VLOOKUP(InputData[[#This Row],[PRODUCT ID]],MasterData[],5,0)</f>
        <v>67</v>
      </c>
      <c r="K435" s="13">
        <f>VLOOKUP(InputData[[#This Row],[PRODUCT ID]],MasterData[],6,0)</f>
        <v>85.76</v>
      </c>
      <c r="L435" s="13">
        <f>InputData[[#This Row],[QUANTITY]]*InputData[[#This Row],[BUYING PRIZE]]</f>
        <v>536</v>
      </c>
      <c r="M435" s="13">
        <f>InputData[[#This Row],[QUANTITY]]*InputData[[#This Row],[SELLING PRICE]]*(1-InputData[[#This Row],[DISCOUNT %]])</f>
        <v>686.08</v>
      </c>
      <c r="N435" s="11">
        <f>DAY(InputData[[#This Row],[DATE]])</f>
        <v>26</v>
      </c>
      <c r="O435" s="11" t="str">
        <f>TEXT(InputData[[#This Row],[DATE]],"mmm")</f>
        <v>Aug</v>
      </c>
      <c r="P435" s="11">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3">
        <f>VLOOKUP(InputData[[#This Row],[PRODUCT ID]],MasterData[],5,0)</f>
        <v>37</v>
      </c>
      <c r="K436" s="13">
        <f>VLOOKUP(InputData[[#This Row],[PRODUCT ID]],MasterData[],6,0)</f>
        <v>42.55</v>
      </c>
      <c r="L436" s="13">
        <f>InputData[[#This Row],[QUANTITY]]*InputData[[#This Row],[BUYING PRIZE]]</f>
        <v>555</v>
      </c>
      <c r="M436" s="13">
        <f>InputData[[#This Row],[QUANTITY]]*InputData[[#This Row],[SELLING PRICE]]*(1-InputData[[#This Row],[DISCOUNT %]])</f>
        <v>638.25</v>
      </c>
      <c r="N436" s="11">
        <f>DAY(InputData[[#This Row],[DATE]])</f>
        <v>27</v>
      </c>
      <c r="O436" s="11" t="str">
        <f>TEXT(InputData[[#This Row],[DATE]],"mmm")</f>
        <v>Aug</v>
      </c>
      <c r="P436" s="11">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3">
        <f>VLOOKUP(InputData[[#This Row],[PRODUCT ID]],MasterData[],5,0)</f>
        <v>133</v>
      </c>
      <c r="K437" s="13">
        <f>VLOOKUP(InputData[[#This Row],[PRODUCT ID]],MasterData[],6,0)</f>
        <v>155.61000000000001</v>
      </c>
      <c r="L437" s="13">
        <f>InputData[[#This Row],[QUANTITY]]*InputData[[#This Row],[BUYING PRIZE]]</f>
        <v>1197</v>
      </c>
      <c r="M437" s="13">
        <f>InputData[[#This Row],[QUANTITY]]*InputData[[#This Row],[SELLING PRICE]]*(1-InputData[[#This Row],[DISCOUNT %]])</f>
        <v>1400.4900000000002</v>
      </c>
      <c r="N437" s="11">
        <f>DAY(InputData[[#This Row],[DATE]])</f>
        <v>28</v>
      </c>
      <c r="O437" s="11" t="str">
        <f>TEXT(InputData[[#This Row],[DATE]],"mmm")</f>
        <v>Aug</v>
      </c>
      <c r="P437" s="11">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3">
        <f>VLOOKUP(InputData[[#This Row],[PRODUCT ID]],MasterData[],5,0)</f>
        <v>37</v>
      </c>
      <c r="K438" s="13">
        <f>VLOOKUP(InputData[[#This Row],[PRODUCT ID]],MasterData[],6,0)</f>
        <v>42.55</v>
      </c>
      <c r="L438" s="13">
        <f>InputData[[#This Row],[QUANTITY]]*InputData[[#This Row],[BUYING PRIZE]]</f>
        <v>185</v>
      </c>
      <c r="M438" s="13">
        <f>InputData[[#This Row],[QUANTITY]]*InputData[[#This Row],[SELLING PRICE]]*(1-InputData[[#This Row],[DISCOUNT %]])</f>
        <v>212.75</v>
      </c>
      <c r="N438" s="11">
        <f>DAY(InputData[[#This Row],[DATE]])</f>
        <v>28</v>
      </c>
      <c r="O438" s="11" t="str">
        <f>TEXT(InputData[[#This Row],[DATE]],"mmm")</f>
        <v>Aug</v>
      </c>
      <c r="P438" s="11">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3">
        <f>VLOOKUP(InputData[[#This Row],[PRODUCT ID]],MasterData[],5,0)</f>
        <v>75</v>
      </c>
      <c r="K439" s="13">
        <f>VLOOKUP(InputData[[#This Row],[PRODUCT ID]],MasterData[],6,0)</f>
        <v>85.5</v>
      </c>
      <c r="L439" s="13">
        <f>InputData[[#This Row],[QUANTITY]]*InputData[[#This Row],[BUYING PRIZE]]</f>
        <v>450</v>
      </c>
      <c r="M439" s="13">
        <f>InputData[[#This Row],[QUANTITY]]*InputData[[#This Row],[SELLING PRICE]]*(1-InputData[[#This Row],[DISCOUNT %]])</f>
        <v>513</v>
      </c>
      <c r="N439" s="11">
        <f>DAY(InputData[[#This Row],[DATE]])</f>
        <v>30</v>
      </c>
      <c r="O439" s="11" t="str">
        <f>TEXT(InputData[[#This Row],[DATE]],"mmm")</f>
        <v>Aug</v>
      </c>
      <c r="P439" s="11">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3">
        <f>VLOOKUP(InputData[[#This Row],[PRODUCT ID]],MasterData[],5,0)</f>
        <v>67</v>
      </c>
      <c r="K440" s="13">
        <f>VLOOKUP(InputData[[#This Row],[PRODUCT ID]],MasterData[],6,0)</f>
        <v>83.08</v>
      </c>
      <c r="L440" s="13">
        <f>InputData[[#This Row],[QUANTITY]]*InputData[[#This Row],[BUYING PRIZE]]</f>
        <v>402</v>
      </c>
      <c r="M440" s="13">
        <f>InputData[[#This Row],[QUANTITY]]*InputData[[#This Row],[SELLING PRICE]]*(1-InputData[[#This Row],[DISCOUNT %]])</f>
        <v>498.48</v>
      </c>
      <c r="N440" s="11">
        <f>DAY(InputData[[#This Row],[DATE]])</f>
        <v>30</v>
      </c>
      <c r="O440" s="11" t="str">
        <f>TEXT(InputData[[#This Row],[DATE]],"mmm")</f>
        <v>Aug</v>
      </c>
      <c r="P440" s="11">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3">
        <f>VLOOKUP(InputData[[#This Row],[PRODUCT ID]],MasterData[],5,0)</f>
        <v>7</v>
      </c>
      <c r="K441" s="13">
        <f>VLOOKUP(InputData[[#This Row],[PRODUCT ID]],MasterData[],6,0)</f>
        <v>8.33</v>
      </c>
      <c r="L441" s="13">
        <f>InputData[[#This Row],[QUANTITY]]*InputData[[#This Row],[BUYING PRIZE]]</f>
        <v>35</v>
      </c>
      <c r="M441" s="13">
        <f>InputData[[#This Row],[QUANTITY]]*InputData[[#This Row],[SELLING PRICE]]*(1-InputData[[#This Row],[DISCOUNT %]])</f>
        <v>41.65</v>
      </c>
      <c r="N441" s="11">
        <f>DAY(InputData[[#This Row],[DATE]])</f>
        <v>30</v>
      </c>
      <c r="O441" s="11" t="str">
        <f>TEXT(InputData[[#This Row],[DATE]],"mmm")</f>
        <v>Aug</v>
      </c>
      <c r="P441" s="1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3">
        <f>VLOOKUP(InputData[[#This Row],[PRODUCT ID]],MasterData[],5,0)</f>
        <v>12</v>
      </c>
      <c r="K442" s="13">
        <f>VLOOKUP(InputData[[#This Row],[PRODUCT ID]],MasterData[],6,0)</f>
        <v>15.719999999999999</v>
      </c>
      <c r="L442" s="13">
        <f>InputData[[#This Row],[QUANTITY]]*InputData[[#This Row],[BUYING PRIZE]]</f>
        <v>156</v>
      </c>
      <c r="M442" s="13">
        <f>InputData[[#This Row],[QUANTITY]]*InputData[[#This Row],[SELLING PRICE]]*(1-InputData[[#This Row],[DISCOUNT %]])</f>
        <v>204.35999999999999</v>
      </c>
      <c r="N442" s="11">
        <f>DAY(InputData[[#This Row],[DATE]])</f>
        <v>31</v>
      </c>
      <c r="O442" s="11" t="str">
        <f>TEXT(InputData[[#This Row],[DATE]],"mmm")</f>
        <v>Aug</v>
      </c>
      <c r="P442" s="11">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3">
        <f>VLOOKUP(InputData[[#This Row],[PRODUCT ID]],MasterData[],5,0)</f>
        <v>105</v>
      </c>
      <c r="K443" s="13">
        <f>VLOOKUP(InputData[[#This Row],[PRODUCT ID]],MasterData[],6,0)</f>
        <v>142.80000000000001</v>
      </c>
      <c r="L443" s="13">
        <f>InputData[[#This Row],[QUANTITY]]*InputData[[#This Row],[BUYING PRIZE]]</f>
        <v>105</v>
      </c>
      <c r="M443" s="13">
        <f>InputData[[#This Row],[QUANTITY]]*InputData[[#This Row],[SELLING PRICE]]*(1-InputData[[#This Row],[DISCOUNT %]])</f>
        <v>142.80000000000001</v>
      </c>
      <c r="N443" s="11">
        <f>DAY(InputData[[#This Row],[DATE]])</f>
        <v>4</v>
      </c>
      <c r="O443" s="11" t="str">
        <f>TEXT(InputData[[#This Row],[DATE]],"mmm")</f>
        <v>Sep</v>
      </c>
      <c r="P443" s="11">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3">
        <f>VLOOKUP(InputData[[#This Row],[PRODUCT ID]],MasterData[],5,0)</f>
        <v>133</v>
      </c>
      <c r="K444" s="13">
        <f>VLOOKUP(InputData[[#This Row],[PRODUCT ID]],MasterData[],6,0)</f>
        <v>155.61000000000001</v>
      </c>
      <c r="L444" s="13">
        <f>InputData[[#This Row],[QUANTITY]]*InputData[[#This Row],[BUYING PRIZE]]</f>
        <v>1596</v>
      </c>
      <c r="M444" s="13">
        <f>InputData[[#This Row],[QUANTITY]]*InputData[[#This Row],[SELLING PRICE]]*(1-InputData[[#This Row],[DISCOUNT %]])</f>
        <v>1867.3200000000002</v>
      </c>
      <c r="N444" s="11">
        <f>DAY(InputData[[#This Row],[DATE]])</f>
        <v>6</v>
      </c>
      <c r="O444" s="11" t="str">
        <f>TEXT(InputData[[#This Row],[DATE]],"mmm")</f>
        <v>Sep</v>
      </c>
      <c r="P444" s="11">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3">
        <f>VLOOKUP(InputData[[#This Row],[PRODUCT ID]],MasterData[],5,0)</f>
        <v>138</v>
      </c>
      <c r="K445" s="13">
        <f>VLOOKUP(InputData[[#This Row],[PRODUCT ID]],MasterData[],6,0)</f>
        <v>173.88</v>
      </c>
      <c r="L445" s="13">
        <f>InputData[[#This Row],[QUANTITY]]*InputData[[#This Row],[BUYING PRIZE]]</f>
        <v>1242</v>
      </c>
      <c r="M445" s="13">
        <f>InputData[[#This Row],[QUANTITY]]*InputData[[#This Row],[SELLING PRICE]]*(1-InputData[[#This Row],[DISCOUNT %]])</f>
        <v>1564.92</v>
      </c>
      <c r="N445" s="11">
        <f>DAY(InputData[[#This Row],[DATE]])</f>
        <v>9</v>
      </c>
      <c r="O445" s="11" t="str">
        <f>TEXT(InputData[[#This Row],[DATE]],"mmm")</f>
        <v>Sep</v>
      </c>
      <c r="P445" s="11">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3">
        <f>VLOOKUP(InputData[[#This Row],[PRODUCT ID]],MasterData[],5,0)</f>
        <v>71</v>
      </c>
      <c r="K446" s="13">
        <f>VLOOKUP(InputData[[#This Row],[PRODUCT ID]],MasterData[],6,0)</f>
        <v>80.94</v>
      </c>
      <c r="L446" s="13">
        <f>InputData[[#This Row],[QUANTITY]]*InputData[[#This Row],[BUYING PRIZE]]</f>
        <v>213</v>
      </c>
      <c r="M446" s="13">
        <f>InputData[[#This Row],[QUANTITY]]*InputData[[#This Row],[SELLING PRICE]]*(1-InputData[[#This Row],[DISCOUNT %]])</f>
        <v>242.82</v>
      </c>
      <c r="N446" s="11">
        <f>DAY(InputData[[#This Row],[DATE]])</f>
        <v>9</v>
      </c>
      <c r="O446" s="11" t="str">
        <f>TEXT(InputData[[#This Row],[DATE]],"mmm")</f>
        <v>Sep</v>
      </c>
      <c r="P446" s="11">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3">
        <f>VLOOKUP(InputData[[#This Row],[PRODUCT ID]],MasterData[],5,0)</f>
        <v>5</v>
      </c>
      <c r="K447" s="13">
        <f>VLOOKUP(InputData[[#This Row],[PRODUCT ID]],MasterData[],6,0)</f>
        <v>6.7</v>
      </c>
      <c r="L447" s="13">
        <f>InputData[[#This Row],[QUANTITY]]*InputData[[#This Row],[BUYING PRIZE]]</f>
        <v>75</v>
      </c>
      <c r="M447" s="13">
        <f>InputData[[#This Row],[QUANTITY]]*InputData[[#This Row],[SELLING PRICE]]*(1-InputData[[#This Row],[DISCOUNT %]])</f>
        <v>100.5</v>
      </c>
      <c r="N447" s="11">
        <f>DAY(InputData[[#This Row],[DATE]])</f>
        <v>10</v>
      </c>
      <c r="O447" s="11" t="str">
        <f>TEXT(InputData[[#This Row],[DATE]],"mmm")</f>
        <v>Sep</v>
      </c>
      <c r="P447" s="11">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3">
        <f>VLOOKUP(InputData[[#This Row],[PRODUCT ID]],MasterData[],5,0)</f>
        <v>72</v>
      </c>
      <c r="K448" s="13">
        <f>VLOOKUP(InputData[[#This Row],[PRODUCT ID]],MasterData[],6,0)</f>
        <v>79.92</v>
      </c>
      <c r="L448" s="13">
        <f>InputData[[#This Row],[QUANTITY]]*InputData[[#This Row],[BUYING PRIZE]]</f>
        <v>288</v>
      </c>
      <c r="M448" s="13">
        <f>InputData[[#This Row],[QUANTITY]]*InputData[[#This Row],[SELLING PRICE]]*(1-InputData[[#This Row],[DISCOUNT %]])</f>
        <v>319.68</v>
      </c>
      <c r="N448" s="11">
        <f>DAY(InputData[[#This Row],[DATE]])</f>
        <v>10</v>
      </c>
      <c r="O448" s="11" t="str">
        <f>TEXT(InputData[[#This Row],[DATE]],"mmm")</f>
        <v>Sep</v>
      </c>
      <c r="P448" s="11">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3">
        <f>VLOOKUP(InputData[[#This Row],[PRODUCT ID]],MasterData[],5,0)</f>
        <v>47</v>
      </c>
      <c r="K449" s="13">
        <f>VLOOKUP(InputData[[#This Row],[PRODUCT ID]],MasterData[],6,0)</f>
        <v>53.11</v>
      </c>
      <c r="L449" s="13">
        <f>InputData[[#This Row],[QUANTITY]]*InputData[[#This Row],[BUYING PRIZE]]</f>
        <v>141</v>
      </c>
      <c r="M449" s="13">
        <f>InputData[[#This Row],[QUANTITY]]*InputData[[#This Row],[SELLING PRICE]]*(1-InputData[[#This Row],[DISCOUNT %]])</f>
        <v>159.32999999999998</v>
      </c>
      <c r="N449" s="11">
        <f>DAY(InputData[[#This Row],[DATE]])</f>
        <v>14</v>
      </c>
      <c r="O449" s="11" t="str">
        <f>TEXT(InputData[[#This Row],[DATE]],"mmm")</f>
        <v>Sep</v>
      </c>
      <c r="P449" s="11">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3">
        <f>VLOOKUP(InputData[[#This Row],[PRODUCT ID]],MasterData[],5,0)</f>
        <v>67</v>
      </c>
      <c r="K450" s="13">
        <f>VLOOKUP(InputData[[#This Row],[PRODUCT ID]],MasterData[],6,0)</f>
        <v>85.76</v>
      </c>
      <c r="L450" s="13">
        <f>InputData[[#This Row],[QUANTITY]]*InputData[[#This Row],[BUYING PRIZE]]</f>
        <v>1005</v>
      </c>
      <c r="M450" s="13">
        <f>InputData[[#This Row],[QUANTITY]]*InputData[[#This Row],[SELLING PRICE]]*(1-InputData[[#This Row],[DISCOUNT %]])</f>
        <v>1286.4000000000001</v>
      </c>
      <c r="N450" s="11">
        <f>DAY(InputData[[#This Row],[DATE]])</f>
        <v>15</v>
      </c>
      <c r="O450" s="11" t="str">
        <f>TEXT(InputData[[#This Row],[DATE]],"mmm")</f>
        <v>Sep</v>
      </c>
      <c r="P450" s="11">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3">
        <f>VLOOKUP(InputData[[#This Row],[PRODUCT ID]],MasterData[],5,0)</f>
        <v>18</v>
      </c>
      <c r="K451" s="13">
        <f>VLOOKUP(InputData[[#This Row],[PRODUCT ID]],MasterData[],6,0)</f>
        <v>24.66</v>
      </c>
      <c r="L451" s="13">
        <f>InputData[[#This Row],[QUANTITY]]*InputData[[#This Row],[BUYING PRIZE]]</f>
        <v>252</v>
      </c>
      <c r="M451" s="13">
        <f>InputData[[#This Row],[QUANTITY]]*InputData[[#This Row],[SELLING PRICE]]*(1-InputData[[#This Row],[DISCOUNT %]])</f>
        <v>345.24</v>
      </c>
      <c r="N451" s="11">
        <f>DAY(InputData[[#This Row],[DATE]])</f>
        <v>18</v>
      </c>
      <c r="O451" s="11" t="str">
        <f>TEXT(InputData[[#This Row],[DATE]],"mmm")</f>
        <v>Sep</v>
      </c>
      <c r="P451" s="1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3">
        <f>VLOOKUP(InputData[[#This Row],[PRODUCT ID]],MasterData[],5,0)</f>
        <v>95</v>
      </c>
      <c r="K452" s="13">
        <f>VLOOKUP(InputData[[#This Row],[PRODUCT ID]],MasterData[],6,0)</f>
        <v>119.7</v>
      </c>
      <c r="L452" s="13">
        <f>InputData[[#This Row],[QUANTITY]]*InputData[[#This Row],[BUYING PRIZE]]</f>
        <v>760</v>
      </c>
      <c r="M452" s="13">
        <f>InputData[[#This Row],[QUANTITY]]*InputData[[#This Row],[SELLING PRICE]]*(1-InputData[[#This Row],[DISCOUNT %]])</f>
        <v>957.6</v>
      </c>
      <c r="N452" s="11">
        <f>DAY(InputData[[#This Row],[DATE]])</f>
        <v>19</v>
      </c>
      <c r="O452" s="11" t="str">
        <f>TEXT(InputData[[#This Row],[DATE]],"mmm")</f>
        <v>Sep</v>
      </c>
      <c r="P452" s="11">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3">
        <f>VLOOKUP(InputData[[#This Row],[PRODUCT ID]],MasterData[],5,0)</f>
        <v>95</v>
      </c>
      <c r="K453" s="13">
        <f>VLOOKUP(InputData[[#This Row],[PRODUCT ID]],MasterData[],6,0)</f>
        <v>119.7</v>
      </c>
      <c r="L453" s="13">
        <f>InputData[[#This Row],[QUANTITY]]*InputData[[#This Row],[BUYING PRIZE]]</f>
        <v>570</v>
      </c>
      <c r="M453" s="13">
        <f>InputData[[#This Row],[QUANTITY]]*InputData[[#This Row],[SELLING PRICE]]*(1-InputData[[#This Row],[DISCOUNT %]])</f>
        <v>718.2</v>
      </c>
      <c r="N453" s="11">
        <f>DAY(InputData[[#This Row],[DATE]])</f>
        <v>20</v>
      </c>
      <c r="O453" s="11" t="str">
        <f>TEXT(InputData[[#This Row],[DATE]],"mmm")</f>
        <v>Sep</v>
      </c>
      <c r="P453" s="11">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3">
        <f>VLOOKUP(InputData[[#This Row],[PRODUCT ID]],MasterData[],5,0)</f>
        <v>98</v>
      </c>
      <c r="K454" s="13">
        <f>VLOOKUP(InputData[[#This Row],[PRODUCT ID]],MasterData[],6,0)</f>
        <v>103.88</v>
      </c>
      <c r="L454" s="13">
        <f>InputData[[#This Row],[QUANTITY]]*InputData[[#This Row],[BUYING PRIZE]]</f>
        <v>980</v>
      </c>
      <c r="M454" s="13">
        <f>InputData[[#This Row],[QUANTITY]]*InputData[[#This Row],[SELLING PRICE]]*(1-InputData[[#This Row],[DISCOUNT %]])</f>
        <v>1038.8</v>
      </c>
      <c r="N454" s="11">
        <f>DAY(InputData[[#This Row],[DATE]])</f>
        <v>20</v>
      </c>
      <c r="O454" s="11" t="str">
        <f>TEXT(InputData[[#This Row],[DATE]],"mmm")</f>
        <v>Sep</v>
      </c>
      <c r="P454" s="11">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3">
        <f>VLOOKUP(InputData[[#This Row],[PRODUCT ID]],MasterData[],5,0)</f>
        <v>37</v>
      </c>
      <c r="K455" s="13">
        <f>VLOOKUP(InputData[[#This Row],[PRODUCT ID]],MasterData[],6,0)</f>
        <v>49.21</v>
      </c>
      <c r="L455" s="13">
        <f>InputData[[#This Row],[QUANTITY]]*InputData[[#This Row],[BUYING PRIZE]]</f>
        <v>518</v>
      </c>
      <c r="M455" s="13">
        <f>InputData[[#This Row],[QUANTITY]]*InputData[[#This Row],[SELLING PRICE]]*(1-InputData[[#This Row],[DISCOUNT %]])</f>
        <v>688.94</v>
      </c>
      <c r="N455" s="11">
        <f>DAY(InputData[[#This Row],[DATE]])</f>
        <v>21</v>
      </c>
      <c r="O455" s="11" t="str">
        <f>TEXT(InputData[[#This Row],[DATE]],"mmm")</f>
        <v>Sep</v>
      </c>
      <c r="P455" s="11">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3">
        <f>VLOOKUP(InputData[[#This Row],[PRODUCT ID]],MasterData[],5,0)</f>
        <v>18</v>
      </c>
      <c r="K456" s="13">
        <f>VLOOKUP(InputData[[#This Row],[PRODUCT ID]],MasterData[],6,0)</f>
        <v>24.66</v>
      </c>
      <c r="L456" s="13">
        <f>InputData[[#This Row],[QUANTITY]]*InputData[[#This Row],[BUYING PRIZE]]</f>
        <v>90</v>
      </c>
      <c r="M456" s="13">
        <f>InputData[[#This Row],[QUANTITY]]*InputData[[#This Row],[SELLING PRICE]]*(1-InputData[[#This Row],[DISCOUNT %]])</f>
        <v>123.3</v>
      </c>
      <c r="N456" s="11">
        <f>DAY(InputData[[#This Row],[DATE]])</f>
        <v>21</v>
      </c>
      <c r="O456" s="11" t="str">
        <f>TEXT(InputData[[#This Row],[DATE]],"mmm")</f>
        <v>Sep</v>
      </c>
      <c r="P456" s="11">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3">
        <f>VLOOKUP(InputData[[#This Row],[PRODUCT ID]],MasterData[],5,0)</f>
        <v>67</v>
      </c>
      <c r="K457" s="13">
        <f>VLOOKUP(InputData[[#This Row],[PRODUCT ID]],MasterData[],6,0)</f>
        <v>83.08</v>
      </c>
      <c r="L457" s="13">
        <f>InputData[[#This Row],[QUANTITY]]*InputData[[#This Row],[BUYING PRIZE]]</f>
        <v>804</v>
      </c>
      <c r="M457" s="13">
        <f>InputData[[#This Row],[QUANTITY]]*InputData[[#This Row],[SELLING PRICE]]*(1-InputData[[#This Row],[DISCOUNT %]])</f>
        <v>996.96</v>
      </c>
      <c r="N457" s="11">
        <f>DAY(InputData[[#This Row],[DATE]])</f>
        <v>22</v>
      </c>
      <c r="O457" s="11" t="str">
        <f>TEXT(InputData[[#This Row],[DATE]],"mmm")</f>
        <v>Sep</v>
      </c>
      <c r="P457" s="11">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3">
        <f>VLOOKUP(InputData[[#This Row],[PRODUCT ID]],MasterData[],5,0)</f>
        <v>73</v>
      </c>
      <c r="K458" s="13">
        <f>VLOOKUP(InputData[[#This Row],[PRODUCT ID]],MasterData[],6,0)</f>
        <v>94.17</v>
      </c>
      <c r="L458" s="13">
        <f>InputData[[#This Row],[QUANTITY]]*InputData[[#This Row],[BUYING PRIZE]]</f>
        <v>876</v>
      </c>
      <c r="M458" s="13">
        <f>InputData[[#This Row],[QUANTITY]]*InputData[[#This Row],[SELLING PRICE]]*(1-InputData[[#This Row],[DISCOUNT %]])</f>
        <v>1130.04</v>
      </c>
      <c r="N458" s="11">
        <f>DAY(InputData[[#This Row],[DATE]])</f>
        <v>23</v>
      </c>
      <c r="O458" s="11" t="str">
        <f>TEXT(InputData[[#This Row],[DATE]],"mmm")</f>
        <v>Sep</v>
      </c>
      <c r="P458" s="11">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3">
        <f>VLOOKUP(InputData[[#This Row],[PRODUCT ID]],MasterData[],5,0)</f>
        <v>89</v>
      </c>
      <c r="K459" s="13">
        <f>VLOOKUP(InputData[[#This Row],[PRODUCT ID]],MasterData[],6,0)</f>
        <v>117.48</v>
      </c>
      <c r="L459" s="13">
        <f>InputData[[#This Row],[QUANTITY]]*InputData[[#This Row],[BUYING PRIZE]]</f>
        <v>1246</v>
      </c>
      <c r="M459" s="13">
        <f>InputData[[#This Row],[QUANTITY]]*InputData[[#This Row],[SELLING PRICE]]*(1-InputData[[#This Row],[DISCOUNT %]])</f>
        <v>1644.72</v>
      </c>
      <c r="N459" s="11">
        <f>DAY(InputData[[#This Row],[DATE]])</f>
        <v>24</v>
      </c>
      <c r="O459" s="11" t="str">
        <f>TEXT(InputData[[#This Row],[DATE]],"mmm")</f>
        <v>Sep</v>
      </c>
      <c r="P459" s="11">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3">
        <f>VLOOKUP(InputData[[#This Row],[PRODUCT ID]],MasterData[],5,0)</f>
        <v>89</v>
      </c>
      <c r="K460" s="13">
        <f>VLOOKUP(InputData[[#This Row],[PRODUCT ID]],MasterData[],6,0)</f>
        <v>117.48</v>
      </c>
      <c r="L460" s="13">
        <f>InputData[[#This Row],[QUANTITY]]*InputData[[#This Row],[BUYING PRIZE]]</f>
        <v>712</v>
      </c>
      <c r="M460" s="13">
        <f>InputData[[#This Row],[QUANTITY]]*InputData[[#This Row],[SELLING PRICE]]*(1-InputData[[#This Row],[DISCOUNT %]])</f>
        <v>939.84</v>
      </c>
      <c r="N460" s="11">
        <f>DAY(InputData[[#This Row],[DATE]])</f>
        <v>24</v>
      </c>
      <c r="O460" s="11" t="str">
        <f>TEXT(InputData[[#This Row],[DATE]],"mmm")</f>
        <v>Sep</v>
      </c>
      <c r="P460" s="11">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3">
        <f>VLOOKUP(InputData[[#This Row],[PRODUCT ID]],MasterData[],5,0)</f>
        <v>90</v>
      </c>
      <c r="K461" s="13">
        <f>VLOOKUP(InputData[[#This Row],[PRODUCT ID]],MasterData[],6,0)</f>
        <v>96.3</v>
      </c>
      <c r="L461" s="13">
        <f>InputData[[#This Row],[QUANTITY]]*InputData[[#This Row],[BUYING PRIZE]]</f>
        <v>360</v>
      </c>
      <c r="M461" s="13">
        <f>InputData[[#This Row],[QUANTITY]]*InputData[[#This Row],[SELLING PRICE]]*(1-InputData[[#This Row],[DISCOUNT %]])</f>
        <v>385.2</v>
      </c>
      <c r="N461" s="11">
        <f>DAY(InputData[[#This Row],[DATE]])</f>
        <v>27</v>
      </c>
      <c r="O461" s="11" t="str">
        <f>TEXT(InputData[[#This Row],[DATE]],"mmm")</f>
        <v>Sep</v>
      </c>
      <c r="P461" s="1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3">
        <f>VLOOKUP(InputData[[#This Row],[PRODUCT ID]],MasterData[],5,0)</f>
        <v>76</v>
      </c>
      <c r="K462" s="13">
        <f>VLOOKUP(InputData[[#This Row],[PRODUCT ID]],MasterData[],6,0)</f>
        <v>82.08</v>
      </c>
      <c r="L462" s="13">
        <f>InputData[[#This Row],[QUANTITY]]*InputData[[#This Row],[BUYING PRIZE]]</f>
        <v>684</v>
      </c>
      <c r="M462" s="13">
        <f>InputData[[#This Row],[QUANTITY]]*InputData[[#This Row],[SELLING PRICE]]*(1-InputData[[#This Row],[DISCOUNT %]])</f>
        <v>738.72</v>
      </c>
      <c r="N462" s="11">
        <f>DAY(InputData[[#This Row],[DATE]])</f>
        <v>27</v>
      </c>
      <c r="O462" s="11" t="str">
        <f>TEXT(InputData[[#This Row],[DATE]],"mmm")</f>
        <v>Sep</v>
      </c>
      <c r="P462" s="11">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3">
        <f>VLOOKUP(InputData[[#This Row],[PRODUCT ID]],MasterData[],5,0)</f>
        <v>72</v>
      </c>
      <c r="K463" s="13">
        <f>VLOOKUP(InputData[[#This Row],[PRODUCT ID]],MasterData[],6,0)</f>
        <v>79.92</v>
      </c>
      <c r="L463" s="13">
        <f>InputData[[#This Row],[QUANTITY]]*InputData[[#This Row],[BUYING PRIZE]]</f>
        <v>216</v>
      </c>
      <c r="M463" s="13">
        <f>InputData[[#This Row],[QUANTITY]]*InputData[[#This Row],[SELLING PRICE]]*(1-InputData[[#This Row],[DISCOUNT %]])</f>
        <v>239.76</v>
      </c>
      <c r="N463" s="11">
        <f>DAY(InputData[[#This Row],[DATE]])</f>
        <v>27</v>
      </c>
      <c r="O463" s="11" t="str">
        <f>TEXT(InputData[[#This Row],[DATE]],"mmm")</f>
        <v>Sep</v>
      </c>
      <c r="P463" s="11">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3">
        <f>VLOOKUP(InputData[[#This Row],[PRODUCT ID]],MasterData[],5,0)</f>
        <v>55</v>
      </c>
      <c r="K464" s="13">
        <f>VLOOKUP(InputData[[#This Row],[PRODUCT ID]],MasterData[],6,0)</f>
        <v>58.3</v>
      </c>
      <c r="L464" s="13">
        <f>InputData[[#This Row],[QUANTITY]]*InputData[[#This Row],[BUYING PRIZE]]</f>
        <v>715</v>
      </c>
      <c r="M464" s="13">
        <f>InputData[[#This Row],[QUANTITY]]*InputData[[#This Row],[SELLING PRICE]]*(1-InputData[[#This Row],[DISCOUNT %]])</f>
        <v>757.9</v>
      </c>
      <c r="N464" s="11">
        <f>DAY(InputData[[#This Row],[DATE]])</f>
        <v>29</v>
      </c>
      <c r="O464" s="11" t="str">
        <f>TEXT(InputData[[#This Row],[DATE]],"mmm")</f>
        <v>Sep</v>
      </c>
      <c r="P464" s="11">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3">
        <f>VLOOKUP(InputData[[#This Row],[PRODUCT ID]],MasterData[],5,0)</f>
        <v>44</v>
      </c>
      <c r="K465" s="13">
        <f>VLOOKUP(InputData[[#This Row],[PRODUCT ID]],MasterData[],6,0)</f>
        <v>48.4</v>
      </c>
      <c r="L465" s="13">
        <f>InputData[[#This Row],[QUANTITY]]*InputData[[#This Row],[BUYING PRIZE]]</f>
        <v>220</v>
      </c>
      <c r="M465" s="13">
        <f>InputData[[#This Row],[QUANTITY]]*InputData[[#This Row],[SELLING PRICE]]*(1-InputData[[#This Row],[DISCOUNT %]])</f>
        <v>242</v>
      </c>
      <c r="N465" s="11">
        <f>DAY(InputData[[#This Row],[DATE]])</f>
        <v>3</v>
      </c>
      <c r="O465" s="11" t="str">
        <f>TEXT(InputData[[#This Row],[DATE]],"mmm")</f>
        <v>Oct</v>
      </c>
      <c r="P465" s="11">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3">
        <f>VLOOKUP(InputData[[#This Row],[PRODUCT ID]],MasterData[],5,0)</f>
        <v>43</v>
      </c>
      <c r="K466" s="13">
        <f>VLOOKUP(InputData[[#This Row],[PRODUCT ID]],MasterData[],6,0)</f>
        <v>47.730000000000004</v>
      </c>
      <c r="L466" s="13">
        <f>InputData[[#This Row],[QUANTITY]]*InputData[[#This Row],[BUYING PRIZE]]</f>
        <v>645</v>
      </c>
      <c r="M466" s="13">
        <f>InputData[[#This Row],[QUANTITY]]*InputData[[#This Row],[SELLING PRICE]]*(1-InputData[[#This Row],[DISCOUNT %]])</f>
        <v>715.95</v>
      </c>
      <c r="N466" s="11">
        <f>DAY(InputData[[#This Row],[DATE]])</f>
        <v>4</v>
      </c>
      <c r="O466" s="11" t="str">
        <f>TEXT(InputData[[#This Row],[DATE]],"mmm")</f>
        <v>Oct</v>
      </c>
      <c r="P466" s="11">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3">
        <f>VLOOKUP(InputData[[#This Row],[PRODUCT ID]],MasterData[],5,0)</f>
        <v>5</v>
      </c>
      <c r="K467" s="13">
        <f>VLOOKUP(InputData[[#This Row],[PRODUCT ID]],MasterData[],6,0)</f>
        <v>6.7</v>
      </c>
      <c r="L467" s="13">
        <f>InputData[[#This Row],[QUANTITY]]*InputData[[#This Row],[BUYING PRIZE]]</f>
        <v>5</v>
      </c>
      <c r="M467" s="13">
        <f>InputData[[#This Row],[QUANTITY]]*InputData[[#This Row],[SELLING PRICE]]*(1-InputData[[#This Row],[DISCOUNT %]])</f>
        <v>6.7</v>
      </c>
      <c r="N467" s="11">
        <f>DAY(InputData[[#This Row],[DATE]])</f>
        <v>6</v>
      </c>
      <c r="O467" s="11" t="str">
        <f>TEXT(InputData[[#This Row],[DATE]],"mmm")</f>
        <v>Oct</v>
      </c>
      <c r="P467" s="11">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3">
        <f>VLOOKUP(InputData[[#This Row],[PRODUCT ID]],MasterData[],5,0)</f>
        <v>72</v>
      </c>
      <c r="K468" s="13">
        <f>VLOOKUP(InputData[[#This Row],[PRODUCT ID]],MasterData[],6,0)</f>
        <v>79.92</v>
      </c>
      <c r="L468" s="13">
        <f>InputData[[#This Row],[QUANTITY]]*InputData[[#This Row],[BUYING PRIZE]]</f>
        <v>1008</v>
      </c>
      <c r="M468" s="13">
        <f>InputData[[#This Row],[QUANTITY]]*InputData[[#This Row],[SELLING PRICE]]*(1-InputData[[#This Row],[DISCOUNT %]])</f>
        <v>1118.8800000000001</v>
      </c>
      <c r="N468" s="11">
        <f>DAY(InputData[[#This Row],[DATE]])</f>
        <v>9</v>
      </c>
      <c r="O468" s="11" t="str">
        <f>TEXT(InputData[[#This Row],[DATE]],"mmm")</f>
        <v>Oct</v>
      </c>
      <c r="P468" s="11">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3">
        <f>VLOOKUP(InputData[[#This Row],[PRODUCT ID]],MasterData[],5,0)</f>
        <v>150</v>
      </c>
      <c r="K469" s="13">
        <f>VLOOKUP(InputData[[#This Row],[PRODUCT ID]],MasterData[],6,0)</f>
        <v>210</v>
      </c>
      <c r="L469" s="13">
        <f>InputData[[#This Row],[QUANTITY]]*InputData[[#This Row],[BUYING PRIZE]]</f>
        <v>1350</v>
      </c>
      <c r="M469" s="13">
        <f>InputData[[#This Row],[QUANTITY]]*InputData[[#This Row],[SELLING PRICE]]*(1-InputData[[#This Row],[DISCOUNT %]])</f>
        <v>1890</v>
      </c>
      <c r="N469" s="11">
        <f>DAY(InputData[[#This Row],[DATE]])</f>
        <v>10</v>
      </c>
      <c r="O469" s="11" t="str">
        <f>TEXT(InputData[[#This Row],[DATE]],"mmm")</f>
        <v>Oct</v>
      </c>
      <c r="P469" s="11">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3">
        <f>VLOOKUP(InputData[[#This Row],[PRODUCT ID]],MasterData[],5,0)</f>
        <v>76</v>
      </c>
      <c r="K470" s="13">
        <f>VLOOKUP(InputData[[#This Row],[PRODUCT ID]],MasterData[],6,0)</f>
        <v>82.08</v>
      </c>
      <c r="L470" s="13">
        <f>InputData[[#This Row],[QUANTITY]]*InputData[[#This Row],[BUYING PRIZE]]</f>
        <v>912</v>
      </c>
      <c r="M470" s="13">
        <f>InputData[[#This Row],[QUANTITY]]*InputData[[#This Row],[SELLING PRICE]]*(1-InputData[[#This Row],[DISCOUNT %]])</f>
        <v>984.96</v>
      </c>
      <c r="N470" s="11">
        <f>DAY(InputData[[#This Row],[DATE]])</f>
        <v>10</v>
      </c>
      <c r="O470" s="11" t="str">
        <f>TEXT(InputData[[#This Row],[DATE]],"mmm")</f>
        <v>Oct</v>
      </c>
      <c r="P470" s="11">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3">
        <f>VLOOKUP(InputData[[#This Row],[PRODUCT ID]],MasterData[],5,0)</f>
        <v>83</v>
      </c>
      <c r="K471" s="13">
        <f>VLOOKUP(InputData[[#This Row],[PRODUCT ID]],MasterData[],6,0)</f>
        <v>94.62</v>
      </c>
      <c r="L471" s="13">
        <f>InputData[[#This Row],[QUANTITY]]*InputData[[#This Row],[BUYING PRIZE]]</f>
        <v>830</v>
      </c>
      <c r="M471" s="13">
        <f>InputData[[#This Row],[QUANTITY]]*InputData[[#This Row],[SELLING PRICE]]*(1-InputData[[#This Row],[DISCOUNT %]])</f>
        <v>946.2</v>
      </c>
      <c r="N471" s="11">
        <f>DAY(InputData[[#This Row],[DATE]])</f>
        <v>11</v>
      </c>
      <c r="O471" s="11" t="str">
        <f>TEXT(InputData[[#This Row],[DATE]],"mmm")</f>
        <v>Oct</v>
      </c>
      <c r="P471" s="1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3">
        <f>VLOOKUP(InputData[[#This Row],[PRODUCT ID]],MasterData[],5,0)</f>
        <v>105</v>
      </c>
      <c r="K472" s="13">
        <f>VLOOKUP(InputData[[#This Row],[PRODUCT ID]],MasterData[],6,0)</f>
        <v>142.80000000000001</v>
      </c>
      <c r="L472" s="13">
        <f>InputData[[#This Row],[QUANTITY]]*InputData[[#This Row],[BUYING PRIZE]]</f>
        <v>1575</v>
      </c>
      <c r="M472" s="13">
        <f>InputData[[#This Row],[QUANTITY]]*InputData[[#This Row],[SELLING PRICE]]*(1-InputData[[#This Row],[DISCOUNT %]])</f>
        <v>2142</v>
      </c>
      <c r="N472" s="11">
        <f>DAY(InputData[[#This Row],[DATE]])</f>
        <v>13</v>
      </c>
      <c r="O472" s="11" t="str">
        <f>TEXT(InputData[[#This Row],[DATE]],"mmm")</f>
        <v>Oct</v>
      </c>
      <c r="P472" s="11">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3">
        <f>VLOOKUP(InputData[[#This Row],[PRODUCT ID]],MasterData[],5,0)</f>
        <v>76</v>
      </c>
      <c r="K473" s="13">
        <f>VLOOKUP(InputData[[#This Row],[PRODUCT ID]],MasterData[],6,0)</f>
        <v>82.08</v>
      </c>
      <c r="L473" s="13">
        <f>InputData[[#This Row],[QUANTITY]]*InputData[[#This Row],[BUYING PRIZE]]</f>
        <v>1140</v>
      </c>
      <c r="M473" s="13">
        <f>InputData[[#This Row],[QUANTITY]]*InputData[[#This Row],[SELLING PRICE]]*(1-InputData[[#This Row],[DISCOUNT %]])</f>
        <v>1231.2</v>
      </c>
      <c r="N473" s="11">
        <f>DAY(InputData[[#This Row],[DATE]])</f>
        <v>14</v>
      </c>
      <c r="O473" s="11" t="str">
        <f>TEXT(InputData[[#This Row],[DATE]],"mmm")</f>
        <v>Oct</v>
      </c>
      <c r="P473" s="11">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3">
        <f>VLOOKUP(InputData[[#This Row],[PRODUCT ID]],MasterData[],5,0)</f>
        <v>12</v>
      </c>
      <c r="K474" s="13">
        <f>VLOOKUP(InputData[[#This Row],[PRODUCT ID]],MasterData[],6,0)</f>
        <v>15.719999999999999</v>
      </c>
      <c r="L474" s="13">
        <f>InputData[[#This Row],[QUANTITY]]*InputData[[#This Row],[BUYING PRIZE]]</f>
        <v>120</v>
      </c>
      <c r="M474" s="13">
        <f>InputData[[#This Row],[QUANTITY]]*InputData[[#This Row],[SELLING PRICE]]*(1-InputData[[#This Row],[DISCOUNT %]])</f>
        <v>157.19999999999999</v>
      </c>
      <c r="N474" s="11">
        <f>DAY(InputData[[#This Row],[DATE]])</f>
        <v>15</v>
      </c>
      <c r="O474" s="11" t="str">
        <f>TEXT(InputData[[#This Row],[DATE]],"mmm")</f>
        <v>Oct</v>
      </c>
      <c r="P474" s="11">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3">
        <f>VLOOKUP(InputData[[#This Row],[PRODUCT ID]],MasterData[],5,0)</f>
        <v>90</v>
      </c>
      <c r="K475" s="13">
        <f>VLOOKUP(InputData[[#This Row],[PRODUCT ID]],MasterData[],6,0)</f>
        <v>96.3</v>
      </c>
      <c r="L475" s="13">
        <f>InputData[[#This Row],[QUANTITY]]*InputData[[#This Row],[BUYING PRIZE]]</f>
        <v>270</v>
      </c>
      <c r="M475" s="13">
        <f>InputData[[#This Row],[QUANTITY]]*InputData[[#This Row],[SELLING PRICE]]*(1-InputData[[#This Row],[DISCOUNT %]])</f>
        <v>288.89999999999998</v>
      </c>
      <c r="N475" s="11">
        <f>DAY(InputData[[#This Row],[DATE]])</f>
        <v>16</v>
      </c>
      <c r="O475" s="11" t="str">
        <f>TEXT(InputData[[#This Row],[DATE]],"mmm")</f>
        <v>Oct</v>
      </c>
      <c r="P475" s="11">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3">
        <f>VLOOKUP(InputData[[#This Row],[PRODUCT ID]],MasterData[],5,0)</f>
        <v>144</v>
      </c>
      <c r="K476" s="13">
        <f>VLOOKUP(InputData[[#This Row],[PRODUCT ID]],MasterData[],6,0)</f>
        <v>156.96</v>
      </c>
      <c r="L476" s="13">
        <f>InputData[[#This Row],[QUANTITY]]*InputData[[#This Row],[BUYING PRIZE]]</f>
        <v>2016</v>
      </c>
      <c r="M476" s="13">
        <f>InputData[[#This Row],[QUANTITY]]*InputData[[#This Row],[SELLING PRICE]]*(1-InputData[[#This Row],[DISCOUNT %]])</f>
        <v>2197.44</v>
      </c>
      <c r="N476" s="11">
        <f>DAY(InputData[[#This Row],[DATE]])</f>
        <v>23</v>
      </c>
      <c r="O476" s="11" t="str">
        <f>TEXT(InputData[[#This Row],[DATE]],"mmm")</f>
        <v>Oct</v>
      </c>
      <c r="P476" s="11">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3">
        <f>VLOOKUP(InputData[[#This Row],[PRODUCT ID]],MasterData[],5,0)</f>
        <v>120</v>
      </c>
      <c r="K477" s="13">
        <f>VLOOKUP(InputData[[#This Row],[PRODUCT ID]],MasterData[],6,0)</f>
        <v>162</v>
      </c>
      <c r="L477" s="13">
        <f>InputData[[#This Row],[QUANTITY]]*InputData[[#This Row],[BUYING PRIZE]]</f>
        <v>360</v>
      </c>
      <c r="M477" s="13">
        <f>InputData[[#This Row],[QUANTITY]]*InputData[[#This Row],[SELLING PRICE]]*(1-InputData[[#This Row],[DISCOUNT %]])</f>
        <v>486</v>
      </c>
      <c r="N477" s="11">
        <f>DAY(InputData[[#This Row],[DATE]])</f>
        <v>30</v>
      </c>
      <c r="O477" s="11" t="str">
        <f>TEXT(InputData[[#This Row],[DATE]],"mmm")</f>
        <v>Oct</v>
      </c>
      <c r="P477" s="11">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3">
        <f>VLOOKUP(InputData[[#This Row],[PRODUCT ID]],MasterData[],5,0)</f>
        <v>72</v>
      </c>
      <c r="K478" s="13">
        <f>VLOOKUP(InputData[[#This Row],[PRODUCT ID]],MasterData[],6,0)</f>
        <v>79.92</v>
      </c>
      <c r="L478" s="13">
        <f>InputData[[#This Row],[QUANTITY]]*InputData[[#This Row],[BUYING PRIZE]]</f>
        <v>576</v>
      </c>
      <c r="M478" s="13">
        <f>InputData[[#This Row],[QUANTITY]]*InputData[[#This Row],[SELLING PRICE]]*(1-InputData[[#This Row],[DISCOUNT %]])</f>
        <v>639.36</v>
      </c>
      <c r="N478" s="11">
        <f>DAY(InputData[[#This Row],[DATE]])</f>
        <v>31</v>
      </c>
      <c r="O478" s="11" t="str">
        <f>TEXT(InputData[[#This Row],[DATE]],"mmm")</f>
        <v>Oct</v>
      </c>
      <c r="P478" s="11">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3">
        <f>VLOOKUP(InputData[[#This Row],[PRODUCT ID]],MasterData[],5,0)</f>
        <v>73</v>
      </c>
      <c r="K479" s="13">
        <f>VLOOKUP(InputData[[#This Row],[PRODUCT ID]],MasterData[],6,0)</f>
        <v>94.17</v>
      </c>
      <c r="L479" s="13">
        <f>InputData[[#This Row],[QUANTITY]]*InputData[[#This Row],[BUYING PRIZE]]</f>
        <v>1095</v>
      </c>
      <c r="M479" s="13">
        <f>InputData[[#This Row],[QUANTITY]]*InputData[[#This Row],[SELLING PRICE]]*(1-InputData[[#This Row],[DISCOUNT %]])</f>
        <v>1412.55</v>
      </c>
      <c r="N479" s="11">
        <f>DAY(InputData[[#This Row],[DATE]])</f>
        <v>1</v>
      </c>
      <c r="O479" s="11" t="str">
        <f>TEXT(InputData[[#This Row],[DATE]],"mmm")</f>
        <v>Nov</v>
      </c>
      <c r="P479" s="11">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3">
        <f>VLOOKUP(InputData[[#This Row],[PRODUCT ID]],MasterData[],5,0)</f>
        <v>12</v>
      </c>
      <c r="K480" s="13">
        <f>VLOOKUP(InputData[[#This Row],[PRODUCT ID]],MasterData[],6,0)</f>
        <v>15.719999999999999</v>
      </c>
      <c r="L480" s="13">
        <f>InputData[[#This Row],[QUANTITY]]*InputData[[#This Row],[BUYING PRIZE]]</f>
        <v>180</v>
      </c>
      <c r="M480" s="13">
        <f>InputData[[#This Row],[QUANTITY]]*InputData[[#This Row],[SELLING PRICE]]*(1-InputData[[#This Row],[DISCOUNT %]])</f>
        <v>235.79999999999998</v>
      </c>
      <c r="N480" s="11">
        <f>DAY(InputData[[#This Row],[DATE]])</f>
        <v>2</v>
      </c>
      <c r="O480" s="11" t="str">
        <f>TEXT(InputData[[#This Row],[DATE]],"mmm")</f>
        <v>Nov</v>
      </c>
      <c r="P480" s="11">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3">
        <f>VLOOKUP(InputData[[#This Row],[PRODUCT ID]],MasterData[],5,0)</f>
        <v>148</v>
      </c>
      <c r="K481" s="13">
        <f>VLOOKUP(InputData[[#This Row],[PRODUCT ID]],MasterData[],6,0)</f>
        <v>201.28</v>
      </c>
      <c r="L481" s="13">
        <f>InputData[[#This Row],[QUANTITY]]*InputData[[#This Row],[BUYING PRIZE]]</f>
        <v>2220</v>
      </c>
      <c r="M481" s="13">
        <f>InputData[[#This Row],[QUANTITY]]*InputData[[#This Row],[SELLING PRICE]]*(1-InputData[[#This Row],[DISCOUNT %]])</f>
        <v>3019.2</v>
      </c>
      <c r="N481" s="11">
        <f>DAY(InputData[[#This Row],[DATE]])</f>
        <v>2</v>
      </c>
      <c r="O481" s="11" t="str">
        <f>TEXT(InputData[[#This Row],[DATE]],"mmm")</f>
        <v>Nov</v>
      </c>
      <c r="P481" s="1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3">
        <f>VLOOKUP(InputData[[#This Row],[PRODUCT ID]],MasterData[],5,0)</f>
        <v>5</v>
      </c>
      <c r="K482" s="13">
        <f>VLOOKUP(InputData[[#This Row],[PRODUCT ID]],MasterData[],6,0)</f>
        <v>6.7</v>
      </c>
      <c r="L482" s="13">
        <f>InputData[[#This Row],[QUANTITY]]*InputData[[#This Row],[BUYING PRIZE]]</f>
        <v>25</v>
      </c>
      <c r="M482" s="13">
        <f>InputData[[#This Row],[QUANTITY]]*InputData[[#This Row],[SELLING PRICE]]*(1-InputData[[#This Row],[DISCOUNT %]])</f>
        <v>33.5</v>
      </c>
      <c r="N482" s="11">
        <f>DAY(InputData[[#This Row],[DATE]])</f>
        <v>2</v>
      </c>
      <c r="O482" s="11" t="str">
        <f>TEXT(InputData[[#This Row],[DATE]],"mmm")</f>
        <v>Nov</v>
      </c>
      <c r="P482" s="11">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3">
        <f>VLOOKUP(InputData[[#This Row],[PRODUCT ID]],MasterData[],5,0)</f>
        <v>61</v>
      </c>
      <c r="K483" s="13">
        <f>VLOOKUP(InputData[[#This Row],[PRODUCT ID]],MasterData[],6,0)</f>
        <v>76.25</v>
      </c>
      <c r="L483" s="13">
        <f>InputData[[#This Row],[QUANTITY]]*InputData[[#This Row],[BUYING PRIZE]]</f>
        <v>671</v>
      </c>
      <c r="M483" s="13">
        <f>InputData[[#This Row],[QUANTITY]]*InputData[[#This Row],[SELLING PRICE]]*(1-InputData[[#This Row],[DISCOUNT %]])</f>
        <v>838.75</v>
      </c>
      <c r="N483" s="11">
        <f>DAY(InputData[[#This Row],[DATE]])</f>
        <v>3</v>
      </c>
      <c r="O483" s="11" t="str">
        <f>TEXT(InputData[[#This Row],[DATE]],"mmm")</f>
        <v>Nov</v>
      </c>
      <c r="P483" s="11">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3">
        <f>VLOOKUP(InputData[[#This Row],[PRODUCT ID]],MasterData[],5,0)</f>
        <v>83</v>
      </c>
      <c r="K484" s="13">
        <f>VLOOKUP(InputData[[#This Row],[PRODUCT ID]],MasterData[],6,0)</f>
        <v>94.62</v>
      </c>
      <c r="L484" s="13">
        <f>InputData[[#This Row],[QUANTITY]]*InputData[[#This Row],[BUYING PRIZE]]</f>
        <v>830</v>
      </c>
      <c r="M484" s="13">
        <f>InputData[[#This Row],[QUANTITY]]*InputData[[#This Row],[SELLING PRICE]]*(1-InputData[[#This Row],[DISCOUNT %]])</f>
        <v>946.2</v>
      </c>
      <c r="N484" s="11">
        <f>DAY(InputData[[#This Row],[DATE]])</f>
        <v>4</v>
      </c>
      <c r="O484" s="11" t="str">
        <f>TEXT(InputData[[#This Row],[DATE]],"mmm")</f>
        <v>Nov</v>
      </c>
      <c r="P484" s="11">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3">
        <f>VLOOKUP(InputData[[#This Row],[PRODUCT ID]],MasterData[],5,0)</f>
        <v>150</v>
      </c>
      <c r="K485" s="13">
        <f>VLOOKUP(InputData[[#This Row],[PRODUCT ID]],MasterData[],6,0)</f>
        <v>210</v>
      </c>
      <c r="L485" s="13">
        <f>InputData[[#This Row],[QUANTITY]]*InputData[[#This Row],[BUYING PRIZE]]</f>
        <v>2250</v>
      </c>
      <c r="M485" s="13">
        <f>InputData[[#This Row],[QUANTITY]]*InputData[[#This Row],[SELLING PRICE]]*(1-InputData[[#This Row],[DISCOUNT %]])</f>
        <v>3150</v>
      </c>
      <c r="N485" s="11">
        <f>DAY(InputData[[#This Row],[DATE]])</f>
        <v>5</v>
      </c>
      <c r="O485" s="11" t="str">
        <f>TEXT(InputData[[#This Row],[DATE]],"mmm")</f>
        <v>Nov</v>
      </c>
      <c r="P485" s="11">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3">
        <f>VLOOKUP(InputData[[#This Row],[PRODUCT ID]],MasterData[],5,0)</f>
        <v>67</v>
      </c>
      <c r="K486" s="13">
        <f>VLOOKUP(InputData[[#This Row],[PRODUCT ID]],MasterData[],6,0)</f>
        <v>83.08</v>
      </c>
      <c r="L486" s="13">
        <f>InputData[[#This Row],[QUANTITY]]*InputData[[#This Row],[BUYING PRIZE]]</f>
        <v>871</v>
      </c>
      <c r="M486" s="13">
        <f>InputData[[#This Row],[QUANTITY]]*InputData[[#This Row],[SELLING PRICE]]*(1-InputData[[#This Row],[DISCOUNT %]])</f>
        <v>1080.04</v>
      </c>
      <c r="N486" s="11">
        <f>DAY(InputData[[#This Row],[DATE]])</f>
        <v>6</v>
      </c>
      <c r="O486" s="11" t="str">
        <f>TEXT(InputData[[#This Row],[DATE]],"mmm")</f>
        <v>Nov</v>
      </c>
      <c r="P486" s="11">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3">
        <f>VLOOKUP(InputData[[#This Row],[PRODUCT ID]],MasterData[],5,0)</f>
        <v>12</v>
      </c>
      <c r="K487" s="13">
        <f>VLOOKUP(InputData[[#This Row],[PRODUCT ID]],MasterData[],6,0)</f>
        <v>15.719999999999999</v>
      </c>
      <c r="L487" s="13">
        <f>InputData[[#This Row],[QUANTITY]]*InputData[[#This Row],[BUYING PRIZE]]</f>
        <v>156</v>
      </c>
      <c r="M487" s="13">
        <f>InputData[[#This Row],[QUANTITY]]*InputData[[#This Row],[SELLING PRICE]]*(1-InputData[[#This Row],[DISCOUNT %]])</f>
        <v>204.35999999999999</v>
      </c>
      <c r="N487" s="11">
        <f>DAY(InputData[[#This Row],[DATE]])</f>
        <v>6</v>
      </c>
      <c r="O487" s="11" t="str">
        <f>TEXT(InputData[[#This Row],[DATE]],"mmm")</f>
        <v>Nov</v>
      </c>
      <c r="P487" s="11">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3">
        <f>VLOOKUP(InputData[[#This Row],[PRODUCT ID]],MasterData[],5,0)</f>
        <v>120</v>
      </c>
      <c r="K488" s="13">
        <f>VLOOKUP(InputData[[#This Row],[PRODUCT ID]],MasterData[],6,0)</f>
        <v>162</v>
      </c>
      <c r="L488" s="13">
        <f>InputData[[#This Row],[QUANTITY]]*InputData[[#This Row],[BUYING PRIZE]]</f>
        <v>1560</v>
      </c>
      <c r="M488" s="13">
        <f>InputData[[#This Row],[QUANTITY]]*InputData[[#This Row],[SELLING PRICE]]*(1-InputData[[#This Row],[DISCOUNT %]])</f>
        <v>2106</v>
      </c>
      <c r="N488" s="11">
        <f>DAY(InputData[[#This Row],[DATE]])</f>
        <v>6</v>
      </c>
      <c r="O488" s="11" t="str">
        <f>TEXT(InputData[[#This Row],[DATE]],"mmm")</f>
        <v>Nov</v>
      </c>
      <c r="P488" s="11">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3">
        <f>VLOOKUP(InputData[[#This Row],[PRODUCT ID]],MasterData[],5,0)</f>
        <v>90</v>
      </c>
      <c r="K489" s="13">
        <f>VLOOKUP(InputData[[#This Row],[PRODUCT ID]],MasterData[],6,0)</f>
        <v>115.2</v>
      </c>
      <c r="L489" s="13">
        <f>InputData[[#This Row],[QUANTITY]]*InputData[[#This Row],[BUYING PRIZE]]</f>
        <v>1170</v>
      </c>
      <c r="M489" s="13">
        <f>InputData[[#This Row],[QUANTITY]]*InputData[[#This Row],[SELLING PRICE]]*(1-InputData[[#This Row],[DISCOUNT %]])</f>
        <v>1497.6000000000001</v>
      </c>
      <c r="N489" s="11">
        <f>DAY(InputData[[#This Row],[DATE]])</f>
        <v>7</v>
      </c>
      <c r="O489" s="11" t="str">
        <f>TEXT(InputData[[#This Row],[DATE]],"mmm")</f>
        <v>Nov</v>
      </c>
      <c r="P489" s="11">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3">
        <f>VLOOKUP(InputData[[#This Row],[PRODUCT ID]],MasterData[],5,0)</f>
        <v>90</v>
      </c>
      <c r="K490" s="13">
        <f>VLOOKUP(InputData[[#This Row],[PRODUCT ID]],MasterData[],6,0)</f>
        <v>96.3</v>
      </c>
      <c r="L490" s="13">
        <f>InputData[[#This Row],[QUANTITY]]*InputData[[#This Row],[BUYING PRIZE]]</f>
        <v>990</v>
      </c>
      <c r="M490" s="13">
        <f>InputData[[#This Row],[QUANTITY]]*InputData[[#This Row],[SELLING PRICE]]*(1-InputData[[#This Row],[DISCOUNT %]])</f>
        <v>1059.3</v>
      </c>
      <c r="N490" s="11">
        <f>DAY(InputData[[#This Row],[DATE]])</f>
        <v>8</v>
      </c>
      <c r="O490" s="11" t="str">
        <f>TEXT(InputData[[#This Row],[DATE]],"mmm")</f>
        <v>Nov</v>
      </c>
      <c r="P490" s="11">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3">
        <f>VLOOKUP(InputData[[#This Row],[PRODUCT ID]],MasterData[],5,0)</f>
        <v>150</v>
      </c>
      <c r="K491" s="13">
        <f>VLOOKUP(InputData[[#This Row],[PRODUCT ID]],MasterData[],6,0)</f>
        <v>210</v>
      </c>
      <c r="L491" s="13">
        <f>InputData[[#This Row],[QUANTITY]]*InputData[[#This Row],[BUYING PRIZE]]</f>
        <v>1500</v>
      </c>
      <c r="M491" s="13">
        <f>InputData[[#This Row],[QUANTITY]]*InputData[[#This Row],[SELLING PRICE]]*(1-InputData[[#This Row],[DISCOUNT %]])</f>
        <v>2100</v>
      </c>
      <c r="N491" s="11">
        <f>DAY(InputData[[#This Row],[DATE]])</f>
        <v>8</v>
      </c>
      <c r="O491" s="11" t="str">
        <f>TEXT(InputData[[#This Row],[DATE]],"mmm")</f>
        <v>Nov</v>
      </c>
      <c r="P491" s="1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3">
        <f>VLOOKUP(InputData[[#This Row],[PRODUCT ID]],MasterData[],5,0)</f>
        <v>48</v>
      </c>
      <c r="K492" s="13">
        <f>VLOOKUP(InputData[[#This Row],[PRODUCT ID]],MasterData[],6,0)</f>
        <v>57.120000000000005</v>
      </c>
      <c r="L492" s="13">
        <f>InputData[[#This Row],[QUANTITY]]*InputData[[#This Row],[BUYING PRIZE]]</f>
        <v>384</v>
      </c>
      <c r="M492" s="13">
        <f>InputData[[#This Row],[QUANTITY]]*InputData[[#This Row],[SELLING PRICE]]*(1-InputData[[#This Row],[DISCOUNT %]])</f>
        <v>456.96000000000004</v>
      </c>
      <c r="N492" s="11">
        <f>DAY(InputData[[#This Row],[DATE]])</f>
        <v>9</v>
      </c>
      <c r="O492" s="11" t="str">
        <f>TEXT(InputData[[#This Row],[DATE]],"mmm")</f>
        <v>Nov</v>
      </c>
      <c r="P492" s="11">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3">
        <f>VLOOKUP(InputData[[#This Row],[PRODUCT ID]],MasterData[],5,0)</f>
        <v>37</v>
      </c>
      <c r="K493" s="13">
        <f>VLOOKUP(InputData[[#This Row],[PRODUCT ID]],MasterData[],6,0)</f>
        <v>49.21</v>
      </c>
      <c r="L493" s="13">
        <f>InputData[[#This Row],[QUANTITY]]*InputData[[#This Row],[BUYING PRIZE]]</f>
        <v>259</v>
      </c>
      <c r="M493" s="13">
        <f>InputData[[#This Row],[QUANTITY]]*InputData[[#This Row],[SELLING PRICE]]*(1-InputData[[#This Row],[DISCOUNT %]])</f>
        <v>344.47</v>
      </c>
      <c r="N493" s="11">
        <f>DAY(InputData[[#This Row],[DATE]])</f>
        <v>10</v>
      </c>
      <c r="O493" s="11" t="str">
        <f>TEXT(InputData[[#This Row],[DATE]],"mmm")</f>
        <v>Nov</v>
      </c>
      <c r="P493" s="11">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3">
        <f>VLOOKUP(InputData[[#This Row],[PRODUCT ID]],MasterData[],5,0)</f>
        <v>48</v>
      </c>
      <c r="K494" s="13">
        <f>VLOOKUP(InputData[[#This Row],[PRODUCT ID]],MasterData[],6,0)</f>
        <v>57.120000000000005</v>
      </c>
      <c r="L494" s="13">
        <f>InputData[[#This Row],[QUANTITY]]*InputData[[#This Row],[BUYING PRIZE]]</f>
        <v>480</v>
      </c>
      <c r="M494" s="13">
        <f>InputData[[#This Row],[QUANTITY]]*InputData[[#This Row],[SELLING PRICE]]*(1-InputData[[#This Row],[DISCOUNT %]])</f>
        <v>571.20000000000005</v>
      </c>
      <c r="N494" s="11">
        <f>DAY(InputData[[#This Row],[DATE]])</f>
        <v>13</v>
      </c>
      <c r="O494" s="11" t="str">
        <f>TEXT(InputData[[#This Row],[DATE]],"mmm")</f>
        <v>Nov</v>
      </c>
      <c r="P494" s="11">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3">
        <f>VLOOKUP(InputData[[#This Row],[PRODUCT ID]],MasterData[],5,0)</f>
        <v>105</v>
      </c>
      <c r="K495" s="13">
        <f>VLOOKUP(InputData[[#This Row],[PRODUCT ID]],MasterData[],6,0)</f>
        <v>142.80000000000001</v>
      </c>
      <c r="L495" s="13">
        <f>InputData[[#This Row],[QUANTITY]]*InputData[[#This Row],[BUYING PRIZE]]</f>
        <v>105</v>
      </c>
      <c r="M495" s="13">
        <f>InputData[[#This Row],[QUANTITY]]*InputData[[#This Row],[SELLING PRICE]]*(1-InputData[[#This Row],[DISCOUNT %]])</f>
        <v>142.80000000000001</v>
      </c>
      <c r="N495" s="11">
        <f>DAY(InputData[[#This Row],[DATE]])</f>
        <v>14</v>
      </c>
      <c r="O495" s="11" t="str">
        <f>TEXT(InputData[[#This Row],[DATE]],"mmm")</f>
        <v>Nov</v>
      </c>
      <c r="P495" s="11">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3">
        <f>VLOOKUP(InputData[[#This Row],[PRODUCT ID]],MasterData[],5,0)</f>
        <v>73</v>
      </c>
      <c r="K496" s="13">
        <f>VLOOKUP(InputData[[#This Row],[PRODUCT ID]],MasterData[],6,0)</f>
        <v>94.17</v>
      </c>
      <c r="L496" s="13">
        <f>InputData[[#This Row],[QUANTITY]]*InputData[[#This Row],[BUYING PRIZE]]</f>
        <v>1022</v>
      </c>
      <c r="M496" s="13">
        <f>InputData[[#This Row],[QUANTITY]]*InputData[[#This Row],[SELLING PRICE]]*(1-InputData[[#This Row],[DISCOUNT %]])</f>
        <v>1318.38</v>
      </c>
      <c r="N496" s="11">
        <f>DAY(InputData[[#This Row],[DATE]])</f>
        <v>15</v>
      </c>
      <c r="O496" s="11" t="str">
        <f>TEXT(InputData[[#This Row],[DATE]],"mmm")</f>
        <v>Nov</v>
      </c>
      <c r="P496" s="11">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3">
        <f>VLOOKUP(InputData[[#This Row],[PRODUCT ID]],MasterData[],5,0)</f>
        <v>134</v>
      </c>
      <c r="K497" s="13">
        <f>VLOOKUP(InputData[[#This Row],[PRODUCT ID]],MasterData[],6,0)</f>
        <v>156.78</v>
      </c>
      <c r="L497" s="13">
        <f>InputData[[#This Row],[QUANTITY]]*InputData[[#This Row],[BUYING PRIZE]]</f>
        <v>1072</v>
      </c>
      <c r="M497" s="13">
        <f>InputData[[#This Row],[QUANTITY]]*InputData[[#This Row],[SELLING PRICE]]*(1-InputData[[#This Row],[DISCOUNT %]])</f>
        <v>1254.24</v>
      </c>
      <c r="N497" s="11">
        <f>DAY(InputData[[#This Row],[DATE]])</f>
        <v>16</v>
      </c>
      <c r="O497" s="11" t="str">
        <f>TEXT(InputData[[#This Row],[DATE]],"mmm")</f>
        <v>Nov</v>
      </c>
      <c r="P497" s="11">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3">
        <f>VLOOKUP(InputData[[#This Row],[PRODUCT ID]],MasterData[],5,0)</f>
        <v>55</v>
      </c>
      <c r="K498" s="13">
        <f>VLOOKUP(InputData[[#This Row],[PRODUCT ID]],MasterData[],6,0)</f>
        <v>58.3</v>
      </c>
      <c r="L498" s="13">
        <f>InputData[[#This Row],[QUANTITY]]*InputData[[#This Row],[BUYING PRIZE]]</f>
        <v>440</v>
      </c>
      <c r="M498" s="13">
        <f>InputData[[#This Row],[QUANTITY]]*InputData[[#This Row],[SELLING PRICE]]*(1-InputData[[#This Row],[DISCOUNT %]])</f>
        <v>466.4</v>
      </c>
      <c r="N498" s="11">
        <f>DAY(InputData[[#This Row],[DATE]])</f>
        <v>18</v>
      </c>
      <c r="O498" s="11" t="str">
        <f>TEXT(InputData[[#This Row],[DATE]],"mmm")</f>
        <v>Nov</v>
      </c>
      <c r="P498" s="11">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3">
        <f>VLOOKUP(InputData[[#This Row],[PRODUCT ID]],MasterData[],5,0)</f>
        <v>61</v>
      </c>
      <c r="K499" s="13">
        <f>VLOOKUP(InputData[[#This Row],[PRODUCT ID]],MasterData[],6,0)</f>
        <v>76.25</v>
      </c>
      <c r="L499" s="13">
        <f>InputData[[#This Row],[QUANTITY]]*InputData[[#This Row],[BUYING PRIZE]]</f>
        <v>366</v>
      </c>
      <c r="M499" s="13">
        <f>InputData[[#This Row],[QUANTITY]]*InputData[[#This Row],[SELLING PRICE]]*(1-InputData[[#This Row],[DISCOUNT %]])</f>
        <v>457.5</v>
      </c>
      <c r="N499" s="11">
        <f>DAY(InputData[[#This Row],[DATE]])</f>
        <v>21</v>
      </c>
      <c r="O499" s="11" t="str">
        <f>TEXT(InputData[[#This Row],[DATE]],"mmm")</f>
        <v>Nov</v>
      </c>
      <c r="P499" s="11">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3">
        <f>VLOOKUP(InputData[[#This Row],[PRODUCT ID]],MasterData[],5,0)</f>
        <v>90</v>
      </c>
      <c r="K500" s="13">
        <f>VLOOKUP(InputData[[#This Row],[PRODUCT ID]],MasterData[],6,0)</f>
        <v>96.3</v>
      </c>
      <c r="L500" s="13">
        <f>InputData[[#This Row],[QUANTITY]]*InputData[[#This Row],[BUYING PRIZE]]</f>
        <v>1080</v>
      </c>
      <c r="M500" s="13">
        <f>InputData[[#This Row],[QUANTITY]]*InputData[[#This Row],[SELLING PRICE]]*(1-InputData[[#This Row],[DISCOUNT %]])</f>
        <v>1155.5999999999999</v>
      </c>
      <c r="N500" s="11">
        <f>DAY(InputData[[#This Row],[DATE]])</f>
        <v>23</v>
      </c>
      <c r="O500" s="11" t="str">
        <f>TEXT(InputData[[#This Row],[DATE]],"mmm")</f>
        <v>Nov</v>
      </c>
      <c r="P500" s="11">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3">
        <f>VLOOKUP(InputData[[#This Row],[PRODUCT ID]],MasterData[],5,0)</f>
        <v>44</v>
      </c>
      <c r="K501" s="13">
        <f>VLOOKUP(InputData[[#This Row],[PRODUCT ID]],MasterData[],6,0)</f>
        <v>48.84</v>
      </c>
      <c r="L501" s="13">
        <f>InputData[[#This Row],[QUANTITY]]*InputData[[#This Row],[BUYING PRIZE]]</f>
        <v>220</v>
      </c>
      <c r="M501" s="13">
        <f>InputData[[#This Row],[QUANTITY]]*InputData[[#This Row],[SELLING PRICE]]*(1-InputData[[#This Row],[DISCOUNT %]])</f>
        <v>244.20000000000002</v>
      </c>
      <c r="N501" s="11">
        <f>DAY(InputData[[#This Row],[DATE]])</f>
        <v>25</v>
      </c>
      <c r="O501" s="11" t="str">
        <f>TEXT(InputData[[#This Row],[DATE]],"mmm")</f>
        <v>Nov</v>
      </c>
      <c r="P501" s="1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3">
        <f>VLOOKUP(InputData[[#This Row],[PRODUCT ID]],MasterData[],5,0)</f>
        <v>89</v>
      </c>
      <c r="K502" s="13">
        <f>VLOOKUP(InputData[[#This Row],[PRODUCT ID]],MasterData[],6,0)</f>
        <v>117.48</v>
      </c>
      <c r="L502" s="13">
        <f>InputData[[#This Row],[QUANTITY]]*InputData[[#This Row],[BUYING PRIZE]]</f>
        <v>445</v>
      </c>
      <c r="M502" s="13">
        <f>InputData[[#This Row],[QUANTITY]]*InputData[[#This Row],[SELLING PRICE]]*(1-InputData[[#This Row],[DISCOUNT %]])</f>
        <v>587.4</v>
      </c>
      <c r="N502" s="11">
        <f>DAY(InputData[[#This Row],[DATE]])</f>
        <v>26</v>
      </c>
      <c r="O502" s="11" t="str">
        <f>TEXT(InputData[[#This Row],[DATE]],"mmm")</f>
        <v>Nov</v>
      </c>
      <c r="P502" s="11">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3">
        <f>VLOOKUP(InputData[[#This Row],[PRODUCT ID]],MasterData[],5,0)</f>
        <v>55</v>
      </c>
      <c r="K503" s="13">
        <f>VLOOKUP(InputData[[#This Row],[PRODUCT ID]],MasterData[],6,0)</f>
        <v>58.3</v>
      </c>
      <c r="L503" s="13">
        <f>InputData[[#This Row],[QUANTITY]]*InputData[[#This Row],[BUYING PRIZE]]</f>
        <v>825</v>
      </c>
      <c r="M503" s="13">
        <f>InputData[[#This Row],[QUANTITY]]*InputData[[#This Row],[SELLING PRICE]]*(1-InputData[[#This Row],[DISCOUNT %]])</f>
        <v>874.5</v>
      </c>
      <c r="N503" s="11">
        <f>DAY(InputData[[#This Row],[DATE]])</f>
        <v>27</v>
      </c>
      <c r="O503" s="11" t="str">
        <f>TEXT(InputData[[#This Row],[DATE]],"mmm")</f>
        <v>Nov</v>
      </c>
      <c r="P503" s="11">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3">
        <f>VLOOKUP(InputData[[#This Row],[PRODUCT ID]],MasterData[],5,0)</f>
        <v>93</v>
      </c>
      <c r="K504" s="13">
        <f>VLOOKUP(InputData[[#This Row],[PRODUCT ID]],MasterData[],6,0)</f>
        <v>104.16</v>
      </c>
      <c r="L504" s="13">
        <f>InputData[[#This Row],[QUANTITY]]*InputData[[#This Row],[BUYING PRIZE]]</f>
        <v>744</v>
      </c>
      <c r="M504" s="13">
        <f>InputData[[#This Row],[QUANTITY]]*InputData[[#This Row],[SELLING PRICE]]*(1-InputData[[#This Row],[DISCOUNT %]])</f>
        <v>833.28</v>
      </c>
      <c r="N504" s="11">
        <f>DAY(InputData[[#This Row],[DATE]])</f>
        <v>28</v>
      </c>
      <c r="O504" s="11" t="str">
        <f>TEXT(InputData[[#This Row],[DATE]],"mmm")</f>
        <v>Nov</v>
      </c>
      <c r="P504" s="11">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3">
        <f>VLOOKUP(InputData[[#This Row],[PRODUCT ID]],MasterData[],5,0)</f>
        <v>12</v>
      </c>
      <c r="K505" s="13">
        <f>VLOOKUP(InputData[[#This Row],[PRODUCT ID]],MasterData[],6,0)</f>
        <v>15.719999999999999</v>
      </c>
      <c r="L505" s="13">
        <f>InputData[[#This Row],[QUANTITY]]*InputData[[#This Row],[BUYING PRIZE]]</f>
        <v>24</v>
      </c>
      <c r="M505" s="13">
        <f>InputData[[#This Row],[QUANTITY]]*InputData[[#This Row],[SELLING PRICE]]*(1-InputData[[#This Row],[DISCOUNT %]])</f>
        <v>31.439999999999998</v>
      </c>
      <c r="N505" s="11">
        <f>DAY(InputData[[#This Row],[DATE]])</f>
        <v>30</v>
      </c>
      <c r="O505" s="11" t="str">
        <f>TEXT(InputData[[#This Row],[DATE]],"mmm")</f>
        <v>Nov</v>
      </c>
      <c r="P505" s="11">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3">
        <f>VLOOKUP(InputData[[#This Row],[PRODUCT ID]],MasterData[],5,0)</f>
        <v>37</v>
      </c>
      <c r="K506" s="13">
        <f>VLOOKUP(InputData[[#This Row],[PRODUCT ID]],MasterData[],6,0)</f>
        <v>41.81</v>
      </c>
      <c r="L506" s="13">
        <f>InputData[[#This Row],[QUANTITY]]*InputData[[#This Row],[BUYING PRIZE]]</f>
        <v>185</v>
      </c>
      <c r="M506" s="13">
        <f>InputData[[#This Row],[QUANTITY]]*InputData[[#This Row],[SELLING PRICE]]*(1-InputData[[#This Row],[DISCOUNT %]])</f>
        <v>209.05</v>
      </c>
      <c r="N506" s="11">
        <f>DAY(InputData[[#This Row],[DATE]])</f>
        <v>3</v>
      </c>
      <c r="O506" s="11" t="str">
        <f>TEXT(InputData[[#This Row],[DATE]],"mmm")</f>
        <v>Dec</v>
      </c>
      <c r="P506" s="11">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3">
        <f>VLOOKUP(InputData[[#This Row],[PRODUCT ID]],MasterData[],5,0)</f>
        <v>18</v>
      </c>
      <c r="K507" s="13">
        <f>VLOOKUP(InputData[[#This Row],[PRODUCT ID]],MasterData[],6,0)</f>
        <v>24.66</v>
      </c>
      <c r="L507" s="13">
        <f>InputData[[#This Row],[QUANTITY]]*InputData[[#This Row],[BUYING PRIZE]]</f>
        <v>180</v>
      </c>
      <c r="M507" s="13">
        <f>InputData[[#This Row],[QUANTITY]]*InputData[[#This Row],[SELLING PRICE]]*(1-InputData[[#This Row],[DISCOUNT %]])</f>
        <v>246.6</v>
      </c>
      <c r="N507" s="11">
        <f>DAY(InputData[[#This Row],[DATE]])</f>
        <v>4</v>
      </c>
      <c r="O507" s="11" t="str">
        <f>TEXT(InputData[[#This Row],[DATE]],"mmm")</f>
        <v>Dec</v>
      </c>
      <c r="P507" s="11">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3">
        <f>VLOOKUP(InputData[[#This Row],[PRODUCT ID]],MasterData[],5,0)</f>
        <v>76</v>
      </c>
      <c r="K508" s="13">
        <f>VLOOKUP(InputData[[#This Row],[PRODUCT ID]],MasterData[],6,0)</f>
        <v>82.08</v>
      </c>
      <c r="L508" s="13">
        <f>InputData[[#This Row],[QUANTITY]]*InputData[[#This Row],[BUYING PRIZE]]</f>
        <v>1140</v>
      </c>
      <c r="M508" s="13">
        <f>InputData[[#This Row],[QUANTITY]]*InputData[[#This Row],[SELLING PRICE]]*(1-InputData[[#This Row],[DISCOUNT %]])</f>
        <v>1231.2</v>
      </c>
      <c r="N508" s="11">
        <f>DAY(InputData[[#This Row],[DATE]])</f>
        <v>4</v>
      </c>
      <c r="O508" s="11" t="str">
        <f>TEXT(InputData[[#This Row],[DATE]],"mmm")</f>
        <v>Dec</v>
      </c>
      <c r="P508" s="11">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3">
        <f>VLOOKUP(InputData[[#This Row],[PRODUCT ID]],MasterData[],5,0)</f>
        <v>72</v>
      </c>
      <c r="K509" s="13">
        <f>VLOOKUP(InputData[[#This Row],[PRODUCT ID]],MasterData[],6,0)</f>
        <v>79.92</v>
      </c>
      <c r="L509" s="13">
        <f>InputData[[#This Row],[QUANTITY]]*InputData[[#This Row],[BUYING PRIZE]]</f>
        <v>864</v>
      </c>
      <c r="M509" s="13">
        <f>InputData[[#This Row],[QUANTITY]]*InputData[[#This Row],[SELLING PRICE]]*(1-InputData[[#This Row],[DISCOUNT %]])</f>
        <v>959.04</v>
      </c>
      <c r="N509" s="11">
        <f>DAY(InputData[[#This Row],[DATE]])</f>
        <v>7</v>
      </c>
      <c r="O509" s="11" t="str">
        <f>TEXT(InputData[[#This Row],[DATE]],"mmm")</f>
        <v>Dec</v>
      </c>
      <c r="P509" s="11">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3">
        <f>VLOOKUP(InputData[[#This Row],[PRODUCT ID]],MasterData[],5,0)</f>
        <v>13</v>
      </c>
      <c r="K510" s="13">
        <f>VLOOKUP(InputData[[#This Row],[PRODUCT ID]],MasterData[],6,0)</f>
        <v>16.64</v>
      </c>
      <c r="L510" s="13">
        <f>InputData[[#This Row],[QUANTITY]]*InputData[[#This Row],[BUYING PRIZE]]</f>
        <v>169</v>
      </c>
      <c r="M510" s="13">
        <f>InputData[[#This Row],[QUANTITY]]*InputData[[#This Row],[SELLING PRICE]]*(1-InputData[[#This Row],[DISCOUNT %]])</f>
        <v>216.32</v>
      </c>
      <c r="N510" s="11">
        <f>DAY(InputData[[#This Row],[DATE]])</f>
        <v>7</v>
      </c>
      <c r="O510" s="11" t="str">
        <f>TEXT(InputData[[#This Row],[DATE]],"mmm")</f>
        <v>Dec</v>
      </c>
      <c r="P510" s="11">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3">
        <f>VLOOKUP(InputData[[#This Row],[PRODUCT ID]],MasterData[],5,0)</f>
        <v>72</v>
      </c>
      <c r="K511" s="13">
        <f>VLOOKUP(InputData[[#This Row],[PRODUCT ID]],MasterData[],6,0)</f>
        <v>79.92</v>
      </c>
      <c r="L511" s="13">
        <f>InputData[[#This Row],[QUANTITY]]*InputData[[#This Row],[BUYING PRIZE]]</f>
        <v>360</v>
      </c>
      <c r="M511" s="13">
        <f>InputData[[#This Row],[QUANTITY]]*InputData[[#This Row],[SELLING PRICE]]*(1-InputData[[#This Row],[DISCOUNT %]])</f>
        <v>399.6</v>
      </c>
      <c r="N511" s="11">
        <f>DAY(InputData[[#This Row],[DATE]])</f>
        <v>7</v>
      </c>
      <c r="O511" s="11" t="str">
        <f>TEXT(InputData[[#This Row],[DATE]],"mmm")</f>
        <v>Dec</v>
      </c>
      <c r="P511" s="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3">
        <f>VLOOKUP(InputData[[#This Row],[PRODUCT ID]],MasterData[],5,0)</f>
        <v>48</v>
      </c>
      <c r="K512" s="13">
        <f>VLOOKUP(InputData[[#This Row],[PRODUCT ID]],MasterData[],6,0)</f>
        <v>57.120000000000005</v>
      </c>
      <c r="L512" s="13">
        <f>InputData[[#This Row],[QUANTITY]]*InputData[[#This Row],[BUYING PRIZE]]</f>
        <v>240</v>
      </c>
      <c r="M512" s="13">
        <f>InputData[[#This Row],[QUANTITY]]*InputData[[#This Row],[SELLING PRICE]]*(1-InputData[[#This Row],[DISCOUNT %]])</f>
        <v>285.60000000000002</v>
      </c>
      <c r="N512" s="11">
        <f>DAY(InputData[[#This Row],[DATE]])</f>
        <v>11</v>
      </c>
      <c r="O512" s="11" t="str">
        <f>TEXT(InputData[[#This Row],[DATE]],"mmm")</f>
        <v>Dec</v>
      </c>
      <c r="P512" s="11">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3">
        <f>VLOOKUP(InputData[[#This Row],[PRODUCT ID]],MasterData[],5,0)</f>
        <v>112</v>
      </c>
      <c r="K513" s="13">
        <f>VLOOKUP(InputData[[#This Row],[PRODUCT ID]],MasterData[],6,0)</f>
        <v>122.08</v>
      </c>
      <c r="L513" s="13">
        <f>InputData[[#This Row],[QUANTITY]]*InputData[[#This Row],[BUYING PRIZE]]</f>
        <v>1008</v>
      </c>
      <c r="M513" s="13">
        <f>InputData[[#This Row],[QUANTITY]]*InputData[[#This Row],[SELLING PRICE]]*(1-InputData[[#This Row],[DISCOUNT %]])</f>
        <v>1098.72</v>
      </c>
      <c r="N513" s="11">
        <f>DAY(InputData[[#This Row],[DATE]])</f>
        <v>11</v>
      </c>
      <c r="O513" s="11" t="str">
        <f>TEXT(InputData[[#This Row],[DATE]],"mmm")</f>
        <v>Dec</v>
      </c>
      <c r="P513" s="11">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3">
        <f>VLOOKUP(InputData[[#This Row],[PRODUCT ID]],MasterData[],5,0)</f>
        <v>112</v>
      </c>
      <c r="K514" s="13">
        <f>VLOOKUP(InputData[[#This Row],[PRODUCT ID]],MasterData[],6,0)</f>
        <v>146.72</v>
      </c>
      <c r="L514" s="13">
        <f>InputData[[#This Row],[QUANTITY]]*InputData[[#This Row],[BUYING PRIZE]]</f>
        <v>1120</v>
      </c>
      <c r="M514" s="13">
        <f>InputData[[#This Row],[QUANTITY]]*InputData[[#This Row],[SELLING PRICE]]*(1-InputData[[#This Row],[DISCOUNT %]])</f>
        <v>1467.2</v>
      </c>
      <c r="N514" s="11">
        <f>DAY(InputData[[#This Row],[DATE]])</f>
        <v>11</v>
      </c>
      <c r="O514" s="11" t="str">
        <f>TEXT(InputData[[#This Row],[DATE]],"mmm")</f>
        <v>Dec</v>
      </c>
      <c r="P514" s="11">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3">
        <f>VLOOKUP(InputData[[#This Row],[PRODUCT ID]],MasterData[],5,0)</f>
        <v>148</v>
      </c>
      <c r="K515" s="13">
        <f>VLOOKUP(InputData[[#This Row],[PRODUCT ID]],MasterData[],6,0)</f>
        <v>201.28</v>
      </c>
      <c r="L515" s="13">
        <f>InputData[[#This Row],[QUANTITY]]*InputData[[#This Row],[BUYING PRIZE]]</f>
        <v>1332</v>
      </c>
      <c r="M515" s="13">
        <f>InputData[[#This Row],[QUANTITY]]*InputData[[#This Row],[SELLING PRICE]]*(1-InputData[[#This Row],[DISCOUNT %]])</f>
        <v>1811.52</v>
      </c>
      <c r="N515" s="11">
        <f>DAY(InputData[[#This Row],[DATE]])</f>
        <v>12</v>
      </c>
      <c r="O515" s="11" t="str">
        <f>TEXT(InputData[[#This Row],[DATE]],"mmm")</f>
        <v>Dec</v>
      </c>
      <c r="P515" s="11">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3">
        <f>VLOOKUP(InputData[[#This Row],[PRODUCT ID]],MasterData[],5,0)</f>
        <v>138</v>
      </c>
      <c r="K516" s="13">
        <f>VLOOKUP(InputData[[#This Row],[PRODUCT ID]],MasterData[],6,0)</f>
        <v>173.88</v>
      </c>
      <c r="L516" s="13">
        <f>InputData[[#This Row],[QUANTITY]]*InputData[[#This Row],[BUYING PRIZE]]</f>
        <v>1380</v>
      </c>
      <c r="M516" s="13">
        <f>InputData[[#This Row],[QUANTITY]]*InputData[[#This Row],[SELLING PRICE]]*(1-InputData[[#This Row],[DISCOUNT %]])</f>
        <v>1738.8</v>
      </c>
      <c r="N516" s="11">
        <f>DAY(InputData[[#This Row],[DATE]])</f>
        <v>12</v>
      </c>
      <c r="O516" s="11" t="str">
        <f>TEXT(InputData[[#This Row],[DATE]],"mmm")</f>
        <v>Dec</v>
      </c>
      <c r="P516" s="11">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3">
        <f>VLOOKUP(InputData[[#This Row],[PRODUCT ID]],MasterData[],5,0)</f>
        <v>133</v>
      </c>
      <c r="K517" s="13">
        <f>VLOOKUP(InputData[[#This Row],[PRODUCT ID]],MasterData[],6,0)</f>
        <v>155.61000000000001</v>
      </c>
      <c r="L517" s="13">
        <f>InputData[[#This Row],[QUANTITY]]*InputData[[#This Row],[BUYING PRIZE]]</f>
        <v>532</v>
      </c>
      <c r="M517" s="13">
        <f>InputData[[#This Row],[QUANTITY]]*InputData[[#This Row],[SELLING PRICE]]*(1-InputData[[#This Row],[DISCOUNT %]])</f>
        <v>622.44000000000005</v>
      </c>
      <c r="N517" s="11">
        <f>DAY(InputData[[#This Row],[DATE]])</f>
        <v>14</v>
      </c>
      <c r="O517" s="11" t="str">
        <f>TEXT(InputData[[#This Row],[DATE]],"mmm")</f>
        <v>Dec</v>
      </c>
      <c r="P517" s="11">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3">
        <f>VLOOKUP(InputData[[#This Row],[PRODUCT ID]],MasterData[],5,0)</f>
        <v>6</v>
      </c>
      <c r="K518" s="13">
        <f>VLOOKUP(InputData[[#This Row],[PRODUCT ID]],MasterData[],6,0)</f>
        <v>7.8599999999999994</v>
      </c>
      <c r="L518" s="13">
        <f>InputData[[#This Row],[QUANTITY]]*InputData[[#This Row],[BUYING PRIZE]]</f>
        <v>78</v>
      </c>
      <c r="M518" s="13">
        <f>InputData[[#This Row],[QUANTITY]]*InputData[[#This Row],[SELLING PRICE]]*(1-InputData[[#This Row],[DISCOUNT %]])</f>
        <v>102.17999999999999</v>
      </c>
      <c r="N518" s="11">
        <f>DAY(InputData[[#This Row],[DATE]])</f>
        <v>15</v>
      </c>
      <c r="O518" s="11" t="str">
        <f>TEXT(InputData[[#This Row],[DATE]],"mmm")</f>
        <v>Dec</v>
      </c>
      <c r="P518" s="11">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3">
        <f>VLOOKUP(InputData[[#This Row],[PRODUCT ID]],MasterData[],5,0)</f>
        <v>76</v>
      </c>
      <c r="K519" s="13">
        <f>VLOOKUP(InputData[[#This Row],[PRODUCT ID]],MasterData[],6,0)</f>
        <v>82.08</v>
      </c>
      <c r="L519" s="13">
        <f>InputData[[#This Row],[QUANTITY]]*InputData[[#This Row],[BUYING PRIZE]]</f>
        <v>532</v>
      </c>
      <c r="M519" s="13">
        <f>InputData[[#This Row],[QUANTITY]]*InputData[[#This Row],[SELLING PRICE]]*(1-InputData[[#This Row],[DISCOUNT %]])</f>
        <v>574.55999999999995</v>
      </c>
      <c r="N519" s="11">
        <f>DAY(InputData[[#This Row],[DATE]])</f>
        <v>19</v>
      </c>
      <c r="O519" s="11" t="str">
        <f>TEXT(InputData[[#This Row],[DATE]],"mmm")</f>
        <v>Dec</v>
      </c>
      <c r="P519" s="11">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3">
        <f>VLOOKUP(InputData[[#This Row],[PRODUCT ID]],MasterData[],5,0)</f>
        <v>44</v>
      </c>
      <c r="K520" s="13">
        <f>VLOOKUP(InputData[[#This Row],[PRODUCT ID]],MasterData[],6,0)</f>
        <v>48.4</v>
      </c>
      <c r="L520" s="13">
        <f>InputData[[#This Row],[QUANTITY]]*InputData[[#This Row],[BUYING PRIZE]]</f>
        <v>616</v>
      </c>
      <c r="M520" s="13">
        <f>InputData[[#This Row],[QUANTITY]]*InputData[[#This Row],[SELLING PRICE]]*(1-InputData[[#This Row],[DISCOUNT %]])</f>
        <v>677.6</v>
      </c>
      <c r="N520" s="11">
        <f>DAY(InputData[[#This Row],[DATE]])</f>
        <v>19</v>
      </c>
      <c r="O520" s="11" t="str">
        <f>TEXT(InputData[[#This Row],[DATE]],"mmm")</f>
        <v>Dec</v>
      </c>
      <c r="P520" s="11">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3">
        <f>VLOOKUP(InputData[[#This Row],[PRODUCT ID]],MasterData[],5,0)</f>
        <v>6</v>
      </c>
      <c r="K521" s="13">
        <f>VLOOKUP(InputData[[#This Row],[PRODUCT ID]],MasterData[],6,0)</f>
        <v>7.8599999999999994</v>
      </c>
      <c r="L521" s="13">
        <f>InputData[[#This Row],[QUANTITY]]*InputData[[#This Row],[BUYING PRIZE]]</f>
        <v>66</v>
      </c>
      <c r="M521" s="13">
        <f>InputData[[#This Row],[QUANTITY]]*InputData[[#This Row],[SELLING PRICE]]*(1-InputData[[#This Row],[DISCOUNT %]])</f>
        <v>86.46</v>
      </c>
      <c r="N521" s="11">
        <f>DAY(InputData[[#This Row],[DATE]])</f>
        <v>19</v>
      </c>
      <c r="O521" s="11" t="str">
        <f>TEXT(InputData[[#This Row],[DATE]],"mmm")</f>
        <v>Dec</v>
      </c>
      <c r="P521" s="1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3">
        <f>VLOOKUP(InputData[[#This Row],[PRODUCT ID]],MasterData[],5,0)</f>
        <v>75</v>
      </c>
      <c r="K522" s="13">
        <f>VLOOKUP(InputData[[#This Row],[PRODUCT ID]],MasterData[],6,0)</f>
        <v>85.5</v>
      </c>
      <c r="L522" s="13">
        <f>InputData[[#This Row],[QUANTITY]]*InputData[[#This Row],[BUYING PRIZE]]</f>
        <v>750</v>
      </c>
      <c r="M522" s="13">
        <f>InputData[[#This Row],[QUANTITY]]*InputData[[#This Row],[SELLING PRICE]]*(1-InputData[[#This Row],[DISCOUNT %]])</f>
        <v>855</v>
      </c>
      <c r="N522" s="11">
        <f>DAY(InputData[[#This Row],[DATE]])</f>
        <v>21</v>
      </c>
      <c r="O522" s="11" t="str">
        <f>TEXT(InputData[[#This Row],[DATE]],"mmm")</f>
        <v>Dec</v>
      </c>
      <c r="P522" s="11">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3">
        <f>VLOOKUP(InputData[[#This Row],[PRODUCT ID]],MasterData[],5,0)</f>
        <v>83</v>
      </c>
      <c r="K523" s="13">
        <f>VLOOKUP(InputData[[#This Row],[PRODUCT ID]],MasterData[],6,0)</f>
        <v>94.62</v>
      </c>
      <c r="L523" s="13">
        <f>InputData[[#This Row],[QUANTITY]]*InputData[[#This Row],[BUYING PRIZE]]</f>
        <v>1245</v>
      </c>
      <c r="M523" s="13">
        <f>InputData[[#This Row],[QUANTITY]]*InputData[[#This Row],[SELLING PRICE]]*(1-InputData[[#This Row],[DISCOUNT %]])</f>
        <v>1419.3000000000002</v>
      </c>
      <c r="N523" s="11">
        <f>DAY(InputData[[#This Row],[DATE]])</f>
        <v>29</v>
      </c>
      <c r="O523" s="11" t="str">
        <f>TEXT(InputData[[#This Row],[DATE]],"mmm")</f>
        <v>Dec</v>
      </c>
      <c r="P523" s="11">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3">
        <f>VLOOKUP(InputData[[#This Row],[PRODUCT ID]],MasterData[],5,0)</f>
        <v>120</v>
      </c>
      <c r="K524" s="13">
        <f>VLOOKUP(InputData[[#This Row],[PRODUCT ID]],MasterData[],6,0)</f>
        <v>162</v>
      </c>
      <c r="L524" s="13">
        <f>InputData[[#This Row],[QUANTITY]]*InputData[[#This Row],[BUYING PRIZE]]</f>
        <v>120</v>
      </c>
      <c r="M524" s="13">
        <f>InputData[[#This Row],[QUANTITY]]*InputData[[#This Row],[SELLING PRICE]]*(1-InputData[[#This Row],[DISCOUNT %]])</f>
        <v>162</v>
      </c>
      <c r="N524" s="11">
        <f>DAY(InputData[[#This Row],[DATE]])</f>
        <v>29</v>
      </c>
      <c r="O524" s="11" t="str">
        <f>TEXT(InputData[[#This Row],[DATE]],"mmm")</f>
        <v>Dec</v>
      </c>
      <c r="P524" s="11">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3">
        <f>VLOOKUP(InputData[[#This Row],[PRODUCT ID]],MasterData[],5,0)</f>
        <v>138</v>
      </c>
      <c r="K525" s="13">
        <f>VLOOKUP(InputData[[#This Row],[PRODUCT ID]],MasterData[],6,0)</f>
        <v>173.88</v>
      </c>
      <c r="L525" s="13">
        <f>InputData[[#This Row],[QUANTITY]]*InputData[[#This Row],[BUYING PRIZE]]</f>
        <v>1932</v>
      </c>
      <c r="M525" s="13">
        <f>InputData[[#This Row],[QUANTITY]]*InputData[[#This Row],[SELLING PRICE]]*(1-InputData[[#This Row],[DISCOUNT %]])</f>
        <v>2434.3199999999997</v>
      </c>
      <c r="N525" s="11">
        <f>DAY(InputData[[#This Row],[DATE]])</f>
        <v>30</v>
      </c>
      <c r="O525" s="11" t="str">
        <f>TEXT(InputData[[#This Row],[DATE]],"mmm")</f>
        <v>Dec</v>
      </c>
      <c r="P525" s="11">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3">
        <f>VLOOKUP(InputData[[#This Row],[PRODUCT ID]],MasterData[],5,0)</f>
        <v>95</v>
      </c>
      <c r="K526" s="13">
        <f>VLOOKUP(InputData[[#This Row],[PRODUCT ID]],MasterData[],6,0)</f>
        <v>119.7</v>
      </c>
      <c r="L526" s="13">
        <f>InputData[[#This Row],[QUANTITY]]*InputData[[#This Row],[BUYING PRIZE]]</f>
        <v>1140</v>
      </c>
      <c r="M526" s="13">
        <f>InputData[[#This Row],[QUANTITY]]*InputData[[#This Row],[SELLING PRICE]]*(1-InputData[[#This Row],[DISCOUNT %]])</f>
        <v>1436.4</v>
      </c>
      <c r="N526" s="11">
        <f>DAY(InputData[[#This Row],[DATE]])</f>
        <v>31</v>
      </c>
      <c r="O526" s="11" t="str">
        <f>TEXT(InputData[[#This Row],[DATE]],"mmm")</f>
        <v>Dec</v>
      </c>
      <c r="P526" s="11">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3">
        <f>VLOOKUP(InputData[[#This Row],[PRODUCT ID]],MasterData[],5,0)</f>
        <v>44</v>
      </c>
      <c r="K527" s="13">
        <f>VLOOKUP(InputData[[#This Row],[PRODUCT ID]],MasterData[],6,0)</f>
        <v>48.4</v>
      </c>
      <c r="L527" s="13">
        <f>InputData[[#This Row],[QUANTITY]]*InputData[[#This Row],[BUYING PRIZE]]</f>
        <v>264</v>
      </c>
      <c r="M527" s="13">
        <f>InputData[[#This Row],[QUANTITY]]*InputData[[#This Row],[SELLING PRICE]]*(1-InputData[[#This Row],[DISCOUNT %]])</f>
        <v>290.39999999999998</v>
      </c>
      <c r="N527" s="11">
        <f>DAY(InputData[[#This Row],[DATE]])</f>
        <v>31</v>
      </c>
      <c r="O527" s="11" t="str">
        <f>TEXT(InputData[[#This Row],[DATE]],"mmm")</f>
        <v>Dec</v>
      </c>
      <c r="P527" s="11">
        <f>YEAR(InputData[[#This Row],[DATE]])</f>
        <v>2022</v>
      </c>
    </row>
    <row r="528" spans="1:16" x14ac:dyDescent="0.3">
      <c r="A528" s="3">
        <v>44926</v>
      </c>
      <c r="B528" s="7" t="s">
        <v>29</v>
      </c>
      <c r="C528" s="8">
        <v>3</v>
      </c>
      <c r="D528" s="5" t="s">
        <v>105</v>
      </c>
      <c r="E528" s="8" t="s">
        <v>107</v>
      </c>
      <c r="F528" s="6">
        <v>0</v>
      </c>
      <c r="G528" t="str">
        <f>VLOOKUP(InputData[[#This Row],[PRODUCT ID]],MasterData[],2,0)</f>
        <v>Product11</v>
      </c>
      <c r="H528" t="str">
        <f>VLOOKUP(InputData[[#This Row],[PRODUCT ID]],MasterData[],3,0)</f>
        <v>Category02</v>
      </c>
      <c r="I528" t="str">
        <f>VLOOKUP(InputData[[#This Row],[PRODUCT ID]],MasterData[],4,0)</f>
        <v>Lt</v>
      </c>
      <c r="J528" s="13">
        <f>VLOOKUP(InputData[[#This Row],[PRODUCT ID]],MasterData[],5,0)</f>
        <v>44</v>
      </c>
      <c r="K528" s="13">
        <f>VLOOKUP(InputData[[#This Row],[PRODUCT ID]],MasterData[],6,0)</f>
        <v>48.4</v>
      </c>
      <c r="L528" s="13">
        <f>InputData[[#This Row],[QUANTITY]]*InputData[[#This Row],[BUYING PRIZE]]</f>
        <v>132</v>
      </c>
      <c r="M528" s="13">
        <f>InputData[[#This Row],[QUANTITY]]*InputData[[#This Row],[SELLING PRICE]]*(1-InputData[[#This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2D1E7-8FB7-4077-A733-9BDD4A9AD493}">
  <dimension ref="Z19"/>
  <sheetViews>
    <sheetView zoomScale="70" zoomScaleNormal="70" workbookViewId="0">
      <selection activeCell="X27" sqref="X27"/>
    </sheetView>
  </sheetViews>
  <sheetFormatPr defaultRowHeight="14.4" x14ac:dyDescent="0.3"/>
  <sheetData>
    <row r="19" spans="26:26" x14ac:dyDescent="0.3">
      <c r="Z19" s="19"/>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8" r:id="rId3" name="Check Box 4">
              <controlPr defaultSize="0" autoFill="0" autoLine="0" autoPict="0">
                <anchor moveWithCells="1">
                  <from>
                    <xdr:col>4</xdr:col>
                    <xdr:colOff>281940</xdr:colOff>
                    <xdr:row>11</xdr:row>
                    <xdr:rowOff>30480</xdr:rowOff>
                  </from>
                  <to>
                    <xdr:col>4</xdr:col>
                    <xdr:colOff>510540</xdr:colOff>
                    <xdr:row>12</xdr:row>
                    <xdr:rowOff>76200</xdr:rowOff>
                  </to>
                </anchor>
              </controlPr>
            </control>
          </mc:Choice>
        </mc:AlternateContent>
        <mc:AlternateContent xmlns:mc="http://schemas.openxmlformats.org/markup-compatibility/2006">
          <mc:Choice Requires="x14">
            <control shapeId="1031" r:id="rId4" name="Scroll Bar 7">
              <controlPr defaultSize="0" autoPict="0">
                <anchor moveWithCells="1">
                  <from>
                    <xdr:col>8</xdr:col>
                    <xdr:colOff>228600</xdr:colOff>
                    <xdr:row>12</xdr:row>
                    <xdr:rowOff>160020</xdr:rowOff>
                  </from>
                  <to>
                    <xdr:col>8</xdr:col>
                    <xdr:colOff>335280</xdr:colOff>
                    <xdr:row>23</xdr:row>
                    <xdr:rowOff>60960</xdr:rowOff>
                  </to>
                </anchor>
              </controlPr>
            </control>
          </mc:Choice>
        </mc:AlternateContent>
        <mc:AlternateContent xmlns:mc="http://schemas.openxmlformats.org/markup-compatibility/2006">
          <mc:Choice Requires="x14">
            <control shapeId="3" r:id="rId5" name="Check Box 8">
              <controlPr defaultSize="0" autoFill="0" autoLine="0" autoPict="0">
                <anchor moveWithCells="1">
                  <from>
                    <xdr:col>5</xdr:col>
                    <xdr:colOff>251460</xdr:colOff>
                    <xdr:row>11</xdr:row>
                    <xdr:rowOff>15240</xdr:rowOff>
                  </from>
                  <to>
                    <xdr:col>5</xdr:col>
                    <xdr:colOff>480060</xdr:colOff>
                    <xdr:row>12</xdr:row>
                    <xdr:rowOff>68580</xdr:rowOff>
                  </to>
                </anchor>
              </controlPr>
            </control>
          </mc:Choice>
        </mc:AlternateContent>
        <mc:AlternateContent xmlns:mc="http://schemas.openxmlformats.org/markup-compatibility/2006">
          <mc:Choice Requires="x14">
            <control shapeId="5" r:id="rId6" name="Check Box 9">
              <controlPr defaultSize="0" autoFill="0" autoLine="0" autoPict="0">
                <anchor moveWithCells="1">
                  <from>
                    <xdr:col>6</xdr:col>
                    <xdr:colOff>373380</xdr:colOff>
                    <xdr:row>11</xdr:row>
                    <xdr:rowOff>15240</xdr:rowOff>
                  </from>
                  <to>
                    <xdr:col>6</xdr:col>
                    <xdr:colOff>601980</xdr:colOff>
                    <xdr:row>12</xdr:row>
                    <xdr:rowOff>68580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76CA-F0C1-4BB6-AA8C-38180D84D09E}">
  <dimension ref="A1:AP45"/>
  <sheetViews>
    <sheetView zoomScale="76" zoomScaleNormal="80" workbookViewId="0">
      <selection activeCell="W32" sqref="W32"/>
    </sheetView>
  </sheetViews>
  <sheetFormatPr defaultRowHeight="14.4" x14ac:dyDescent="0.3"/>
  <cols>
    <col min="1" max="1" width="13.5546875" bestFit="1" customWidth="1"/>
    <col min="2" max="2" width="26.88671875" bestFit="1" customWidth="1"/>
    <col min="5" max="5" width="26.88671875" bestFit="1" customWidth="1"/>
    <col min="6" max="6" width="26.5546875" bestFit="1" customWidth="1"/>
    <col min="7" max="7" width="26.44140625" bestFit="1" customWidth="1"/>
    <col min="8" max="8" width="13.5546875" bestFit="1" customWidth="1"/>
    <col min="9" max="9" width="26.88671875" bestFit="1" customWidth="1"/>
    <col min="10" max="10" width="26.5546875" bestFit="1" customWidth="1"/>
    <col min="11" max="11" width="12.5546875" customWidth="1"/>
    <col min="12" max="15" width="10.6640625" customWidth="1"/>
    <col min="17" max="17" width="13.5546875" bestFit="1" customWidth="1"/>
    <col min="18" max="18" width="26.88671875" bestFit="1" customWidth="1"/>
    <col min="19" max="19" width="16.44140625" bestFit="1" customWidth="1"/>
    <col min="22" max="23" width="9.5546875" bestFit="1" customWidth="1"/>
    <col min="24" max="26" width="8.88671875" customWidth="1"/>
    <col min="27" max="27" width="9.5546875" bestFit="1" customWidth="1"/>
    <col min="28" max="30" width="8.88671875" customWidth="1"/>
    <col min="31" max="31" width="13.5546875" bestFit="1" customWidth="1"/>
    <col min="32" max="32" width="26.88671875" bestFit="1" customWidth="1"/>
    <col min="33" max="33" width="15.109375" customWidth="1"/>
    <col min="34" max="37" width="13.21875" customWidth="1"/>
    <col min="38" max="38" width="13.5546875" bestFit="1" customWidth="1"/>
    <col min="39" max="39" width="26.88671875" bestFit="1" customWidth="1"/>
    <col min="41" max="41" width="13.5546875" bestFit="1" customWidth="1"/>
    <col min="42" max="42" width="26.88671875" bestFit="1" customWidth="1"/>
  </cols>
  <sheetData>
    <row r="1" spans="1:42" x14ac:dyDescent="0.3">
      <c r="A1" s="14" t="s">
        <v>119</v>
      </c>
      <c r="B1" t="s">
        <v>120</v>
      </c>
      <c r="E1" t="s">
        <v>120</v>
      </c>
      <c r="F1" t="s">
        <v>121</v>
      </c>
      <c r="H1" s="14" t="s">
        <v>119</v>
      </c>
      <c r="I1" t="s">
        <v>120</v>
      </c>
      <c r="J1" t="s">
        <v>121</v>
      </c>
      <c r="M1" t="b">
        <v>1</v>
      </c>
      <c r="N1" t="b">
        <v>1</v>
      </c>
      <c r="O1" t="b">
        <v>1</v>
      </c>
      <c r="Q1" s="14" t="s">
        <v>119</v>
      </c>
      <c r="R1" t="s">
        <v>120</v>
      </c>
      <c r="S1" t="s">
        <v>134</v>
      </c>
      <c r="W1" t="str">
        <f ca="1">VLOOKUP(1,V:Y,2,0)</f>
        <v>Product24</v>
      </c>
      <c r="X1" s="20">
        <f ca="1">VLOOKUP(1,V:Y,3,0)</f>
        <v>8632.8000000000011</v>
      </c>
      <c r="Y1">
        <f ca="1">VLOOKUP(1,V:Y,4,0)</f>
        <v>55</v>
      </c>
      <c r="AA1">
        <v>1</v>
      </c>
      <c r="AB1">
        <f>COUNT(S:S)-9</f>
        <v>30</v>
      </c>
      <c r="AC1">
        <f>MIN(AA1:AB1)</f>
        <v>1</v>
      </c>
      <c r="AE1" s="14" t="s">
        <v>119</v>
      </c>
      <c r="AF1" t="s">
        <v>120</v>
      </c>
      <c r="AI1" t="str">
        <f ca="1">VLOOKUP(1,$AH:$AJ,2,0)</f>
        <v>Category03</v>
      </c>
      <c r="AJ1" s="16">
        <f ca="1">VLOOKUP(1,$AH:$AJ,3,0)</f>
        <v>16975.57</v>
      </c>
      <c r="AL1" s="14" t="s">
        <v>119</v>
      </c>
      <c r="AM1" t="s">
        <v>120</v>
      </c>
      <c r="AO1" s="14" t="s">
        <v>119</v>
      </c>
      <c r="AP1" t="s">
        <v>120</v>
      </c>
    </row>
    <row r="2" spans="1:42" x14ac:dyDescent="0.3">
      <c r="A2" s="15">
        <v>1</v>
      </c>
      <c r="B2" s="13">
        <v>3413.15</v>
      </c>
      <c r="E2" s="13">
        <v>67412.75</v>
      </c>
      <c r="F2" s="11">
        <v>56346</v>
      </c>
      <c r="H2" s="15" t="s">
        <v>122</v>
      </c>
      <c r="I2" s="11">
        <v>7519.48</v>
      </c>
      <c r="J2" s="11">
        <v>6358</v>
      </c>
      <c r="K2" s="11"/>
      <c r="L2" s="11" t="s">
        <v>138</v>
      </c>
      <c r="M2" s="11" t="s">
        <v>139</v>
      </c>
      <c r="N2" s="11" t="s">
        <v>140</v>
      </c>
      <c r="O2" s="11" t="s">
        <v>141</v>
      </c>
      <c r="Q2" s="15" t="s">
        <v>7</v>
      </c>
      <c r="R2" s="11">
        <v>1973.72</v>
      </c>
      <c r="S2" s="11">
        <v>19</v>
      </c>
      <c r="T2">
        <f>RANK(S2,S2:S45)</f>
        <v>15</v>
      </c>
      <c r="V2" cm="1">
        <f t="array" aca="1" ref="V2:V40" ca="1">RANK(_xlfn.ANCHORARRAY(X2),_xlfn.ANCHORARRAY(X2))</f>
        <v>13</v>
      </c>
      <c r="W2" t="str" cm="1">
        <f t="array" aca="1" ref="W2:W40" ca="1">OFFSET($Q$1,1,0,COUNT(R2:R45))</f>
        <v>Product01</v>
      </c>
      <c r="X2" cm="1">
        <f t="array" aca="1" ref="X2:X40" ca="1">OFFSET($Q$1,1,1,COUNT(R2:R45))</f>
        <v>1973.72</v>
      </c>
      <c r="Y2" cm="1">
        <f t="array" aca="1" ref="Y2:Y40" ca="1">OFFSET($Q$1,1,2,COUNT(R2:R45))</f>
        <v>19</v>
      </c>
      <c r="AA2" t="str" cm="1">
        <f t="array" aca="1" ref="AA2:AA11" ca="1">OFFSET($Q$1,$AA$1,0,10)</f>
        <v>Product01</v>
      </c>
      <c r="AB2" s="16" cm="1">
        <f t="array" aca="1" ref="AB2:AB11" ca="1">OFFSET($Q$1,$AA$1,1,10)</f>
        <v>1973.72</v>
      </c>
      <c r="AE2" s="15" t="s">
        <v>8</v>
      </c>
      <c r="AF2" s="11">
        <v>11421.17</v>
      </c>
      <c r="AG2" s="11"/>
      <c r="AH2" s="11" cm="1">
        <f t="array" aca="1" ref="AH2:AH6" ca="1">RANK(_xlfn.ANCHORARRAY(AJ2),_xlfn.ANCHORARRAY(AJ2))</f>
        <v>4</v>
      </c>
      <c r="AI2" s="11" t="str" cm="1">
        <f t="array" aca="1" ref="AI2:AI6" ca="1">OFFSET($AE$1,1,0,COUNT($AF:$AF))</f>
        <v>Category01</v>
      </c>
      <c r="AJ2" s="16" cm="1">
        <f t="array" aca="1" ref="AJ2:AJ6" ca="1">OFFSET($AE$1,1,1,COUNT($AF:$AF))</f>
        <v>11421.17</v>
      </c>
      <c r="AK2" s="11"/>
      <c r="AL2" s="15" t="s">
        <v>108</v>
      </c>
      <c r="AM2" s="11">
        <v>104529.88000000003</v>
      </c>
      <c r="AO2" s="15" t="s">
        <v>107</v>
      </c>
      <c r="AP2" s="11">
        <v>67412.75</v>
      </c>
    </row>
    <row r="3" spans="1:42" x14ac:dyDescent="0.3">
      <c r="A3" s="15">
        <v>2</v>
      </c>
      <c r="B3" s="13">
        <v>1718.56</v>
      </c>
      <c r="H3" s="15" t="s">
        <v>123</v>
      </c>
      <c r="I3" s="11">
        <v>10416.77</v>
      </c>
      <c r="J3" s="11">
        <v>8365</v>
      </c>
      <c r="K3" s="11"/>
      <c r="L3" s="15" t="s">
        <v>122</v>
      </c>
      <c r="M3" s="16">
        <f>IF($M$1=TRUE,VLOOKUP(L3,H2:J13,2,0),NA())</f>
        <v>7519.48</v>
      </c>
      <c r="N3" s="16">
        <f>IF($N$1=TRUE,VLOOKUP(L3,H2:J13,2,0)-VLOOKUP(L3,H2:J13,3,0),NA())</f>
        <v>1161.4799999999996</v>
      </c>
      <c r="O3" s="18">
        <f>IF($O$1=TRUE,(N3/VLOOKUP(L3,H2:J13,3,0)),"")</f>
        <v>0.18268008807801189</v>
      </c>
      <c r="Q3" s="15" t="s">
        <v>11</v>
      </c>
      <c r="R3" s="11">
        <v>2142</v>
      </c>
      <c r="S3" s="11">
        <v>15</v>
      </c>
      <c r="T3">
        <f t="shared" ref="T3:T45" si="0">RANK(S3,S3:S46)</f>
        <v>18</v>
      </c>
      <c r="V3">
        <f ca="1"/>
        <v>12</v>
      </c>
      <c r="W3" t="str">
        <f ca="1"/>
        <v>Product02</v>
      </c>
      <c r="X3">
        <f ca="1"/>
        <v>2142</v>
      </c>
      <c r="Y3">
        <f ca="1"/>
        <v>15</v>
      </c>
      <c r="AA3" t="str">
        <f ca="1"/>
        <v>Product02</v>
      </c>
      <c r="AB3" s="16">
        <f ca="1"/>
        <v>2142</v>
      </c>
      <c r="AE3" s="15" t="s">
        <v>28</v>
      </c>
      <c r="AF3" s="11">
        <v>8745.5499999999993</v>
      </c>
      <c r="AG3" s="11"/>
      <c r="AH3" s="11">
        <f ca="1"/>
        <v>5</v>
      </c>
      <c r="AI3" s="11" t="str">
        <f ca="1"/>
        <v>Category02</v>
      </c>
      <c r="AJ3" s="16">
        <f ca="1"/>
        <v>8745.5499999999993</v>
      </c>
      <c r="AK3" s="11"/>
      <c r="AL3" s="15" t="s">
        <v>106</v>
      </c>
      <c r="AM3" s="11">
        <v>67412.75</v>
      </c>
      <c r="AO3" s="15" t="s">
        <v>106</v>
      </c>
      <c r="AP3" s="11">
        <v>66511.12</v>
      </c>
    </row>
    <row r="4" spans="1:42" x14ac:dyDescent="0.3">
      <c r="A4" s="15">
        <v>3</v>
      </c>
      <c r="B4" s="13">
        <v>1841.42</v>
      </c>
      <c r="H4" s="15" t="s">
        <v>124</v>
      </c>
      <c r="I4" s="11">
        <v>6153.9400000000005</v>
      </c>
      <c r="J4" s="11">
        <v>5518</v>
      </c>
      <c r="K4" s="11"/>
      <c r="L4" s="15" t="s">
        <v>123</v>
      </c>
      <c r="M4" s="16">
        <f t="shared" ref="M4:M14" si="1">IF($M$1=TRUE,VLOOKUP(L4,H3:J14,2,0),NA())</f>
        <v>10416.77</v>
      </c>
      <c r="N4" s="16">
        <f t="shared" ref="N4:N14" si="2">IF($N$1=TRUE,VLOOKUP(L4,H3:J14,2,0)-VLOOKUP(L4,H3:J14,3,0),NA())</f>
        <v>2051.7700000000004</v>
      </c>
      <c r="O4" s="18">
        <f t="shared" ref="O4:O14" si="3">IF($O$1=TRUE,(N4/VLOOKUP(L4,H3:J14,3,0)),"")</f>
        <v>0.24528033472803351</v>
      </c>
      <c r="Q4" s="15" t="s">
        <v>13</v>
      </c>
      <c r="R4" s="11">
        <v>1699.74</v>
      </c>
      <c r="S4" s="11">
        <v>21</v>
      </c>
      <c r="T4">
        <f t="shared" si="0"/>
        <v>12</v>
      </c>
      <c r="V4">
        <f ca="1"/>
        <v>16</v>
      </c>
      <c r="W4" t="str">
        <f ca="1"/>
        <v>Product03</v>
      </c>
      <c r="X4">
        <f ca="1"/>
        <v>1699.74</v>
      </c>
      <c r="Y4">
        <f ca="1"/>
        <v>21</v>
      </c>
      <c r="AA4" t="str">
        <f ca="1"/>
        <v>Product03</v>
      </c>
      <c r="AB4" s="16">
        <f ca="1"/>
        <v>1699.74</v>
      </c>
      <c r="AE4" s="15" t="s">
        <v>49</v>
      </c>
      <c r="AF4" s="11">
        <v>16975.57</v>
      </c>
      <c r="AG4" s="11"/>
      <c r="AH4" s="11">
        <f ca="1"/>
        <v>1</v>
      </c>
      <c r="AI4" s="11" t="str">
        <f ca="1"/>
        <v>Category03</v>
      </c>
      <c r="AJ4" s="16">
        <f ca="1"/>
        <v>16975.57</v>
      </c>
      <c r="AK4" s="11"/>
      <c r="AL4" s="15" t="s">
        <v>105</v>
      </c>
      <c r="AM4" s="11">
        <v>27574.269999999997</v>
      </c>
    </row>
    <row r="5" spans="1:42" x14ac:dyDescent="0.3">
      <c r="A5" s="15">
        <v>4</v>
      </c>
      <c r="B5" s="13">
        <v>985.74</v>
      </c>
      <c r="H5" s="15" t="s">
        <v>125</v>
      </c>
      <c r="I5" s="11">
        <v>356.34000000000003</v>
      </c>
      <c r="J5" s="11">
        <v>264</v>
      </c>
      <c r="K5" s="11"/>
      <c r="L5" s="15" t="s">
        <v>124</v>
      </c>
      <c r="M5" s="16">
        <f t="shared" si="1"/>
        <v>6153.9400000000005</v>
      </c>
      <c r="N5" s="16">
        <f t="shared" si="2"/>
        <v>635.94000000000051</v>
      </c>
      <c r="O5" s="18">
        <f t="shared" si="3"/>
        <v>0.11524827836172535</v>
      </c>
      <c r="Q5" s="15" t="s">
        <v>15</v>
      </c>
      <c r="R5" s="11">
        <v>1172.1600000000001</v>
      </c>
      <c r="S5" s="11">
        <v>24</v>
      </c>
      <c r="T5">
        <f t="shared" si="0"/>
        <v>7</v>
      </c>
      <c r="V5">
        <f ca="1"/>
        <v>20</v>
      </c>
      <c r="W5" t="str">
        <f ca="1"/>
        <v>Product04</v>
      </c>
      <c r="X5">
        <f ca="1"/>
        <v>1172.1600000000001</v>
      </c>
      <c r="Y5">
        <f ca="1"/>
        <v>24</v>
      </c>
      <c r="AA5" t="str">
        <f ca="1"/>
        <v>Product04</v>
      </c>
      <c r="AB5" s="16">
        <f ca="1"/>
        <v>1172.1600000000001</v>
      </c>
      <c r="AE5" s="15" t="s">
        <v>62</v>
      </c>
      <c r="AF5" s="11">
        <v>13583.7</v>
      </c>
      <c r="AG5" s="11"/>
      <c r="AH5" s="11">
        <f ca="1"/>
        <v>3</v>
      </c>
      <c r="AI5" s="11" t="str">
        <f ca="1"/>
        <v>Category04</v>
      </c>
      <c r="AJ5" s="16">
        <f ca="1"/>
        <v>13583.7</v>
      </c>
      <c r="AK5" s="11"/>
    </row>
    <row r="6" spans="1:42" x14ac:dyDescent="0.3">
      <c r="A6" s="15">
        <v>5</v>
      </c>
      <c r="B6" s="13">
        <v>639.86999999999989</v>
      </c>
      <c r="H6" s="15" t="s">
        <v>126</v>
      </c>
      <c r="I6" s="11">
        <v>5324.93</v>
      </c>
      <c r="J6" s="11">
        <v>4704</v>
      </c>
      <c r="K6" s="11"/>
      <c r="L6" s="15" t="s">
        <v>125</v>
      </c>
      <c r="M6" s="16">
        <f t="shared" si="1"/>
        <v>356.34000000000003</v>
      </c>
      <c r="N6" s="16">
        <f t="shared" si="2"/>
        <v>92.340000000000032</v>
      </c>
      <c r="O6" s="18">
        <f t="shared" si="3"/>
        <v>0.3497727272727274</v>
      </c>
      <c r="Q6" s="15" t="s">
        <v>17</v>
      </c>
      <c r="R6" s="11">
        <v>1711.71</v>
      </c>
      <c r="S6" s="11">
        <v>11</v>
      </c>
      <c r="T6">
        <f t="shared" si="0"/>
        <v>26</v>
      </c>
      <c r="V6">
        <f ca="1"/>
        <v>15</v>
      </c>
      <c r="W6" t="str">
        <f ca="1"/>
        <v>Product05</v>
      </c>
      <c r="X6">
        <f ca="1"/>
        <v>1711.71</v>
      </c>
      <c r="Y6">
        <f ca="1"/>
        <v>11</v>
      </c>
      <c r="AA6" t="str">
        <f ca="1"/>
        <v>Product05</v>
      </c>
      <c r="AB6" s="16">
        <f ca="1"/>
        <v>1711.71</v>
      </c>
      <c r="AE6" s="15" t="s">
        <v>85</v>
      </c>
      <c r="AF6" s="11">
        <v>16686.759999999995</v>
      </c>
      <c r="AG6" s="11"/>
      <c r="AH6" s="11">
        <f ca="1"/>
        <v>2</v>
      </c>
      <c r="AI6" s="11" t="str">
        <f ca="1"/>
        <v>Category05</v>
      </c>
      <c r="AJ6" s="16">
        <f ca="1"/>
        <v>16686.759999999995</v>
      </c>
      <c r="AK6" s="11"/>
    </row>
    <row r="7" spans="1:42" x14ac:dyDescent="0.3">
      <c r="A7" s="15">
        <v>7</v>
      </c>
      <c r="B7" s="13">
        <v>1560.48</v>
      </c>
      <c r="H7" s="15" t="s">
        <v>127</v>
      </c>
      <c r="I7" s="11">
        <v>4013.82</v>
      </c>
      <c r="J7" s="11">
        <v>3284</v>
      </c>
      <c r="K7" s="11"/>
      <c r="L7" s="15" t="s">
        <v>126</v>
      </c>
      <c r="M7" s="16">
        <f t="shared" si="1"/>
        <v>5324.93</v>
      </c>
      <c r="N7" s="16">
        <f t="shared" si="2"/>
        <v>620.93000000000029</v>
      </c>
      <c r="O7" s="18">
        <f t="shared" si="3"/>
        <v>0.13200042517006808</v>
      </c>
      <c r="Q7" s="15" t="s">
        <v>19</v>
      </c>
      <c r="R7" s="11">
        <v>1197</v>
      </c>
      <c r="S7" s="11">
        <v>14</v>
      </c>
      <c r="T7">
        <f t="shared" si="0"/>
        <v>20</v>
      </c>
      <c r="V7">
        <f ca="1"/>
        <v>19</v>
      </c>
      <c r="W7" t="str">
        <f ca="1"/>
        <v>Product06</v>
      </c>
      <c r="X7">
        <f ca="1"/>
        <v>1197</v>
      </c>
      <c r="Y7">
        <f ca="1"/>
        <v>14</v>
      </c>
      <c r="AA7" t="str">
        <f ca="1"/>
        <v>Product06</v>
      </c>
      <c r="AB7" s="16">
        <f ca="1"/>
        <v>1197</v>
      </c>
    </row>
    <row r="8" spans="1:42" x14ac:dyDescent="0.3">
      <c r="A8" s="15">
        <v>8</v>
      </c>
      <c r="B8" s="13">
        <v>2200.9499999999998</v>
      </c>
      <c r="H8" s="15" t="s">
        <v>128</v>
      </c>
      <c r="I8" s="11">
        <v>9120.89</v>
      </c>
      <c r="J8" s="11">
        <v>7765</v>
      </c>
      <c r="K8" s="11"/>
      <c r="L8" s="15" t="s">
        <v>127</v>
      </c>
      <c r="M8" s="16">
        <f t="shared" si="1"/>
        <v>4013.82</v>
      </c>
      <c r="N8" s="16">
        <f t="shared" si="2"/>
        <v>729.82000000000016</v>
      </c>
      <c r="O8" s="18">
        <f t="shared" si="3"/>
        <v>0.22223507917174182</v>
      </c>
      <c r="Q8" s="15" t="s">
        <v>21</v>
      </c>
      <c r="R8" s="11">
        <v>381.84000000000003</v>
      </c>
      <c r="S8" s="11">
        <v>8</v>
      </c>
      <c r="T8">
        <f t="shared" si="0"/>
        <v>27</v>
      </c>
      <c r="V8">
        <f ca="1"/>
        <v>30</v>
      </c>
      <c r="W8" t="str">
        <f ca="1"/>
        <v>Product07</v>
      </c>
      <c r="X8">
        <f ca="1"/>
        <v>381.84000000000003</v>
      </c>
      <c r="Y8">
        <f ca="1"/>
        <v>8</v>
      </c>
      <c r="AA8" t="str">
        <f ca="1"/>
        <v>Product07</v>
      </c>
      <c r="AB8" s="16">
        <f ca="1"/>
        <v>381.84000000000003</v>
      </c>
    </row>
    <row r="9" spans="1:42" x14ac:dyDescent="0.3">
      <c r="A9" s="15">
        <v>9</v>
      </c>
      <c r="B9" s="13">
        <v>2286.48</v>
      </c>
      <c r="H9" s="15" t="s">
        <v>129</v>
      </c>
      <c r="I9" s="11">
        <v>1662.36</v>
      </c>
      <c r="J9" s="11">
        <v>1506</v>
      </c>
      <c r="K9" s="11"/>
      <c r="L9" s="15" t="s">
        <v>128</v>
      </c>
      <c r="M9" s="16">
        <f t="shared" si="1"/>
        <v>9120.89</v>
      </c>
      <c r="N9" s="16">
        <f t="shared" si="2"/>
        <v>1355.8899999999994</v>
      </c>
      <c r="O9" s="18">
        <f t="shared" si="3"/>
        <v>0.17461558274307784</v>
      </c>
      <c r="Q9" s="15" t="s">
        <v>23</v>
      </c>
      <c r="R9" s="11">
        <v>1040.8200000000002</v>
      </c>
      <c r="S9" s="11">
        <v>11</v>
      </c>
      <c r="T9">
        <f t="shared" si="0"/>
        <v>25</v>
      </c>
      <c r="V9">
        <f ca="1"/>
        <v>22</v>
      </c>
      <c r="W9" t="str">
        <f ca="1"/>
        <v>Product08</v>
      </c>
      <c r="X9">
        <f ca="1"/>
        <v>1040.8200000000002</v>
      </c>
      <c r="Y9">
        <f ca="1"/>
        <v>11</v>
      </c>
      <c r="AA9" t="str">
        <f ca="1"/>
        <v>Product08</v>
      </c>
      <c r="AB9" s="16">
        <f ca="1"/>
        <v>1040.8200000000002</v>
      </c>
    </row>
    <row r="10" spans="1:42" x14ac:dyDescent="0.3">
      <c r="A10" s="15">
        <v>10</v>
      </c>
      <c r="B10" s="13">
        <v>3303.0600000000004</v>
      </c>
      <c r="H10" s="15" t="s">
        <v>130</v>
      </c>
      <c r="I10" s="11">
        <v>676.14</v>
      </c>
      <c r="J10" s="11">
        <v>507</v>
      </c>
      <c r="K10" s="11"/>
      <c r="L10" s="15" t="s">
        <v>129</v>
      </c>
      <c r="M10" s="16">
        <f t="shared" si="1"/>
        <v>1662.36</v>
      </c>
      <c r="N10" s="16">
        <f t="shared" si="2"/>
        <v>156.3599999999999</v>
      </c>
      <c r="O10" s="18">
        <f t="shared" si="3"/>
        <v>0.10382470119521905</v>
      </c>
      <c r="Q10" s="15" t="s">
        <v>25</v>
      </c>
      <c r="R10" s="11">
        <v>102.17999999999999</v>
      </c>
      <c r="S10" s="11">
        <v>13</v>
      </c>
      <c r="T10">
        <f t="shared" si="0"/>
        <v>22</v>
      </c>
      <c r="V10">
        <f ca="1"/>
        <v>38</v>
      </c>
      <c r="W10" t="str">
        <f ca="1"/>
        <v>Product09</v>
      </c>
      <c r="X10">
        <f ca="1"/>
        <v>102.17999999999999</v>
      </c>
      <c r="Y10">
        <f ca="1"/>
        <v>13</v>
      </c>
      <c r="AA10" t="str">
        <f ca="1"/>
        <v>Product09</v>
      </c>
      <c r="AB10" s="16">
        <f ca="1"/>
        <v>102.17999999999999</v>
      </c>
    </row>
    <row r="11" spans="1:42" x14ac:dyDescent="0.3">
      <c r="A11" s="15">
        <v>11</v>
      </c>
      <c r="B11" s="13">
        <v>2020.35</v>
      </c>
      <c r="H11" s="15" t="s">
        <v>131</v>
      </c>
      <c r="I11" s="11">
        <v>12225.080000000002</v>
      </c>
      <c r="J11" s="11">
        <v>10059</v>
      </c>
      <c r="K11" s="11"/>
      <c r="L11" s="15" t="s">
        <v>130</v>
      </c>
      <c r="M11" s="16">
        <f t="shared" si="1"/>
        <v>676.14</v>
      </c>
      <c r="N11" s="16">
        <f t="shared" si="2"/>
        <v>169.14</v>
      </c>
      <c r="O11" s="18">
        <f t="shared" si="3"/>
        <v>0.33360946745562126</v>
      </c>
      <c r="Q11" s="15" t="s">
        <v>27</v>
      </c>
      <c r="R11" s="11">
        <v>2299.92</v>
      </c>
      <c r="S11" s="11">
        <v>14</v>
      </c>
      <c r="T11">
        <f t="shared" si="0"/>
        <v>20</v>
      </c>
      <c r="V11">
        <f ca="1"/>
        <v>11</v>
      </c>
      <c r="W11" t="str">
        <f ca="1"/>
        <v>Product10</v>
      </c>
      <c r="X11">
        <f ca="1"/>
        <v>2299.92</v>
      </c>
      <c r="Y11">
        <f ca="1"/>
        <v>14</v>
      </c>
      <c r="AA11" t="str">
        <f ca="1"/>
        <v>Product10</v>
      </c>
      <c r="AB11" s="16">
        <f ca="1"/>
        <v>2299.92</v>
      </c>
    </row>
    <row r="12" spans="1:42" x14ac:dyDescent="0.3">
      <c r="A12" s="15">
        <v>12</v>
      </c>
      <c r="B12" s="13">
        <v>3796.78</v>
      </c>
      <c r="H12" s="15" t="s">
        <v>132</v>
      </c>
      <c r="I12" s="11">
        <v>4545.72</v>
      </c>
      <c r="J12" s="11">
        <v>3706</v>
      </c>
      <c r="K12" s="11"/>
      <c r="L12" s="15" t="s">
        <v>131</v>
      </c>
      <c r="M12" s="16">
        <f t="shared" si="1"/>
        <v>12225.080000000002</v>
      </c>
      <c r="N12" s="16">
        <f t="shared" si="2"/>
        <v>2166.0800000000017</v>
      </c>
      <c r="O12" s="18">
        <f t="shared" si="3"/>
        <v>0.21533750869867799</v>
      </c>
      <c r="Q12" s="15" t="s">
        <v>30</v>
      </c>
      <c r="R12" s="11">
        <v>338.8</v>
      </c>
      <c r="S12" s="11">
        <v>7</v>
      </c>
      <c r="T12">
        <f t="shared" si="0"/>
        <v>25</v>
      </c>
      <c r="V12">
        <f ca="1"/>
        <v>33</v>
      </c>
      <c r="W12" t="str">
        <f ca="1"/>
        <v>Product11</v>
      </c>
      <c r="X12">
        <f ca="1"/>
        <v>338.8</v>
      </c>
      <c r="Y12">
        <f ca="1"/>
        <v>7</v>
      </c>
    </row>
    <row r="13" spans="1:42" x14ac:dyDescent="0.3">
      <c r="A13" s="15">
        <v>14</v>
      </c>
      <c r="B13" s="13">
        <v>280.58</v>
      </c>
      <c r="H13" s="15" t="s">
        <v>133</v>
      </c>
      <c r="I13" s="11">
        <v>5397.2800000000007</v>
      </c>
      <c r="J13" s="11">
        <v>4310</v>
      </c>
      <c r="K13" s="11"/>
      <c r="L13" s="15" t="s">
        <v>132</v>
      </c>
      <c r="M13" s="16">
        <f t="shared" si="1"/>
        <v>4545.72</v>
      </c>
      <c r="N13" s="16">
        <f t="shared" si="2"/>
        <v>839.72000000000025</v>
      </c>
      <c r="O13" s="18">
        <f t="shared" si="3"/>
        <v>0.22658391797085814</v>
      </c>
      <c r="Q13" s="15" t="s">
        <v>34</v>
      </c>
      <c r="R13" s="11">
        <v>1831.2</v>
      </c>
      <c r="S13" s="11">
        <v>15</v>
      </c>
      <c r="T13">
        <f t="shared" si="0"/>
        <v>16</v>
      </c>
      <c r="V13">
        <f ca="1"/>
        <v>14</v>
      </c>
      <c r="W13" t="str">
        <f ca="1"/>
        <v>Product13</v>
      </c>
      <c r="X13">
        <f ca="1"/>
        <v>1831.2</v>
      </c>
      <c r="Y13">
        <f ca="1"/>
        <v>15</v>
      </c>
    </row>
    <row r="14" spans="1:42" x14ac:dyDescent="0.3">
      <c r="A14" s="15">
        <v>15</v>
      </c>
      <c r="B14" s="13">
        <v>468.04999999999995</v>
      </c>
      <c r="L14" s="15" t="s">
        <v>133</v>
      </c>
      <c r="M14" s="16">
        <f t="shared" si="1"/>
        <v>5397.2800000000007</v>
      </c>
      <c r="N14" s="16">
        <f t="shared" si="2"/>
        <v>1087.2800000000007</v>
      </c>
      <c r="O14" s="18">
        <f t="shared" si="3"/>
        <v>0.25226914153132268</v>
      </c>
      <c r="Q14" s="15" t="s">
        <v>36</v>
      </c>
      <c r="R14" s="11">
        <v>3081.12</v>
      </c>
      <c r="S14" s="11">
        <v>21</v>
      </c>
      <c r="T14">
        <f t="shared" si="0"/>
        <v>11</v>
      </c>
      <c r="V14">
        <f ca="1"/>
        <v>7</v>
      </c>
      <c r="W14" t="str">
        <f ca="1"/>
        <v>Product14</v>
      </c>
      <c r="X14">
        <f ca="1"/>
        <v>3081.12</v>
      </c>
      <c r="Y14">
        <f ca="1"/>
        <v>21</v>
      </c>
    </row>
    <row r="15" spans="1:42" x14ac:dyDescent="0.3">
      <c r="A15" s="15">
        <v>16</v>
      </c>
      <c r="B15" s="13">
        <v>2716.69</v>
      </c>
      <c r="Q15" s="15" t="s">
        <v>38</v>
      </c>
      <c r="R15" s="11">
        <v>377.28</v>
      </c>
      <c r="S15" s="11">
        <v>24</v>
      </c>
      <c r="T15">
        <f t="shared" si="0"/>
        <v>7</v>
      </c>
      <c r="V15">
        <f ca="1"/>
        <v>31</v>
      </c>
      <c r="W15" t="str">
        <f ca="1"/>
        <v>Product15</v>
      </c>
      <c r="X15">
        <f ca="1"/>
        <v>377.28</v>
      </c>
      <c r="Y15">
        <f ca="1"/>
        <v>24</v>
      </c>
    </row>
    <row r="16" spans="1:42" x14ac:dyDescent="0.3">
      <c r="A16" s="15">
        <v>17</v>
      </c>
      <c r="B16" s="13">
        <v>1391.04</v>
      </c>
      <c r="Q16" s="15" t="s">
        <v>40</v>
      </c>
      <c r="R16" s="11">
        <v>249.60000000000002</v>
      </c>
      <c r="S16" s="11">
        <v>15</v>
      </c>
      <c r="T16">
        <f t="shared" si="0"/>
        <v>14</v>
      </c>
      <c r="V16">
        <f ca="1"/>
        <v>34</v>
      </c>
      <c r="W16" t="str">
        <f ca="1"/>
        <v>Product16</v>
      </c>
      <c r="X16">
        <f ca="1"/>
        <v>249.60000000000002</v>
      </c>
      <c r="Y16">
        <f ca="1"/>
        <v>15</v>
      </c>
    </row>
    <row r="17" spans="1:25" x14ac:dyDescent="0.3">
      <c r="A17" s="15">
        <v>18</v>
      </c>
      <c r="B17" s="13">
        <v>4932.0599999999995</v>
      </c>
      <c r="Q17" s="15" t="s">
        <v>44</v>
      </c>
      <c r="R17" s="11">
        <v>147.63</v>
      </c>
      <c r="S17" s="11">
        <v>3</v>
      </c>
      <c r="T17">
        <f t="shared" si="0"/>
        <v>22</v>
      </c>
      <c r="V17">
        <f ca="1"/>
        <v>36</v>
      </c>
      <c r="W17" t="str">
        <f ca="1"/>
        <v>Product18</v>
      </c>
      <c r="X17">
        <f ca="1"/>
        <v>147.63</v>
      </c>
      <c r="Y17">
        <f ca="1"/>
        <v>3</v>
      </c>
    </row>
    <row r="18" spans="1:25" x14ac:dyDescent="0.3">
      <c r="A18" s="15">
        <v>19</v>
      </c>
      <c r="B18" s="13">
        <v>2232.69</v>
      </c>
      <c r="Q18" s="15" t="s">
        <v>46</v>
      </c>
      <c r="R18" s="11">
        <v>420</v>
      </c>
      <c r="S18" s="11">
        <v>2</v>
      </c>
      <c r="T18">
        <f t="shared" si="0"/>
        <v>22</v>
      </c>
      <c r="V18">
        <f ca="1"/>
        <v>29</v>
      </c>
      <c r="W18" t="str">
        <f ca="1"/>
        <v>Product19</v>
      </c>
      <c r="X18">
        <f ca="1"/>
        <v>420</v>
      </c>
      <c r="Y18">
        <f ca="1"/>
        <v>2</v>
      </c>
    </row>
    <row r="19" spans="1:25" x14ac:dyDescent="0.3">
      <c r="A19" s="15">
        <v>20</v>
      </c>
      <c r="B19" s="13">
        <v>4810.1000000000004</v>
      </c>
      <c r="I19" t="s">
        <v>135</v>
      </c>
      <c r="J19" s="16">
        <f>GETPIVOTDATA("Sum of TOTAL SELLING VALUE",$E$1)</f>
        <v>67412.75</v>
      </c>
      <c r="K19" s="16"/>
      <c r="L19" s="16"/>
      <c r="M19" s="16"/>
      <c r="N19" s="16"/>
      <c r="Q19" s="15" t="s">
        <v>48</v>
      </c>
      <c r="R19" s="11">
        <v>915</v>
      </c>
      <c r="S19" s="11">
        <v>12</v>
      </c>
      <c r="T19">
        <f t="shared" si="0"/>
        <v>17</v>
      </c>
      <c r="V19">
        <f ca="1"/>
        <v>24</v>
      </c>
      <c r="W19" t="str">
        <f ca="1"/>
        <v>Product20</v>
      </c>
      <c r="X19">
        <f ca="1"/>
        <v>915</v>
      </c>
      <c r="Y19">
        <f ca="1"/>
        <v>12</v>
      </c>
    </row>
    <row r="20" spans="1:25" x14ac:dyDescent="0.3">
      <c r="A20" s="15">
        <v>21</v>
      </c>
      <c r="B20" s="13">
        <v>332.1</v>
      </c>
      <c r="I20" t="s">
        <v>136</v>
      </c>
      <c r="J20" s="16">
        <f>GETPIVOTDATA("Sum of TOTAL SELLING VALUE",$E$1)-GETPIVOTDATA("Sum of TOTAL BUYING VALUE",$E$1)</f>
        <v>11066.75</v>
      </c>
      <c r="K20" s="16"/>
      <c r="L20" s="16"/>
      <c r="M20" s="16"/>
      <c r="N20" s="16"/>
      <c r="Q20" s="15" t="s">
        <v>51</v>
      </c>
      <c r="R20" s="11">
        <v>3413.34</v>
      </c>
      <c r="S20" s="11">
        <v>21</v>
      </c>
      <c r="T20">
        <f t="shared" si="0"/>
        <v>10</v>
      </c>
      <c r="V20">
        <f ca="1"/>
        <v>6</v>
      </c>
      <c r="W20" t="str">
        <f ca="1"/>
        <v>Product21</v>
      </c>
      <c r="X20">
        <f ca="1"/>
        <v>3413.34</v>
      </c>
      <c r="Y20">
        <f ca="1"/>
        <v>21</v>
      </c>
    </row>
    <row r="21" spans="1:25" x14ac:dyDescent="0.3">
      <c r="A21" s="15">
        <v>22</v>
      </c>
      <c r="B21" s="13">
        <v>6854</v>
      </c>
      <c r="I21" t="s">
        <v>137</v>
      </c>
      <c r="J21" s="17">
        <f>J20/GETPIVOTDATA("Sum of TOTAL BUYING VALUE",$E$1)</f>
        <v>0.19640702090654172</v>
      </c>
      <c r="K21" s="17"/>
      <c r="L21" s="17"/>
      <c r="M21" s="17"/>
      <c r="N21" s="17"/>
      <c r="Q21" s="15" t="s">
        <v>53</v>
      </c>
      <c r="R21" s="11">
        <v>1132.56</v>
      </c>
      <c r="S21" s="11">
        <v>8</v>
      </c>
      <c r="T21">
        <f t="shared" si="0"/>
        <v>18</v>
      </c>
      <c r="V21">
        <f ca="1"/>
        <v>21</v>
      </c>
      <c r="W21" t="str">
        <f ca="1"/>
        <v>Product22</v>
      </c>
      <c r="X21">
        <f ca="1"/>
        <v>1132.56</v>
      </c>
      <c r="Y21">
        <f ca="1"/>
        <v>8</v>
      </c>
    </row>
    <row r="22" spans="1:25" x14ac:dyDescent="0.3">
      <c r="A22" s="15">
        <v>23</v>
      </c>
      <c r="B22" s="13">
        <v>2447.04</v>
      </c>
      <c r="Q22" s="15" t="s">
        <v>55</v>
      </c>
      <c r="R22" s="11">
        <v>2690.2799999999997</v>
      </c>
      <c r="S22" s="11">
        <v>18</v>
      </c>
      <c r="T22">
        <f t="shared" si="0"/>
        <v>11</v>
      </c>
      <c r="V22">
        <f ca="1"/>
        <v>10</v>
      </c>
      <c r="W22" t="str">
        <f ca="1"/>
        <v>Product23</v>
      </c>
      <c r="X22">
        <f ca="1"/>
        <v>2690.2799999999997</v>
      </c>
      <c r="Y22">
        <f ca="1"/>
        <v>18</v>
      </c>
    </row>
    <row r="23" spans="1:25" x14ac:dyDescent="0.3">
      <c r="A23" s="15">
        <v>24</v>
      </c>
      <c r="B23" s="13">
        <v>31.439999999999998</v>
      </c>
      <c r="Q23" s="15" t="s">
        <v>57</v>
      </c>
      <c r="R23" s="11">
        <v>8632.8000000000011</v>
      </c>
      <c r="S23" s="11">
        <v>55</v>
      </c>
      <c r="T23">
        <f t="shared" si="0"/>
        <v>1</v>
      </c>
      <c r="V23">
        <f ca="1"/>
        <v>1</v>
      </c>
      <c r="W23" t="str">
        <f ca="1"/>
        <v>Product24</v>
      </c>
      <c r="X23">
        <f ca="1"/>
        <v>8632.8000000000011</v>
      </c>
      <c r="Y23">
        <f ca="1"/>
        <v>55</v>
      </c>
    </row>
    <row r="24" spans="1:25" x14ac:dyDescent="0.3">
      <c r="A24" s="15">
        <v>25</v>
      </c>
      <c r="B24" s="13">
        <v>5280.66</v>
      </c>
      <c r="Q24" s="15" t="s">
        <v>59</v>
      </c>
      <c r="R24" s="11">
        <v>191.59</v>
      </c>
      <c r="S24" s="11">
        <v>23</v>
      </c>
      <c r="T24">
        <f t="shared" si="0"/>
        <v>7</v>
      </c>
      <c r="V24">
        <f ca="1"/>
        <v>35</v>
      </c>
      <c r="W24" t="str">
        <f ca="1"/>
        <v>Product25</v>
      </c>
      <c r="X24">
        <f ca="1"/>
        <v>191.59</v>
      </c>
      <c r="Y24">
        <f ca="1"/>
        <v>23</v>
      </c>
    </row>
    <row r="25" spans="1:25" x14ac:dyDescent="0.3">
      <c r="A25" s="15">
        <v>26</v>
      </c>
      <c r="B25" s="13">
        <v>3057.4799999999996</v>
      </c>
      <c r="Q25" s="15" t="s">
        <v>61</v>
      </c>
      <c r="R25" s="11">
        <v>813.78000000000009</v>
      </c>
      <c r="S25" s="11">
        <v>33</v>
      </c>
      <c r="T25">
        <f t="shared" si="0"/>
        <v>3</v>
      </c>
      <c r="V25">
        <f ca="1"/>
        <v>25</v>
      </c>
      <c r="W25" t="str">
        <f ca="1"/>
        <v>Product26</v>
      </c>
      <c r="X25">
        <f ca="1"/>
        <v>813.78000000000009</v>
      </c>
      <c r="Y25">
        <f ca="1"/>
        <v>33</v>
      </c>
    </row>
    <row r="26" spans="1:25" x14ac:dyDescent="0.3">
      <c r="A26" s="15">
        <v>28</v>
      </c>
      <c r="B26" s="13">
        <v>2673.84</v>
      </c>
      <c r="Q26" s="15" t="s">
        <v>64</v>
      </c>
      <c r="R26" s="11">
        <v>799.68000000000006</v>
      </c>
      <c r="S26" s="11">
        <v>14</v>
      </c>
      <c r="T26">
        <f t="shared" si="0"/>
        <v>11</v>
      </c>
      <c r="V26">
        <f ca="1"/>
        <v>26</v>
      </c>
      <c r="W26" t="str">
        <f ca="1"/>
        <v>Product27</v>
      </c>
      <c r="X26">
        <f ca="1"/>
        <v>799.68000000000006</v>
      </c>
      <c r="Y26">
        <f ca="1"/>
        <v>14</v>
      </c>
    </row>
    <row r="27" spans="1:25" x14ac:dyDescent="0.3">
      <c r="A27" s="15">
        <v>29</v>
      </c>
      <c r="B27" s="13">
        <v>1231.2</v>
      </c>
      <c r="Q27" s="15" t="s">
        <v>66</v>
      </c>
      <c r="R27" s="11">
        <v>376.29</v>
      </c>
      <c r="S27" s="11">
        <v>9</v>
      </c>
      <c r="T27">
        <f t="shared" si="0"/>
        <v>12</v>
      </c>
      <c r="V27">
        <f ca="1"/>
        <v>32</v>
      </c>
      <c r="W27" t="str">
        <f ca="1"/>
        <v>Product28</v>
      </c>
      <c r="X27">
        <f ca="1"/>
        <v>376.29</v>
      </c>
      <c r="Y27">
        <f ca="1"/>
        <v>9</v>
      </c>
    </row>
    <row r="28" spans="1:25" x14ac:dyDescent="0.3">
      <c r="A28" s="15">
        <v>30</v>
      </c>
      <c r="B28" s="13">
        <v>3034.94</v>
      </c>
      <c r="Q28" s="15" t="s">
        <v>68</v>
      </c>
      <c r="R28" s="11">
        <v>796.65</v>
      </c>
      <c r="S28" s="11">
        <v>15</v>
      </c>
      <c r="T28">
        <f t="shared" si="0"/>
        <v>9</v>
      </c>
      <c r="V28">
        <f ca="1"/>
        <v>27</v>
      </c>
      <c r="W28" t="str">
        <f ca="1"/>
        <v>Product29</v>
      </c>
      <c r="X28">
        <f ca="1"/>
        <v>796.65</v>
      </c>
      <c r="Y28">
        <f ca="1"/>
        <v>15</v>
      </c>
    </row>
    <row r="29" spans="1:25" x14ac:dyDescent="0.3">
      <c r="A29" s="15">
        <v>31</v>
      </c>
      <c r="B29" s="13">
        <v>1872</v>
      </c>
      <c r="Q29" s="15" t="s">
        <v>70</v>
      </c>
      <c r="R29" s="11">
        <v>5032</v>
      </c>
      <c r="S29" s="11">
        <v>25</v>
      </c>
      <c r="T29">
        <f t="shared" si="0"/>
        <v>3</v>
      </c>
      <c r="V29">
        <f ca="1"/>
        <v>2</v>
      </c>
      <c r="W29" t="str">
        <f ca="1"/>
        <v>Product30</v>
      </c>
      <c r="X29">
        <f ca="1"/>
        <v>5032</v>
      </c>
      <c r="Y29">
        <f ca="1"/>
        <v>25</v>
      </c>
    </row>
    <row r="30" spans="1:25" x14ac:dyDescent="0.3">
      <c r="Q30" s="15" t="s">
        <v>74</v>
      </c>
      <c r="R30" s="11">
        <v>4111.8</v>
      </c>
      <c r="S30" s="11">
        <v>35</v>
      </c>
      <c r="T30">
        <f t="shared" si="0"/>
        <v>2</v>
      </c>
      <c r="V30">
        <f ca="1"/>
        <v>3</v>
      </c>
      <c r="W30" t="str">
        <f ca="1"/>
        <v>Product32</v>
      </c>
      <c r="X30">
        <f ca="1"/>
        <v>4111.8</v>
      </c>
      <c r="Y30">
        <f ca="1"/>
        <v>35</v>
      </c>
    </row>
    <row r="31" spans="1:25" x14ac:dyDescent="0.3">
      <c r="Q31" s="15" t="s">
        <v>76</v>
      </c>
      <c r="R31" s="11">
        <v>1436.4</v>
      </c>
      <c r="S31" s="11">
        <v>12</v>
      </c>
      <c r="T31">
        <f t="shared" si="0"/>
        <v>8</v>
      </c>
      <c r="V31">
        <f ca="1"/>
        <v>17</v>
      </c>
      <c r="W31" t="str">
        <f ca="1"/>
        <v>Product33</v>
      </c>
      <c r="X31">
        <f ca="1"/>
        <v>1436.4</v>
      </c>
      <c r="Y31">
        <f ca="1"/>
        <v>12</v>
      </c>
    </row>
    <row r="32" spans="1:25" x14ac:dyDescent="0.3">
      <c r="Q32" s="15" t="s">
        <v>78</v>
      </c>
      <c r="R32" s="11">
        <v>116.6</v>
      </c>
      <c r="S32" s="11">
        <v>2</v>
      </c>
      <c r="T32">
        <f>RANK(S32,S32:S75)</f>
        <v>9</v>
      </c>
      <c r="V32">
        <f ca="1"/>
        <v>37</v>
      </c>
      <c r="W32" t="str">
        <f ca="1"/>
        <v>Product34</v>
      </c>
      <c r="X32">
        <f ca="1"/>
        <v>116.6</v>
      </c>
      <c r="Y32">
        <f ca="1"/>
        <v>2</v>
      </c>
    </row>
    <row r="33" spans="17:25" x14ac:dyDescent="0.3">
      <c r="Q33" s="15" t="s">
        <v>80</v>
      </c>
      <c r="R33" s="11">
        <v>100.5</v>
      </c>
      <c r="S33" s="11">
        <v>15</v>
      </c>
      <c r="T33">
        <f t="shared" si="0"/>
        <v>7</v>
      </c>
      <c r="V33">
        <f ca="1"/>
        <v>39</v>
      </c>
      <c r="W33" t="str">
        <f ca="1"/>
        <v>Product35</v>
      </c>
      <c r="X33">
        <f ca="1"/>
        <v>100.5</v>
      </c>
      <c r="Y33">
        <f ca="1"/>
        <v>15</v>
      </c>
    </row>
    <row r="34" spans="17:25" x14ac:dyDescent="0.3">
      <c r="Q34" s="15" t="s">
        <v>87</v>
      </c>
      <c r="R34" s="11">
        <v>1278.72</v>
      </c>
      <c r="S34" s="11">
        <v>16</v>
      </c>
      <c r="T34">
        <f t="shared" si="0"/>
        <v>6</v>
      </c>
      <c r="V34">
        <f ca="1"/>
        <v>18</v>
      </c>
      <c r="W34" t="str">
        <f ca="1"/>
        <v>Product38</v>
      </c>
      <c r="X34">
        <f ca="1"/>
        <v>1278.72</v>
      </c>
      <c r="Y34">
        <f ca="1"/>
        <v>16</v>
      </c>
    </row>
    <row r="35" spans="17:25" x14ac:dyDescent="0.3">
      <c r="Q35" s="15" t="s">
        <v>89</v>
      </c>
      <c r="R35" s="11">
        <v>1021.1999999999999</v>
      </c>
      <c r="S35" s="11">
        <v>24</v>
      </c>
      <c r="T35">
        <f t="shared" si="0"/>
        <v>3</v>
      </c>
      <c r="V35">
        <f ca="1"/>
        <v>23</v>
      </c>
      <c r="W35" t="str">
        <f ca="1"/>
        <v>Product39</v>
      </c>
      <c r="X35">
        <f ca="1"/>
        <v>1021.1999999999999</v>
      </c>
      <c r="Y35">
        <f ca="1"/>
        <v>24</v>
      </c>
    </row>
    <row r="36" spans="17:25" x14ac:dyDescent="0.3">
      <c r="Q36" s="15" t="s">
        <v>91</v>
      </c>
      <c r="R36" s="11">
        <v>2880.0000000000005</v>
      </c>
      <c r="S36" s="11">
        <v>25</v>
      </c>
      <c r="T36">
        <f t="shared" si="0"/>
        <v>2</v>
      </c>
      <c r="V36">
        <f ca="1"/>
        <v>9</v>
      </c>
      <c r="W36" t="str">
        <f ca="1"/>
        <v>Product40</v>
      </c>
      <c r="X36">
        <f ca="1"/>
        <v>2880.0000000000005</v>
      </c>
      <c r="Y36">
        <f ca="1"/>
        <v>25</v>
      </c>
    </row>
    <row r="37" spans="17:25" x14ac:dyDescent="0.3">
      <c r="Q37" s="15" t="s">
        <v>93</v>
      </c>
      <c r="R37" s="11">
        <v>3825.3599999999997</v>
      </c>
      <c r="S37" s="11">
        <v>22</v>
      </c>
      <c r="T37">
        <f t="shared" si="0"/>
        <v>2</v>
      </c>
      <c r="V37">
        <f ca="1"/>
        <v>5</v>
      </c>
      <c r="W37" t="str">
        <f ca="1"/>
        <v>Product41</v>
      </c>
      <c r="X37">
        <f ca="1"/>
        <v>3825.3599999999997</v>
      </c>
      <c r="Y37">
        <f ca="1"/>
        <v>22</v>
      </c>
    </row>
    <row r="38" spans="17:25" x14ac:dyDescent="0.3">
      <c r="Q38" s="15" t="s">
        <v>95</v>
      </c>
      <c r="R38" s="11">
        <v>3078</v>
      </c>
      <c r="S38" s="11">
        <v>19</v>
      </c>
      <c r="T38">
        <f t="shared" si="0"/>
        <v>2</v>
      </c>
      <c r="V38">
        <f ca="1"/>
        <v>8</v>
      </c>
      <c r="W38" t="str">
        <f ca="1"/>
        <v>Product42</v>
      </c>
      <c r="X38">
        <f ca="1"/>
        <v>3078</v>
      </c>
      <c r="Y38">
        <f ca="1"/>
        <v>19</v>
      </c>
    </row>
    <row r="39" spans="17:25" x14ac:dyDescent="0.3">
      <c r="Q39" s="15" t="s">
        <v>97</v>
      </c>
      <c r="R39" s="11">
        <v>581.55999999999995</v>
      </c>
      <c r="S39" s="11">
        <v>7</v>
      </c>
      <c r="T39">
        <f t="shared" si="0"/>
        <v>2</v>
      </c>
      <c r="V39">
        <f ca="1"/>
        <v>28</v>
      </c>
      <c r="W39" t="str">
        <f ca="1"/>
        <v>Product43</v>
      </c>
      <c r="X39">
        <f ca="1"/>
        <v>581.55999999999995</v>
      </c>
      <c r="Y39">
        <f ca="1"/>
        <v>7</v>
      </c>
    </row>
    <row r="40" spans="17:25" x14ac:dyDescent="0.3">
      <c r="Q40" s="15" t="s">
        <v>99</v>
      </c>
      <c r="R40" s="11">
        <v>4021.92</v>
      </c>
      <c r="S40" s="11">
        <v>49</v>
      </c>
      <c r="T40">
        <f t="shared" si="0"/>
        <v>1</v>
      </c>
      <c r="V40">
        <f ca="1"/>
        <v>4</v>
      </c>
      <c r="W40" t="str">
        <f ca="1"/>
        <v>Product44</v>
      </c>
      <c r="X40">
        <f ca="1"/>
        <v>4021.92</v>
      </c>
      <c r="Y40">
        <f ca="1"/>
        <v>49</v>
      </c>
    </row>
    <row r="41" spans="17:25" x14ac:dyDescent="0.3">
      <c r="T41" t="e">
        <f t="shared" si="0"/>
        <v>#N/A</v>
      </c>
    </row>
    <row r="42" spans="17:25" x14ac:dyDescent="0.3">
      <c r="T42" t="e">
        <f t="shared" si="0"/>
        <v>#N/A</v>
      </c>
    </row>
    <row r="43" spans="17:25" x14ac:dyDescent="0.3">
      <c r="T43" t="e">
        <f t="shared" si="0"/>
        <v>#N/A</v>
      </c>
    </row>
    <row r="44" spans="17:25" x14ac:dyDescent="0.3">
      <c r="T44" t="e">
        <f t="shared" si="0"/>
        <v>#N/A</v>
      </c>
    </row>
    <row r="45" spans="17:25" x14ac:dyDescent="0.3">
      <c r="T45" t="e">
        <f t="shared" si="0"/>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DASHBOARD</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priyanshu kumar</cp:lastModifiedBy>
  <dcterms:created xsi:type="dcterms:W3CDTF">2021-11-03T11:40:02Z</dcterms:created>
  <dcterms:modified xsi:type="dcterms:W3CDTF">2024-11-19T04:47:37Z</dcterms:modified>
</cp:coreProperties>
</file>