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F2972\OneDrive - University of Derby\Fault Detection and Diagnosis Using Artificial Immune Systems\Programming\Negative Selection Algorithm\V10\"/>
    </mc:Choice>
  </mc:AlternateContent>
  <bookViews>
    <workbookView xWindow="0" yWindow="0" windowWidth="12580" windowHeight="4180" activeTab="2"/>
  </bookViews>
  <sheets>
    <sheet name="Sheet1" sheetId="1" r:id="rId1"/>
    <sheet name="Sheet2" sheetId="2" r:id="rId2"/>
    <sheet name="0-100 Random Range" sheetId="3" r:id="rId3"/>
    <sheet name="0-1000 random range" sheetId="4" r:id="rId4"/>
    <sheet name="0-50 random rang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5" i="3" l="1"/>
  <c r="C135" i="3"/>
  <c r="D135" i="3"/>
  <c r="E135" i="3"/>
  <c r="F135" i="3"/>
  <c r="G135" i="3"/>
  <c r="H135" i="3"/>
  <c r="I135" i="3"/>
  <c r="J135" i="3"/>
  <c r="L135" i="3"/>
  <c r="M135" i="3"/>
  <c r="B135" i="3"/>
  <c r="G118" i="3" l="1"/>
  <c r="B128" i="3"/>
  <c r="C176" i="3"/>
  <c r="D176" i="3"/>
  <c r="B176" i="3"/>
  <c r="F179" i="3"/>
  <c r="E179" i="3"/>
  <c r="C179" i="3"/>
  <c r="D179" i="3"/>
  <c r="B179" i="3"/>
  <c r="B118" i="3"/>
  <c r="B131" i="3" s="1"/>
  <c r="F174" i="3"/>
  <c r="E174" i="3"/>
  <c r="C133" i="3"/>
  <c r="D133" i="3"/>
  <c r="E133" i="3"/>
  <c r="F133" i="3"/>
  <c r="H133" i="3"/>
  <c r="I133" i="3"/>
  <c r="J133" i="3"/>
  <c r="K133" i="3"/>
  <c r="L133" i="3"/>
  <c r="M133" i="3"/>
  <c r="B133" i="3"/>
  <c r="C131" i="3"/>
  <c r="D131" i="3"/>
  <c r="E131" i="3"/>
  <c r="F131" i="3"/>
  <c r="H131" i="3"/>
  <c r="I131" i="3"/>
  <c r="J131" i="3"/>
  <c r="K131" i="3"/>
  <c r="L131" i="3"/>
  <c r="M131" i="3"/>
  <c r="C129" i="3"/>
  <c r="D129" i="3"/>
  <c r="E129" i="3"/>
  <c r="F129" i="3"/>
  <c r="G129" i="3"/>
  <c r="H129" i="3"/>
  <c r="I129" i="3"/>
  <c r="J129" i="3"/>
  <c r="K129" i="3"/>
  <c r="L129" i="3"/>
  <c r="M129" i="3"/>
  <c r="B129" i="3"/>
  <c r="C132" i="3"/>
  <c r="D132" i="3"/>
  <c r="E132" i="3"/>
  <c r="F132" i="3"/>
  <c r="H132" i="3"/>
  <c r="I132" i="3"/>
  <c r="J132" i="3"/>
  <c r="K132" i="3"/>
  <c r="L132" i="3"/>
  <c r="M132" i="3"/>
  <c r="B132" i="3"/>
  <c r="C128" i="3"/>
  <c r="D128" i="3"/>
  <c r="E128" i="3"/>
  <c r="F128" i="3"/>
  <c r="G128" i="3"/>
  <c r="H128" i="3"/>
  <c r="I128" i="3"/>
  <c r="J128" i="3"/>
  <c r="K128" i="3"/>
  <c r="L128" i="3"/>
  <c r="M128" i="3"/>
  <c r="A128" i="3"/>
  <c r="B121" i="3" l="1"/>
  <c r="C121" i="3"/>
  <c r="D121" i="3"/>
  <c r="E121" i="3"/>
  <c r="F121" i="3"/>
  <c r="G121" i="3"/>
  <c r="H121" i="3"/>
  <c r="I121" i="3"/>
  <c r="J121" i="3"/>
  <c r="K121" i="3"/>
  <c r="L121" i="3"/>
  <c r="M121" i="3"/>
  <c r="A121" i="3"/>
  <c r="C118" i="3"/>
  <c r="D118" i="3"/>
  <c r="E118" i="3"/>
  <c r="F118" i="3"/>
  <c r="G131" i="3"/>
  <c r="H118" i="3"/>
  <c r="I118" i="3"/>
  <c r="J118" i="3"/>
  <c r="K118" i="3"/>
  <c r="L118" i="3"/>
  <c r="M118" i="3"/>
  <c r="A118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59" i="3"/>
  <c r="C27" i="3" s="1"/>
  <c r="D76" i="3"/>
  <c r="D73" i="3"/>
  <c r="D68" i="3"/>
  <c r="A76" i="3"/>
  <c r="B76" i="3"/>
  <c r="C76" i="3"/>
  <c r="D71" i="3"/>
  <c r="E76" i="3"/>
  <c r="F76" i="3"/>
  <c r="G76" i="3"/>
  <c r="H76" i="3"/>
  <c r="I76" i="3"/>
  <c r="J76" i="3"/>
  <c r="K76" i="3"/>
  <c r="L76" i="3"/>
  <c r="A73" i="3"/>
  <c r="B73" i="3"/>
  <c r="C73" i="3"/>
  <c r="E73" i="3"/>
  <c r="F73" i="3"/>
  <c r="G73" i="3"/>
  <c r="H73" i="3"/>
  <c r="I73" i="3"/>
  <c r="J73" i="3"/>
  <c r="M76" i="3"/>
  <c r="K73" i="3"/>
  <c r="L73" i="3"/>
  <c r="M73" i="3"/>
  <c r="G133" i="3" l="1"/>
  <c r="G132" i="3"/>
  <c r="B27" i="3"/>
  <c r="L130" i="3"/>
  <c r="H130" i="3"/>
  <c r="D130" i="3"/>
  <c r="A27" i="3"/>
  <c r="K130" i="3"/>
  <c r="G130" i="3"/>
  <c r="C130" i="3"/>
  <c r="A130" i="3"/>
  <c r="J130" i="3"/>
  <c r="F130" i="3"/>
  <c r="B130" i="3"/>
  <c r="M130" i="3"/>
  <c r="I130" i="3"/>
  <c r="E130" i="3"/>
  <c r="D27" i="3"/>
  <c r="J27" i="3"/>
  <c r="F27" i="3"/>
  <c r="E27" i="3"/>
  <c r="M27" i="3"/>
  <c r="I27" i="3"/>
  <c r="L27" i="3"/>
  <c r="H27" i="3"/>
  <c r="K27" i="3"/>
  <c r="G27" i="3"/>
  <c r="B21" i="3"/>
  <c r="C21" i="3"/>
  <c r="D21" i="3"/>
  <c r="E21" i="3"/>
  <c r="F21" i="3"/>
  <c r="G21" i="3"/>
  <c r="H21" i="3"/>
  <c r="I21" i="3"/>
  <c r="J21" i="3"/>
  <c r="K21" i="3"/>
  <c r="L21" i="3"/>
  <c r="M21" i="3"/>
  <c r="A21" i="3"/>
  <c r="B19" i="3"/>
  <c r="C19" i="3"/>
  <c r="D19" i="3"/>
  <c r="E19" i="3"/>
  <c r="F19" i="3"/>
  <c r="G19" i="3"/>
  <c r="H19" i="3"/>
  <c r="I19" i="3"/>
  <c r="J19" i="3"/>
  <c r="K19" i="3"/>
  <c r="L19" i="3"/>
  <c r="M19" i="3"/>
  <c r="A19" i="3"/>
  <c r="B17" i="3"/>
  <c r="C17" i="3"/>
  <c r="D17" i="3"/>
  <c r="E17" i="3"/>
  <c r="F17" i="3"/>
  <c r="G17" i="3"/>
  <c r="H17" i="3"/>
  <c r="I17" i="3"/>
  <c r="J17" i="3"/>
  <c r="K17" i="3"/>
  <c r="L17" i="3"/>
  <c r="M17" i="3"/>
  <c r="A17" i="3"/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5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AB136" i="1"/>
  <c r="AC136" i="1"/>
  <c r="AA136" i="1"/>
  <c r="AB113" i="1"/>
  <c r="AC113" i="1"/>
  <c r="AA113" i="1"/>
  <c r="AB89" i="1"/>
  <c r="AC89" i="1"/>
  <c r="AA89" i="1"/>
  <c r="AB66" i="1"/>
  <c r="AC66" i="1"/>
  <c r="AA66" i="1"/>
  <c r="AB43" i="1"/>
  <c r="AC43" i="1"/>
  <c r="AA43" i="1"/>
  <c r="AB19" i="1"/>
  <c r="AC19" i="1"/>
  <c r="AA19" i="1"/>
  <c r="V136" i="1"/>
  <c r="W136" i="1"/>
  <c r="U136" i="1"/>
  <c r="V113" i="1"/>
  <c r="W113" i="1"/>
  <c r="U113" i="1"/>
  <c r="V89" i="1"/>
  <c r="W89" i="1"/>
  <c r="U89" i="1"/>
  <c r="V66" i="1"/>
  <c r="W66" i="1"/>
  <c r="U66" i="1"/>
  <c r="V43" i="1"/>
  <c r="W43" i="1"/>
  <c r="U43" i="1"/>
  <c r="V19" i="1"/>
  <c r="W19" i="1"/>
  <c r="U19" i="1"/>
  <c r="L185" i="1"/>
  <c r="M185" i="1"/>
  <c r="K185" i="1"/>
  <c r="L162" i="1"/>
  <c r="M162" i="1"/>
  <c r="K162" i="1"/>
  <c r="L139" i="1"/>
  <c r="M139" i="1"/>
  <c r="K139" i="1"/>
  <c r="L114" i="1"/>
  <c r="M114" i="1"/>
  <c r="L90" i="1"/>
  <c r="M67" i="1"/>
  <c r="L44" i="1"/>
  <c r="G185" i="1"/>
  <c r="F185" i="1"/>
  <c r="E185" i="1"/>
  <c r="G162" i="1"/>
  <c r="F162" i="1"/>
  <c r="E162" i="1"/>
  <c r="G139" i="1"/>
  <c r="F139" i="1"/>
  <c r="E139" i="1"/>
  <c r="G114" i="1"/>
  <c r="F114" i="1"/>
  <c r="E114" i="1"/>
  <c r="K114" i="1" s="1"/>
  <c r="G90" i="1"/>
  <c r="M90" i="1" s="1"/>
  <c r="F90" i="1"/>
  <c r="E90" i="1"/>
  <c r="K90" i="1" s="1"/>
  <c r="G67" i="1"/>
  <c r="F67" i="1"/>
  <c r="L67" i="1" s="1"/>
  <c r="E67" i="1"/>
  <c r="K67" i="1" s="1"/>
  <c r="G44" i="1"/>
  <c r="M44" i="1" s="1"/>
  <c r="F44" i="1"/>
  <c r="E44" i="1"/>
  <c r="K44" i="1" s="1"/>
  <c r="F21" i="1"/>
  <c r="L21" i="1" s="1"/>
  <c r="G21" i="1"/>
  <c r="M21" i="1" s="1"/>
  <c r="E21" i="1"/>
  <c r="K21" i="1" s="1"/>
  <c r="I180" i="1"/>
  <c r="J157" i="1"/>
  <c r="J109" i="1"/>
  <c r="G180" i="1"/>
  <c r="J180" i="1" s="1"/>
  <c r="F180" i="1"/>
  <c r="E180" i="1"/>
  <c r="H180" i="1" s="1"/>
  <c r="G157" i="1"/>
  <c r="F157" i="1"/>
  <c r="I157" i="1" s="1"/>
  <c r="E157" i="1"/>
  <c r="H157" i="1" s="1"/>
  <c r="G134" i="1"/>
  <c r="J134" i="1" s="1"/>
  <c r="F134" i="1"/>
  <c r="I134" i="1" s="1"/>
  <c r="E134" i="1"/>
  <c r="H134" i="1" s="1"/>
  <c r="G109" i="1"/>
  <c r="F109" i="1"/>
  <c r="I109" i="1" s="1"/>
  <c r="E109" i="1"/>
  <c r="H109" i="1" s="1"/>
  <c r="G85" i="1"/>
  <c r="J85" i="1" s="1"/>
  <c r="F85" i="1"/>
  <c r="I85" i="1" s="1"/>
  <c r="E85" i="1"/>
  <c r="H85" i="1" s="1"/>
  <c r="G62" i="1"/>
  <c r="J62" i="1" s="1"/>
  <c r="F62" i="1"/>
  <c r="I62" i="1" s="1"/>
  <c r="E62" i="1"/>
  <c r="H62" i="1" s="1"/>
  <c r="G39" i="1"/>
  <c r="J39" i="1" s="1"/>
  <c r="F39" i="1"/>
  <c r="I39" i="1" s="1"/>
  <c r="E39" i="1"/>
  <c r="H39" i="1" s="1"/>
  <c r="G16" i="1"/>
  <c r="J16" i="1" s="1"/>
  <c r="F16" i="1"/>
  <c r="I16" i="1" s="1"/>
  <c r="E16" i="1"/>
  <c r="H16" i="1" s="1"/>
</calcChain>
</file>

<file path=xl/sharedStrings.xml><?xml version="1.0" encoding="utf-8"?>
<sst xmlns="http://schemas.openxmlformats.org/spreadsheetml/2006/main" count="658" uniqueCount="60">
  <si>
    <t>Rand 0-100</t>
  </si>
  <si>
    <t xml:space="preserve">Run1 </t>
  </si>
  <si>
    <t xml:space="preserve">Run2 </t>
  </si>
  <si>
    <t>Run3</t>
  </si>
  <si>
    <t xml:space="preserve">P =1/100 </t>
  </si>
  <si>
    <t>n =</t>
  </si>
  <si>
    <t>num_det =</t>
  </si>
  <si>
    <t>first_error =</t>
  </si>
  <si>
    <t>fault_count =</t>
  </si>
  <si>
    <t>time =</t>
  </si>
  <si>
    <t xml:space="preserve">P =1/4 </t>
  </si>
  <si>
    <t>P=1/5</t>
  </si>
  <si>
    <t>P=1/6</t>
  </si>
  <si>
    <t>P=1/7</t>
  </si>
  <si>
    <t>P =1/8</t>
  </si>
  <si>
    <t>P =1/9</t>
  </si>
  <si>
    <t>P =1/10</t>
  </si>
  <si>
    <t xml:space="preserve">False Positive </t>
  </si>
  <si>
    <t>Fail to recognise</t>
  </si>
  <si>
    <t>Probability</t>
  </si>
  <si>
    <t xml:space="preserve">run1 </t>
  </si>
  <si>
    <t xml:space="preserve">run2 </t>
  </si>
  <si>
    <t>run3</t>
  </si>
  <si>
    <t>RUN1</t>
  </si>
  <si>
    <t>RUN2</t>
  </si>
  <si>
    <t>RUN3</t>
  </si>
  <si>
    <t>P= 99/100</t>
  </si>
  <si>
    <t>P=3/4</t>
  </si>
  <si>
    <t>DOES NOT CONVERGE</t>
  </si>
  <si>
    <t>P=4/5</t>
  </si>
  <si>
    <t>P=5/6</t>
  </si>
  <si>
    <t>P=6/7</t>
  </si>
  <si>
    <t>P=7/8</t>
  </si>
  <si>
    <t>P=8/9</t>
  </si>
  <si>
    <t xml:space="preserve">  n =</t>
  </si>
  <si>
    <t>P=9/10</t>
  </si>
  <si>
    <t>Average</t>
  </si>
  <si>
    <t>first_actual_error =</t>
  </si>
  <si>
    <t>false_positive =</t>
  </si>
  <si>
    <t>p =</t>
  </si>
  <si>
    <t>senitivity</t>
  </si>
  <si>
    <t>False nagative</t>
  </si>
  <si>
    <t>False Positive</t>
  </si>
  <si>
    <t>total_self =</t>
  </si>
  <si>
    <t xml:space="preserve">Detection Rate = </t>
  </si>
  <si>
    <t>FalseAlarm Rate=</t>
  </si>
  <si>
    <t>P=99/100</t>
  </si>
  <si>
    <t>p=4/5</t>
  </si>
  <si>
    <t>p=1/4</t>
  </si>
  <si>
    <t>p=1/5</t>
  </si>
  <si>
    <t>p=1/6</t>
  </si>
  <si>
    <t>p=1/7</t>
  </si>
  <si>
    <t>P=1/8</t>
  </si>
  <si>
    <t>P=1/9</t>
  </si>
  <si>
    <t>P=1/10</t>
  </si>
  <si>
    <t>0-100</t>
  </si>
  <si>
    <t>0-10</t>
  </si>
  <si>
    <t>False AR</t>
  </si>
  <si>
    <t>Detection R</t>
  </si>
  <si>
    <t>P= 6/7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</si>
</sst>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6" xfId="0" applyFont="1" applyFill="1" applyBorder="1" applyAlignment="1">
      <alignment vertical="center" wrapText="1"/>
    </xf>
    <xf numFmtId="0" fontId="0" fillId="0" borderId="0" xfId="0" applyNumberFormat="1"/>
    <xf numFmtId="0" fontId="1" fillId="0" borderId="7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Sheet2!$C$4</c:f>
              <c:strCache>
                <c:ptCount val="1"/>
                <c:pt idx="0">
                  <c:v>run1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Sheet2!$B$5:$B$18</c:f>
              <c:numCache>
                <c:formatCode>General</c:formatCode>
                <c:ptCount val="14"/>
                <c:pt idx="0">
                  <c:v>0.01</c:v>
                </c:pt>
                <c:pt idx="1">
                  <c:v>0.1</c:v>
                </c:pt>
                <c:pt idx="2">
                  <c:v>0.1111111111111111</c:v>
                </c:pt>
                <c:pt idx="3">
                  <c:v>0.125</c:v>
                </c:pt>
                <c:pt idx="4">
                  <c:v>0.14285714285714285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0.25</c:v>
                </c:pt>
                <c:pt idx="8">
                  <c:v>0.8</c:v>
                </c:pt>
                <c:pt idx="9">
                  <c:v>0.83333333333333337</c:v>
                </c:pt>
                <c:pt idx="10">
                  <c:v>0.8571428571428571</c:v>
                </c:pt>
                <c:pt idx="11">
                  <c:v>0.88888888888888884</c:v>
                </c:pt>
                <c:pt idx="12">
                  <c:v>0.9</c:v>
                </c:pt>
                <c:pt idx="13">
                  <c:v>0.99</c:v>
                </c:pt>
              </c:numCache>
            </c:numRef>
          </c:cat>
          <c:val>
            <c:numRef>
              <c:f>Sheet2!$C$5:$C$18</c:f>
              <c:numCache>
                <c:formatCode>General</c:formatCode>
                <c:ptCount val="14"/>
                <c:pt idx="0">
                  <c:v>18.600000000000001</c:v>
                </c:pt>
                <c:pt idx="1">
                  <c:v>53.800000000000004</c:v>
                </c:pt>
                <c:pt idx="2">
                  <c:v>23.799999999999997</c:v>
                </c:pt>
                <c:pt idx="3">
                  <c:v>80.800000000000011</c:v>
                </c:pt>
                <c:pt idx="4">
                  <c:v>58.8</c:v>
                </c:pt>
                <c:pt idx="5">
                  <c:v>21.4</c:v>
                </c:pt>
                <c:pt idx="6">
                  <c:v>26.400000000000002</c:v>
                </c:pt>
                <c:pt idx="7">
                  <c:v>35.199999999999996</c:v>
                </c:pt>
                <c:pt idx="8">
                  <c:v>56.599999999999994</c:v>
                </c:pt>
                <c:pt idx="9">
                  <c:v>42.8</c:v>
                </c:pt>
                <c:pt idx="10">
                  <c:v>15</c:v>
                </c:pt>
                <c:pt idx="11">
                  <c:v>28.599999999999998</c:v>
                </c:pt>
                <c:pt idx="12">
                  <c:v>18</c:v>
                </c:pt>
                <c:pt idx="13">
                  <c:v>12</c:v>
                </c:pt>
              </c:numCache>
            </c:numRef>
          </c:val>
        </c:ser>
        <c:ser>
          <c:idx val="2"/>
          <c:order val="1"/>
          <c:tx>
            <c:strRef>
              <c:f>Sheet2!$D$4</c:f>
              <c:strCache>
                <c:ptCount val="1"/>
                <c:pt idx="0">
                  <c:v>run2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Sheet2!$B$5:$B$18</c:f>
              <c:numCache>
                <c:formatCode>General</c:formatCode>
                <c:ptCount val="14"/>
                <c:pt idx="0">
                  <c:v>0.01</c:v>
                </c:pt>
                <c:pt idx="1">
                  <c:v>0.1</c:v>
                </c:pt>
                <c:pt idx="2">
                  <c:v>0.1111111111111111</c:v>
                </c:pt>
                <c:pt idx="3">
                  <c:v>0.125</c:v>
                </c:pt>
                <c:pt idx="4">
                  <c:v>0.14285714285714285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0.25</c:v>
                </c:pt>
                <c:pt idx="8">
                  <c:v>0.8</c:v>
                </c:pt>
                <c:pt idx="9">
                  <c:v>0.83333333333333337</c:v>
                </c:pt>
                <c:pt idx="10">
                  <c:v>0.8571428571428571</c:v>
                </c:pt>
                <c:pt idx="11">
                  <c:v>0.88888888888888884</c:v>
                </c:pt>
                <c:pt idx="12">
                  <c:v>0.9</c:v>
                </c:pt>
                <c:pt idx="13">
                  <c:v>0.99</c:v>
                </c:pt>
              </c:numCache>
            </c:numRef>
          </c:cat>
          <c:val>
            <c:numRef>
              <c:f>Sheet2!$D$5:$D$18</c:f>
              <c:numCache>
                <c:formatCode>General</c:formatCode>
                <c:ptCount val="14"/>
                <c:pt idx="0">
                  <c:v>53.6</c:v>
                </c:pt>
                <c:pt idx="1">
                  <c:v>86.2</c:v>
                </c:pt>
                <c:pt idx="2">
                  <c:v>97.399999999999991</c:v>
                </c:pt>
                <c:pt idx="3">
                  <c:v>54</c:v>
                </c:pt>
                <c:pt idx="4">
                  <c:v>22.400000000000002</c:v>
                </c:pt>
                <c:pt idx="5">
                  <c:v>86.4</c:v>
                </c:pt>
                <c:pt idx="6">
                  <c:v>85.6</c:v>
                </c:pt>
                <c:pt idx="7">
                  <c:v>88</c:v>
                </c:pt>
                <c:pt idx="8">
                  <c:v>13.200000000000001</c:v>
                </c:pt>
                <c:pt idx="9">
                  <c:v>28.799999999999997</c:v>
                </c:pt>
                <c:pt idx="10">
                  <c:v>38.4</c:v>
                </c:pt>
                <c:pt idx="11">
                  <c:v>10.6</c:v>
                </c:pt>
                <c:pt idx="12">
                  <c:v>15.6</c:v>
                </c:pt>
                <c:pt idx="13">
                  <c:v>11.4</c:v>
                </c:pt>
              </c:numCache>
            </c:numRef>
          </c:val>
        </c:ser>
        <c:ser>
          <c:idx val="3"/>
          <c:order val="2"/>
          <c:tx>
            <c:strRef>
              <c:f>Sheet2!$E$4</c:f>
              <c:strCache>
                <c:ptCount val="1"/>
                <c:pt idx="0">
                  <c:v>run3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Sheet2!$B$5:$B$18</c:f>
              <c:numCache>
                <c:formatCode>General</c:formatCode>
                <c:ptCount val="14"/>
                <c:pt idx="0">
                  <c:v>0.01</c:v>
                </c:pt>
                <c:pt idx="1">
                  <c:v>0.1</c:v>
                </c:pt>
                <c:pt idx="2">
                  <c:v>0.1111111111111111</c:v>
                </c:pt>
                <c:pt idx="3">
                  <c:v>0.125</c:v>
                </c:pt>
                <c:pt idx="4">
                  <c:v>0.14285714285714285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0.25</c:v>
                </c:pt>
                <c:pt idx="8">
                  <c:v>0.8</c:v>
                </c:pt>
                <c:pt idx="9">
                  <c:v>0.83333333333333337</c:v>
                </c:pt>
                <c:pt idx="10">
                  <c:v>0.8571428571428571</c:v>
                </c:pt>
                <c:pt idx="11">
                  <c:v>0.88888888888888884</c:v>
                </c:pt>
                <c:pt idx="12">
                  <c:v>0.9</c:v>
                </c:pt>
                <c:pt idx="13">
                  <c:v>0.99</c:v>
                </c:pt>
              </c:numCache>
            </c:numRef>
          </c:cat>
          <c:val>
            <c:numRef>
              <c:f>Sheet2!$E$5:$E$18</c:f>
              <c:numCache>
                <c:formatCode>General</c:formatCode>
                <c:ptCount val="14"/>
                <c:pt idx="0">
                  <c:v>59.8</c:v>
                </c:pt>
                <c:pt idx="1">
                  <c:v>22.8</c:v>
                </c:pt>
                <c:pt idx="2">
                  <c:v>19.8</c:v>
                </c:pt>
                <c:pt idx="3">
                  <c:v>31.8</c:v>
                </c:pt>
                <c:pt idx="4">
                  <c:v>15.6</c:v>
                </c:pt>
                <c:pt idx="5">
                  <c:v>33.6</c:v>
                </c:pt>
                <c:pt idx="6">
                  <c:v>25.4</c:v>
                </c:pt>
                <c:pt idx="7">
                  <c:v>22.8</c:v>
                </c:pt>
                <c:pt idx="8">
                  <c:v>43.4</c:v>
                </c:pt>
                <c:pt idx="9">
                  <c:v>21.6</c:v>
                </c:pt>
                <c:pt idx="10">
                  <c:v>29.599999999999998</c:v>
                </c:pt>
                <c:pt idx="11">
                  <c:v>33</c:v>
                </c:pt>
                <c:pt idx="12">
                  <c:v>20.599999999999998</c:v>
                </c:pt>
                <c:pt idx="13">
                  <c:v>14.6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63280"/>
        <c:axId val="502063672"/>
      </c:barChart>
      <c:catAx>
        <c:axId val="50206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63672"/>
        <c:crosses val="autoZero"/>
        <c:auto val="1"/>
        <c:lblAlgn val="ctr"/>
        <c:lblOffset val="100"/>
        <c:noMultiLvlLbl val="0"/>
      </c:catAx>
      <c:valAx>
        <c:axId val="50206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6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Detectors vs Detection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'0-100 Random Range'!$A$7:$N$7</c:f>
              <c:numCache>
                <c:formatCode>General</c:formatCode>
                <c:ptCount val="14"/>
                <c:pt idx="0">
                  <c:v>66</c:v>
                </c:pt>
                <c:pt idx="1">
                  <c:v>20</c:v>
                </c:pt>
                <c:pt idx="2">
                  <c:v>22</c:v>
                </c:pt>
                <c:pt idx="3">
                  <c:v>13</c:v>
                </c:pt>
                <c:pt idx="4">
                  <c:v>16</c:v>
                </c:pt>
                <c:pt idx="5">
                  <c:v>12</c:v>
                </c:pt>
                <c:pt idx="6">
                  <c:v>22</c:v>
                </c:pt>
                <c:pt idx="7">
                  <c:v>11</c:v>
                </c:pt>
                <c:pt idx="8">
                  <c:v>8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6</c:v>
                </c:pt>
              </c:numCache>
            </c:numRef>
          </c:xVal>
          <c:yVal>
            <c:numRef>
              <c:f>'0-100 Random Range'!$A$24:$M$24</c:f>
              <c:numCache>
                <c:formatCode>General</c:formatCode>
                <c:ptCount val="13"/>
                <c:pt idx="0">
                  <c:v>83.636363636363626</c:v>
                </c:pt>
                <c:pt idx="1">
                  <c:v>36</c:v>
                </c:pt>
                <c:pt idx="2">
                  <c:v>55.090909090909093</c:v>
                </c:pt>
                <c:pt idx="3">
                  <c:v>74.545454545454547</c:v>
                </c:pt>
                <c:pt idx="4">
                  <c:v>29.09090909090909</c:v>
                </c:pt>
                <c:pt idx="5">
                  <c:v>69.454545454545453</c:v>
                </c:pt>
                <c:pt idx="6">
                  <c:v>82.909090909090907</c:v>
                </c:pt>
                <c:pt idx="7">
                  <c:v>80</c:v>
                </c:pt>
                <c:pt idx="8">
                  <c:v>72.909090909090907</c:v>
                </c:pt>
                <c:pt idx="9">
                  <c:v>81.454545454545453</c:v>
                </c:pt>
                <c:pt idx="10">
                  <c:v>69.090909090909093</c:v>
                </c:pt>
                <c:pt idx="11">
                  <c:v>48.18181818181818</c:v>
                </c:pt>
                <c:pt idx="12">
                  <c:v>81.818181818181827</c:v>
                </c:pt>
              </c:numCache>
            </c:numRef>
          </c:yVal>
          <c:smooth val="0"/>
        </c:ser>
        <c:ser>
          <c:idx val="1"/>
          <c:order val="1"/>
          <c:tx>
            <c:v>Run-2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'0-100 Random Range'!$A$39:$M$39</c:f>
              <c:numCache>
                <c:formatCode>General</c:formatCode>
                <c:ptCount val="13"/>
                <c:pt idx="0">
                  <c:v>87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17</c:v>
                </c:pt>
                <c:pt idx="5">
                  <c:v>16</c:v>
                </c:pt>
                <c:pt idx="6">
                  <c:v>19</c:v>
                </c:pt>
                <c:pt idx="7">
                  <c:v>18</c:v>
                </c:pt>
                <c:pt idx="8">
                  <c:v>12</c:v>
                </c:pt>
                <c:pt idx="9">
                  <c:v>11</c:v>
                </c:pt>
                <c:pt idx="10">
                  <c:v>6</c:v>
                </c:pt>
                <c:pt idx="11">
                  <c:v>14</c:v>
                </c:pt>
                <c:pt idx="12">
                  <c:v>11</c:v>
                </c:pt>
              </c:numCache>
            </c:numRef>
          </c:xVal>
          <c:yVal>
            <c:numRef>
              <c:f>'0-100 Random Range'!$A$73:$M$73</c:f>
              <c:numCache>
                <c:formatCode>General</c:formatCode>
                <c:ptCount val="13"/>
                <c:pt idx="0">
                  <c:v>63.090909090909086</c:v>
                </c:pt>
                <c:pt idx="1">
                  <c:v>54</c:v>
                </c:pt>
                <c:pt idx="2">
                  <c:v>30.545454545454547</c:v>
                </c:pt>
                <c:pt idx="3">
                  <c:v>51.272727272727266</c:v>
                </c:pt>
                <c:pt idx="4">
                  <c:v>72.181818181818187</c:v>
                </c:pt>
                <c:pt idx="5">
                  <c:v>44.545454545454547</c:v>
                </c:pt>
                <c:pt idx="6">
                  <c:v>79.090909090909093</c:v>
                </c:pt>
                <c:pt idx="7">
                  <c:v>59.45454545454546</c:v>
                </c:pt>
                <c:pt idx="8">
                  <c:v>45.272727272727273</c:v>
                </c:pt>
                <c:pt idx="9">
                  <c:v>36.727272727272727</c:v>
                </c:pt>
                <c:pt idx="10">
                  <c:v>49.272727272727273</c:v>
                </c:pt>
                <c:pt idx="11">
                  <c:v>60.18181818181818</c:v>
                </c:pt>
                <c:pt idx="12">
                  <c:v>67.63636363636364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60840"/>
        <c:axId val="503225440"/>
      </c:scatterChart>
      <c:valAx>
        <c:axId val="50256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Detectors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589619422572178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25440"/>
        <c:crosses val="autoZero"/>
        <c:crossBetween val="midCat"/>
      </c:valAx>
      <c:valAx>
        <c:axId val="5032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</a:t>
                </a:r>
                <a:r>
                  <a:rPr lang="en-GB" baseline="0"/>
                  <a:t> Rate %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6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Sample Size vs Probality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'0-100 Random Range'!$A$80:$M$80</c:f>
              <c:numCache>
                <c:formatCode>General</c:formatCode>
                <c:ptCount val="13"/>
                <c:pt idx="0">
                  <c:v>0.99</c:v>
                </c:pt>
                <c:pt idx="1">
                  <c:v>0.9</c:v>
                </c:pt>
                <c:pt idx="2">
                  <c:v>0.88890000000000002</c:v>
                </c:pt>
                <c:pt idx="3">
                  <c:v>0.85709999999999997</c:v>
                </c:pt>
                <c:pt idx="4">
                  <c:v>0.83330000000000004</c:v>
                </c:pt>
                <c:pt idx="5">
                  <c:v>0.8</c:v>
                </c:pt>
                <c:pt idx="6">
                  <c:v>0.25</c:v>
                </c:pt>
                <c:pt idx="7">
                  <c:v>0.2</c:v>
                </c:pt>
                <c:pt idx="8">
                  <c:v>0.16669999999999999</c:v>
                </c:pt>
                <c:pt idx="9">
                  <c:v>0.1429</c:v>
                </c:pt>
                <c:pt idx="10">
                  <c:v>0.125</c:v>
                </c:pt>
                <c:pt idx="11">
                  <c:v>0.1111</c:v>
                </c:pt>
                <c:pt idx="12">
                  <c:v>0.1</c:v>
                </c:pt>
              </c:numCache>
            </c:numRef>
          </c:xVal>
          <c:yVal>
            <c:numRef>
              <c:f>'0-100 Random Range'!$A$85:$M$85</c:f>
              <c:numCache>
                <c:formatCode>General</c:formatCode>
                <c:ptCount val="13"/>
                <c:pt idx="0">
                  <c:v>500</c:v>
                </c:pt>
                <c:pt idx="1">
                  <c:v>50</c:v>
                </c:pt>
                <c:pt idx="2">
                  <c:v>45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43656"/>
        <c:axId val="503644048"/>
      </c:scatterChart>
      <c:valAx>
        <c:axId val="50364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44048"/>
        <c:crosses val="autoZero"/>
        <c:crossBetween val="midCat"/>
      </c:valAx>
      <c:valAx>
        <c:axId val="5036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4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103341732498098E-2"/>
          <c:y val="7.3029952343643303E-2"/>
          <c:w val="0.89700140455401223"/>
          <c:h val="0.84390638365164139"/>
        </c:manualLayout>
      </c:layout>
      <c:scatterChart>
        <c:scatterStyle val="lineMarker"/>
        <c:varyColors val="0"/>
        <c:ser>
          <c:idx val="0"/>
          <c:order val="0"/>
          <c:tx>
            <c:v>Run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'0-100 Random Range'!$B$80:$M$80</c:f>
              <c:numCache>
                <c:formatCode>General</c:formatCode>
                <c:ptCount val="12"/>
                <c:pt idx="0">
                  <c:v>0.9</c:v>
                </c:pt>
                <c:pt idx="1">
                  <c:v>0.88890000000000002</c:v>
                </c:pt>
                <c:pt idx="2">
                  <c:v>0.85709999999999997</c:v>
                </c:pt>
                <c:pt idx="3">
                  <c:v>0.83330000000000004</c:v>
                </c:pt>
                <c:pt idx="4">
                  <c:v>0.8</c:v>
                </c:pt>
                <c:pt idx="5">
                  <c:v>0.25</c:v>
                </c:pt>
                <c:pt idx="6">
                  <c:v>0.2</c:v>
                </c:pt>
                <c:pt idx="7">
                  <c:v>0.16669999999999999</c:v>
                </c:pt>
                <c:pt idx="8">
                  <c:v>0.1429</c:v>
                </c:pt>
                <c:pt idx="9">
                  <c:v>0.125</c:v>
                </c:pt>
                <c:pt idx="10">
                  <c:v>0.1111</c:v>
                </c:pt>
                <c:pt idx="11">
                  <c:v>0.1</c:v>
                </c:pt>
              </c:numCache>
            </c:numRef>
          </c:xVal>
          <c:yVal>
            <c:numRef>
              <c:f>'0-100 Random Range'!$B$90:$M$90</c:f>
              <c:numCache>
                <c:formatCode>General</c:formatCode>
                <c:ptCount val="12"/>
                <c:pt idx="0">
                  <c:v>23</c:v>
                </c:pt>
                <c:pt idx="1">
                  <c:v>33</c:v>
                </c:pt>
                <c:pt idx="2">
                  <c:v>17</c:v>
                </c:pt>
                <c:pt idx="3">
                  <c:v>18</c:v>
                </c:pt>
                <c:pt idx="4">
                  <c:v>20</c:v>
                </c:pt>
                <c:pt idx="5">
                  <c:v>17</c:v>
                </c:pt>
                <c:pt idx="6">
                  <c:v>18</c:v>
                </c:pt>
                <c:pt idx="7">
                  <c:v>11</c:v>
                </c:pt>
                <c:pt idx="8">
                  <c:v>13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v>Run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'0-100 Random Range'!$B$29:$M$29</c:f>
              <c:numCache>
                <c:formatCode>General</c:formatCode>
                <c:ptCount val="12"/>
                <c:pt idx="0">
                  <c:v>0.9</c:v>
                </c:pt>
                <c:pt idx="1">
                  <c:v>0.88890000000000002</c:v>
                </c:pt>
                <c:pt idx="2">
                  <c:v>0.85709999999999997</c:v>
                </c:pt>
                <c:pt idx="3">
                  <c:v>0.83330000000000004</c:v>
                </c:pt>
                <c:pt idx="4">
                  <c:v>0.8</c:v>
                </c:pt>
                <c:pt idx="5">
                  <c:v>0.25</c:v>
                </c:pt>
                <c:pt idx="6">
                  <c:v>0.2</c:v>
                </c:pt>
                <c:pt idx="7">
                  <c:v>0.16669999999999999</c:v>
                </c:pt>
                <c:pt idx="8">
                  <c:v>0.1429</c:v>
                </c:pt>
                <c:pt idx="9">
                  <c:v>0.125</c:v>
                </c:pt>
                <c:pt idx="10">
                  <c:v>0.1111</c:v>
                </c:pt>
                <c:pt idx="11">
                  <c:v>0.1</c:v>
                </c:pt>
              </c:numCache>
            </c:numRef>
          </c:xVal>
          <c:yVal>
            <c:numRef>
              <c:f>'0-100 Random Range'!$B$39:$M$39</c:f>
              <c:numCache>
                <c:formatCode>General</c:formatCode>
                <c:ptCount val="12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17</c:v>
                </c:pt>
                <c:pt idx="4">
                  <c:v>16</c:v>
                </c:pt>
                <c:pt idx="5">
                  <c:v>19</c:v>
                </c:pt>
                <c:pt idx="6">
                  <c:v>18</c:v>
                </c:pt>
                <c:pt idx="7">
                  <c:v>12</c:v>
                </c:pt>
                <c:pt idx="8">
                  <c:v>11</c:v>
                </c:pt>
                <c:pt idx="9">
                  <c:v>6</c:v>
                </c:pt>
                <c:pt idx="10">
                  <c:v>14</c:v>
                </c:pt>
                <c:pt idx="11">
                  <c:v>11</c:v>
                </c:pt>
              </c:numCache>
            </c:numRef>
          </c:yVal>
          <c:smooth val="0"/>
        </c:ser>
        <c:ser>
          <c:idx val="2"/>
          <c:order val="2"/>
          <c:tx>
            <c:v>Run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'0-100 Random Range'!$B$3:$M$3</c:f>
              <c:numCache>
                <c:formatCode>General</c:formatCode>
                <c:ptCount val="12"/>
                <c:pt idx="0">
                  <c:v>0.9</c:v>
                </c:pt>
                <c:pt idx="1">
                  <c:v>0.88890000000000002</c:v>
                </c:pt>
                <c:pt idx="2">
                  <c:v>0.85709999999999997</c:v>
                </c:pt>
                <c:pt idx="3">
                  <c:v>0.83330000000000004</c:v>
                </c:pt>
                <c:pt idx="4">
                  <c:v>0.8</c:v>
                </c:pt>
                <c:pt idx="5">
                  <c:v>0.25</c:v>
                </c:pt>
                <c:pt idx="6">
                  <c:v>0.2</c:v>
                </c:pt>
                <c:pt idx="7">
                  <c:v>0.16669999999999999</c:v>
                </c:pt>
                <c:pt idx="8">
                  <c:v>0.1429</c:v>
                </c:pt>
                <c:pt idx="9">
                  <c:v>0.125</c:v>
                </c:pt>
                <c:pt idx="10">
                  <c:v>0.1111</c:v>
                </c:pt>
                <c:pt idx="11">
                  <c:v>0.1</c:v>
                </c:pt>
              </c:numCache>
            </c:numRef>
          </c:xVal>
          <c:yVal>
            <c:numRef>
              <c:f>'0-100 Random Range'!$B$7:$M$7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13</c:v>
                </c:pt>
                <c:pt idx="3">
                  <c:v>16</c:v>
                </c:pt>
                <c:pt idx="4">
                  <c:v>12</c:v>
                </c:pt>
                <c:pt idx="5">
                  <c:v>22</c:v>
                </c:pt>
                <c:pt idx="6">
                  <c:v>11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44832"/>
        <c:axId val="503645224"/>
      </c:scatterChart>
      <c:valAx>
        <c:axId val="50364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45224"/>
        <c:crosses val="autoZero"/>
        <c:crossBetween val="midCat"/>
      </c:valAx>
      <c:valAx>
        <c:axId val="50364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4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Size vs Time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Probability vs Time Complexity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'0-100 Random Range'!$A$85:$M$85</c:f>
              <c:numCache>
                <c:formatCode>General</c:formatCode>
                <c:ptCount val="13"/>
                <c:pt idx="0">
                  <c:v>500</c:v>
                </c:pt>
                <c:pt idx="1">
                  <c:v>50</c:v>
                </c:pt>
                <c:pt idx="2">
                  <c:v>45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</c:numCache>
            </c:numRef>
          </c:xVal>
          <c:yVal>
            <c:numRef>
              <c:f>'0-100 Random Range'!$A$128:$M$128</c:f>
              <c:numCache>
                <c:formatCode>General</c:formatCode>
                <c:ptCount val="13"/>
                <c:pt idx="0">
                  <c:v>347.7002333333333</c:v>
                </c:pt>
                <c:pt idx="1">
                  <c:v>165.97986666666668</c:v>
                </c:pt>
                <c:pt idx="2">
                  <c:v>170.94586666666669</c:v>
                </c:pt>
                <c:pt idx="3">
                  <c:v>172.98429999999999</c:v>
                </c:pt>
                <c:pt idx="4">
                  <c:v>166.20343333333332</c:v>
                </c:pt>
                <c:pt idx="5">
                  <c:v>176.54113333333331</c:v>
                </c:pt>
                <c:pt idx="6">
                  <c:v>170.14509999999999</c:v>
                </c:pt>
                <c:pt idx="7">
                  <c:v>164.51346666666669</c:v>
                </c:pt>
                <c:pt idx="8">
                  <c:v>156.44296666666665</c:v>
                </c:pt>
                <c:pt idx="9">
                  <c:v>152.99536666666668</c:v>
                </c:pt>
                <c:pt idx="10">
                  <c:v>148.54936666666669</c:v>
                </c:pt>
                <c:pt idx="11">
                  <c:v>171.2319</c:v>
                </c:pt>
                <c:pt idx="12">
                  <c:v>157.95099999999999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46008"/>
        <c:axId val="503646400"/>
      </c:scatterChart>
      <c:valAx>
        <c:axId val="50364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46400"/>
        <c:crosses val="autoZero"/>
        <c:crossBetween val="midCat"/>
      </c:valAx>
      <c:valAx>
        <c:axId val="5036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4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vs Time Complexity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 Size vs Time Complexity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'0-100 Random Range'!$A$80:$M$80</c:f>
              <c:numCache>
                <c:formatCode>General</c:formatCode>
                <c:ptCount val="13"/>
                <c:pt idx="0">
                  <c:v>0.99</c:v>
                </c:pt>
                <c:pt idx="1">
                  <c:v>0.9</c:v>
                </c:pt>
                <c:pt idx="2">
                  <c:v>0.88890000000000002</c:v>
                </c:pt>
                <c:pt idx="3">
                  <c:v>0.85709999999999997</c:v>
                </c:pt>
                <c:pt idx="4">
                  <c:v>0.83330000000000004</c:v>
                </c:pt>
                <c:pt idx="5">
                  <c:v>0.8</c:v>
                </c:pt>
                <c:pt idx="6">
                  <c:v>0.25</c:v>
                </c:pt>
                <c:pt idx="7">
                  <c:v>0.2</c:v>
                </c:pt>
                <c:pt idx="8">
                  <c:v>0.16669999999999999</c:v>
                </c:pt>
                <c:pt idx="9">
                  <c:v>0.1429</c:v>
                </c:pt>
                <c:pt idx="10">
                  <c:v>0.125</c:v>
                </c:pt>
                <c:pt idx="11">
                  <c:v>0.1111</c:v>
                </c:pt>
                <c:pt idx="12">
                  <c:v>0.1</c:v>
                </c:pt>
              </c:numCache>
            </c:numRef>
          </c:xVal>
          <c:yVal>
            <c:numRef>
              <c:f>'0-100 Random Range'!$A$128:$M$128</c:f>
              <c:numCache>
                <c:formatCode>General</c:formatCode>
                <c:ptCount val="13"/>
                <c:pt idx="0">
                  <c:v>347.7002333333333</c:v>
                </c:pt>
                <c:pt idx="1">
                  <c:v>165.97986666666668</c:v>
                </c:pt>
                <c:pt idx="2">
                  <c:v>170.94586666666669</c:v>
                </c:pt>
                <c:pt idx="3">
                  <c:v>172.98429999999999</c:v>
                </c:pt>
                <c:pt idx="4">
                  <c:v>166.20343333333332</c:v>
                </c:pt>
                <c:pt idx="5">
                  <c:v>176.54113333333331</c:v>
                </c:pt>
                <c:pt idx="6">
                  <c:v>170.14509999999999</c:v>
                </c:pt>
                <c:pt idx="7">
                  <c:v>164.51346666666669</c:v>
                </c:pt>
                <c:pt idx="8">
                  <c:v>156.44296666666665</c:v>
                </c:pt>
                <c:pt idx="9">
                  <c:v>152.99536666666668</c:v>
                </c:pt>
                <c:pt idx="10">
                  <c:v>148.54936666666669</c:v>
                </c:pt>
                <c:pt idx="11">
                  <c:v>171.2319</c:v>
                </c:pt>
                <c:pt idx="12">
                  <c:v>157.95099999999999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47184"/>
        <c:axId val="503470680"/>
      </c:scatterChart>
      <c:valAx>
        <c:axId val="50364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70680"/>
        <c:crosses val="autoZero"/>
        <c:crossBetween val="midCat"/>
      </c:valAx>
      <c:valAx>
        <c:axId val="5034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4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Detection Rate vs Sample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0027274715660542"/>
                  <c:y val="0.16475393700787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'0-100 Random Range'!$B$85:$M$85</c:f>
              <c:numCache>
                <c:formatCode>General</c:formatCode>
                <c:ptCount val="12"/>
                <c:pt idx="0">
                  <c:v>50</c:v>
                </c:pt>
                <c:pt idx="1">
                  <c:v>45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'0-100 Random Range'!$B$130:$M$130</c:f>
              <c:numCache>
                <c:formatCode>General</c:formatCode>
                <c:ptCount val="12"/>
                <c:pt idx="0">
                  <c:v>43.212121212121211</c:v>
                </c:pt>
                <c:pt idx="1">
                  <c:v>54.242424242424249</c:v>
                </c:pt>
                <c:pt idx="2">
                  <c:v>65.63636363636364</c:v>
                </c:pt>
                <c:pt idx="3">
                  <c:v>55.45454545454546</c:v>
                </c:pt>
                <c:pt idx="4">
                  <c:v>63.575757575757571</c:v>
                </c:pt>
                <c:pt idx="5">
                  <c:v>61.696969696969695</c:v>
                </c:pt>
                <c:pt idx="6">
                  <c:v>63.696969696969695</c:v>
                </c:pt>
                <c:pt idx="7">
                  <c:v>60.121212121212125</c:v>
                </c:pt>
                <c:pt idx="8">
                  <c:v>51.636363636363633</c:v>
                </c:pt>
                <c:pt idx="9">
                  <c:v>50.969696969696969</c:v>
                </c:pt>
                <c:pt idx="10">
                  <c:v>60.727272727272727</c:v>
                </c:pt>
                <c:pt idx="11">
                  <c:v>64.969696969696983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71464"/>
        <c:axId val="503471856"/>
      </c:scatterChart>
      <c:valAx>
        <c:axId val="50347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71856"/>
        <c:crosses val="autoZero"/>
        <c:crossBetween val="midCat"/>
      </c:valAx>
      <c:valAx>
        <c:axId val="5034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7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Detection Rate vs Probability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'0-100 Random Range'!$B$80:$M$80</c:f>
              <c:numCache>
                <c:formatCode>General</c:formatCode>
                <c:ptCount val="12"/>
                <c:pt idx="0">
                  <c:v>0.9</c:v>
                </c:pt>
                <c:pt idx="1">
                  <c:v>0.88890000000000002</c:v>
                </c:pt>
                <c:pt idx="2">
                  <c:v>0.85709999999999997</c:v>
                </c:pt>
                <c:pt idx="3">
                  <c:v>0.83330000000000004</c:v>
                </c:pt>
                <c:pt idx="4">
                  <c:v>0.8</c:v>
                </c:pt>
                <c:pt idx="5">
                  <c:v>0.25</c:v>
                </c:pt>
                <c:pt idx="6">
                  <c:v>0.2</c:v>
                </c:pt>
                <c:pt idx="7">
                  <c:v>0.16669999999999999</c:v>
                </c:pt>
                <c:pt idx="8">
                  <c:v>0.1429</c:v>
                </c:pt>
                <c:pt idx="9">
                  <c:v>0.125</c:v>
                </c:pt>
                <c:pt idx="10">
                  <c:v>0.1111</c:v>
                </c:pt>
                <c:pt idx="11">
                  <c:v>0.1</c:v>
                </c:pt>
              </c:numCache>
            </c:numRef>
          </c:xVal>
          <c:yVal>
            <c:numRef>
              <c:f>'0-100 Random Range'!$B$130:$M$130</c:f>
              <c:numCache>
                <c:formatCode>General</c:formatCode>
                <c:ptCount val="12"/>
                <c:pt idx="0">
                  <c:v>43.212121212121211</c:v>
                </c:pt>
                <c:pt idx="1">
                  <c:v>54.242424242424249</c:v>
                </c:pt>
                <c:pt idx="2">
                  <c:v>65.63636363636364</c:v>
                </c:pt>
                <c:pt idx="3">
                  <c:v>55.45454545454546</c:v>
                </c:pt>
                <c:pt idx="4">
                  <c:v>63.575757575757571</c:v>
                </c:pt>
                <c:pt idx="5">
                  <c:v>61.696969696969695</c:v>
                </c:pt>
                <c:pt idx="6">
                  <c:v>63.696969696969695</c:v>
                </c:pt>
                <c:pt idx="7">
                  <c:v>60.121212121212125</c:v>
                </c:pt>
                <c:pt idx="8">
                  <c:v>51.636363636363633</c:v>
                </c:pt>
                <c:pt idx="9">
                  <c:v>50.969696969696969</c:v>
                </c:pt>
                <c:pt idx="10">
                  <c:v>60.727272727272727</c:v>
                </c:pt>
                <c:pt idx="11">
                  <c:v>64.969696969696983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72640"/>
        <c:axId val="503473032"/>
      </c:scatterChart>
      <c:valAx>
        <c:axId val="5034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73032"/>
        <c:crosses val="autoZero"/>
        <c:crossBetween val="midCat"/>
      </c:valAx>
      <c:valAx>
        <c:axId val="50347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7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False Alarm Rate vs Probability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'0-100 Random Range'!$B$80:$M$80</c:f>
              <c:numCache>
                <c:formatCode>General</c:formatCode>
                <c:ptCount val="12"/>
                <c:pt idx="0">
                  <c:v>0.9</c:v>
                </c:pt>
                <c:pt idx="1">
                  <c:v>0.88890000000000002</c:v>
                </c:pt>
                <c:pt idx="2">
                  <c:v>0.85709999999999997</c:v>
                </c:pt>
                <c:pt idx="3">
                  <c:v>0.83330000000000004</c:v>
                </c:pt>
                <c:pt idx="4">
                  <c:v>0.8</c:v>
                </c:pt>
                <c:pt idx="5">
                  <c:v>0.25</c:v>
                </c:pt>
                <c:pt idx="6">
                  <c:v>0.2</c:v>
                </c:pt>
                <c:pt idx="7">
                  <c:v>0.16669999999999999</c:v>
                </c:pt>
                <c:pt idx="8">
                  <c:v>0.1429</c:v>
                </c:pt>
                <c:pt idx="9">
                  <c:v>0.125</c:v>
                </c:pt>
                <c:pt idx="10">
                  <c:v>0.1111</c:v>
                </c:pt>
                <c:pt idx="11">
                  <c:v>0.1</c:v>
                </c:pt>
              </c:numCache>
            </c:numRef>
          </c:xVal>
          <c:yVal>
            <c:numRef>
              <c:f>'0-100 Random Range'!$B$132:$M$132</c:f>
              <c:numCache>
                <c:formatCode>General</c:formatCode>
                <c:ptCount val="12"/>
                <c:pt idx="0">
                  <c:v>0.11726019614969962</c:v>
                </c:pt>
                <c:pt idx="1">
                  <c:v>0.1741888232696045</c:v>
                </c:pt>
                <c:pt idx="2">
                  <c:v>8.1303293845671157E-2</c:v>
                </c:pt>
                <c:pt idx="3">
                  <c:v>6.9723054371751997E-2</c:v>
                </c:pt>
                <c:pt idx="4">
                  <c:v>9.9946360504727286E-2</c:v>
                </c:pt>
                <c:pt idx="5">
                  <c:v>0.18920072817102562</c:v>
                </c:pt>
                <c:pt idx="6">
                  <c:v>0.18350820275260393</c:v>
                </c:pt>
                <c:pt idx="7">
                  <c:v>4.0628850893262354E-2</c:v>
                </c:pt>
                <c:pt idx="8">
                  <c:v>0.10681705162537093</c:v>
                </c:pt>
                <c:pt idx="9">
                  <c:v>5.9160881938143721E-2</c:v>
                </c:pt>
                <c:pt idx="10">
                  <c:v>8.1303272570120474E-2</c:v>
                </c:pt>
                <c:pt idx="11">
                  <c:v>2.3244004307392985E-2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73816"/>
        <c:axId val="503474208"/>
      </c:scatterChart>
      <c:valAx>
        <c:axId val="50347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74208"/>
        <c:crosses val="autoZero"/>
        <c:crossBetween val="midCat"/>
      </c:valAx>
      <c:valAx>
        <c:axId val="5034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7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37194553805774277"/>
          <c:w val="0.88704418197725288"/>
          <c:h val="0.54380322251385238"/>
        </c:manualLayout>
      </c:layout>
      <c:scatterChart>
        <c:scatterStyle val="lineMarker"/>
        <c:varyColors val="0"/>
        <c:ser>
          <c:idx val="1"/>
          <c:order val="0"/>
          <c:tx>
            <c:v>Detection Rate vs False Alarm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'0-100 Random Range'!$B$132:$M$132</c:f>
              <c:numCache>
                <c:formatCode>General</c:formatCode>
                <c:ptCount val="12"/>
                <c:pt idx="0">
                  <c:v>0.11726019614969962</c:v>
                </c:pt>
                <c:pt idx="1">
                  <c:v>0.1741888232696045</c:v>
                </c:pt>
                <c:pt idx="2">
                  <c:v>8.1303293845671157E-2</c:v>
                </c:pt>
                <c:pt idx="3">
                  <c:v>6.9723054371751997E-2</c:v>
                </c:pt>
                <c:pt idx="4">
                  <c:v>9.9946360504727286E-2</c:v>
                </c:pt>
                <c:pt idx="5">
                  <c:v>0.18920072817102562</c:v>
                </c:pt>
                <c:pt idx="6">
                  <c:v>0.18350820275260393</c:v>
                </c:pt>
                <c:pt idx="7">
                  <c:v>4.0628850893262354E-2</c:v>
                </c:pt>
                <c:pt idx="8">
                  <c:v>0.10681705162537093</c:v>
                </c:pt>
                <c:pt idx="9">
                  <c:v>5.9160881938143721E-2</c:v>
                </c:pt>
                <c:pt idx="10">
                  <c:v>8.1303272570120474E-2</c:v>
                </c:pt>
                <c:pt idx="11">
                  <c:v>2.3244004307392985E-2</c:v>
                </c:pt>
              </c:numCache>
            </c:numRef>
          </c:xVal>
          <c:yVal>
            <c:numRef>
              <c:f>'0-100 Random Range'!$B$130:$M$130</c:f>
              <c:numCache>
                <c:formatCode>General</c:formatCode>
                <c:ptCount val="12"/>
                <c:pt idx="0">
                  <c:v>43.212121212121211</c:v>
                </c:pt>
                <c:pt idx="1">
                  <c:v>54.242424242424249</c:v>
                </c:pt>
                <c:pt idx="2">
                  <c:v>65.63636363636364</c:v>
                </c:pt>
                <c:pt idx="3">
                  <c:v>55.45454545454546</c:v>
                </c:pt>
                <c:pt idx="4">
                  <c:v>63.575757575757571</c:v>
                </c:pt>
                <c:pt idx="5">
                  <c:v>61.696969696969695</c:v>
                </c:pt>
                <c:pt idx="6">
                  <c:v>63.696969696969695</c:v>
                </c:pt>
                <c:pt idx="7">
                  <c:v>60.121212121212125</c:v>
                </c:pt>
                <c:pt idx="8">
                  <c:v>51.636363636363633</c:v>
                </c:pt>
                <c:pt idx="9">
                  <c:v>50.969696969696969</c:v>
                </c:pt>
                <c:pt idx="10">
                  <c:v>60.727272727272727</c:v>
                </c:pt>
                <c:pt idx="11">
                  <c:v>64.969696969696983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04520"/>
        <c:axId val="504004912"/>
      </c:scatterChart>
      <c:valAx>
        <c:axId val="50400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04912"/>
        <c:crosses val="autoZero"/>
        <c:crossBetween val="midCat"/>
      </c:valAx>
      <c:valAx>
        <c:axId val="5040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0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False Alarm vs Detection Rate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'0-100 Random Range'!$B$176:$D$176</c:f>
              <c:numCache>
                <c:formatCode>General</c:formatCode>
                <c:ptCount val="3"/>
                <c:pt idx="0">
                  <c:v>11.5</c:v>
                </c:pt>
                <c:pt idx="1">
                  <c:v>12.318840579710146</c:v>
                </c:pt>
                <c:pt idx="2">
                  <c:v>13.602015113350127</c:v>
                </c:pt>
              </c:numCache>
            </c:numRef>
          </c:xVal>
          <c:yVal>
            <c:numRef>
              <c:f>'0-100 Random Range'!$B$179:$D$179</c:f>
              <c:numCache>
                <c:formatCode>General</c:formatCode>
                <c:ptCount val="3"/>
                <c:pt idx="0">
                  <c:v>64.363636363636374</c:v>
                </c:pt>
                <c:pt idx="1">
                  <c:v>66</c:v>
                </c:pt>
                <c:pt idx="2">
                  <c:v>62.363636363636367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05696"/>
        <c:axId val="504006088"/>
      </c:scatterChart>
      <c:valAx>
        <c:axId val="50400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06088"/>
        <c:crosses val="autoZero"/>
        <c:crossBetween val="midCat"/>
      </c:valAx>
      <c:valAx>
        <c:axId val="50400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0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Sheet2!$F$5:$F$18</c:f>
              <c:numCache>
                <c:formatCode>General</c:formatCode>
                <c:ptCount val="14"/>
                <c:pt idx="0">
                  <c:v>44</c:v>
                </c:pt>
                <c:pt idx="1">
                  <c:v>54.266666666666673</c:v>
                </c:pt>
                <c:pt idx="2">
                  <c:v>47</c:v>
                </c:pt>
                <c:pt idx="3">
                  <c:v>55.533333333333339</c:v>
                </c:pt>
                <c:pt idx="4">
                  <c:v>32.266666666666666</c:v>
                </c:pt>
                <c:pt idx="5">
                  <c:v>47.133333333333333</c:v>
                </c:pt>
                <c:pt idx="6">
                  <c:v>45.800000000000004</c:v>
                </c:pt>
                <c:pt idx="7">
                  <c:v>48.666666666666664</c:v>
                </c:pt>
                <c:pt idx="8">
                  <c:v>37.733333333333327</c:v>
                </c:pt>
                <c:pt idx="9">
                  <c:v>31.066666666666663</c:v>
                </c:pt>
                <c:pt idx="10">
                  <c:v>27.666666666666668</c:v>
                </c:pt>
                <c:pt idx="11">
                  <c:v>24.066666666666663</c:v>
                </c:pt>
                <c:pt idx="12">
                  <c:v>18.066666666666666</c:v>
                </c:pt>
                <c:pt idx="13">
                  <c:v>12.666666666666666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64456"/>
        <c:axId val="502064848"/>
      </c:lineChart>
      <c:catAx>
        <c:axId val="50206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64848"/>
        <c:crosses val="autoZero"/>
        <c:auto val="1"/>
        <c:lblAlgn val="ctr"/>
        <c:lblOffset val="100"/>
        <c:noMultiLvlLbl val="0"/>
      </c:catAx>
      <c:valAx>
        <c:axId val="5020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6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Detection Rate vs Time Complexity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'0-100 Random Range'!$B$128:$M$128</c:f>
              <c:numCache>
                <c:formatCode>General</c:formatCode>
                <c:ptCount val="12"/>
                <c:pt idx="0">
                  <c:v>165.97986666666668</c:v>
                </c:pt>
                <c:pt idx="1">
                  <c:v>170.94586666666669</c:v>
                </c:pt>
                <c:pt idx="2">
                  <c:v>172.98429999999999</c:v>
                </c:pt>
                <c:pt idx="3">
                  <c:v>166.20343333333332</c:v>
                </c:pt>
                <c:pt idx="4">
                  <c:v>176.54113333333331</c:v>
                </c:pt>
                <c:pt idx="5">
                  <c:v>170.14509999999999</c:v>
                </c:pt>
                <c:pt idx="6">
                  <c:v>164.51346666666669</c:v>
                </c:pt>
                <c:pt idx="7">
                  <c:v>156.44296666666665</c:v>
                </c:pt>
                <c:pt idx="8">
                  <c:v>152.99536666666668</c:v>
                </c:pt>
                <c:pt idx="9">
                  <c:v>148.54936666666669</c:v>
                </c:pt>
                <c:pt idx="10">
                  <c:v>171.2319</c:v>
                </c:pt>
                <c:pt idx="11">
                  <c:v>157.95099999999999</c:v>
                </c:pt>
              </c:numCache>
            </c:numRef>
          </c:xVal>
          <c:yVal>
            <c:numRef>
              <c:f>'0-100 Random Range'!$B$130:$M$130</c:f>
              <c:numCache>
                <c:formatCode>General</c:formatCode>
                <c:ptCount val="12"/>
                <c:pt idx="0">
                  <c:v>43.212121212121211</c:v>
                </c:pt>
                <c:pt idx="1">
                  <c:v>54.242424242424249</c:v>
                </c:pt>
                <c:pt idx="2">
                  <c:v>65.63636363636364</c:v>
                </c:pt>
                <c:pt idx="3">
                  <c:v>55.45454545454546</c:v>
                </c:pt>
                <c:pt idx="4">
                  <c:v>63.575757575757571</c:v>
                </c:pt>
                <c:pt idx="5">
                  <c:v>61.696969696969695</c:v>
                </c:pt>
                <c:pt idx="6">
                  <c:v>63.696969696969695</c:v>
                </c:pt>
                <c:pt idx="7">
                  <c:v>60.121212121212125</c:v>
                </c:pt>
                <c:pt idx="8">
                  <c:v>51.636363636363633</c:v>
                </c:pt>
                <c:pt idx="9">
                  <c:v>50.969696969696969</c:v>
                </c:pt>
                <c:pt idx="10">
                  <c:v>60.727272727272727</c:v>
                </c:pt>
                <c:pt idx="11">
                  <c:v>64.969696969696983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18784"/>
        <c:axId val="239887432"/>
      </c:scatterChart>
      <c:valAx>
        <c:axId val="5385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87432"/>
        <c:crosses val="autoZero"/>
        <c:crossBetween val="midCat"/>
      </c:valAx>
      <c:valAx>
        <c:axId val="23988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433769864928767E-2"/>
          <c:y val="2.4095372909846945E-2"/>
          <c:w val="0.94300052796212297"/>
          <c:h val="0.859057260973274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'0-100 Random Range'!$A$3:$M$3</c:f>
              <c:strCache>
                <c:ptCount val="13"/>
                <c:pt idx="0">
                  <c:v>0.99</c:v>
                </c:pt>
                <c:pt idx="1">
                  <c:v>0.9</c:v>
                </c:pt>
                <c:pt idx="2">
                  <c:v>0.8889</c:v>
                </c:pt>
                <c:pt idx="3">
                  <c:v>0.8571</c:v>
                </c:pt>
                <c:pt idx="4">
                  <c:v>0.8333</c:v>
                </c:pt>
                <c:pt idx="5">
                  <c:v>0.8</c:v>
                </c:pt>
                <c:pt idx="6">
                  <c:v>0.25</c:v>
                </c:pt>
                <c:pt idx="7">
                  <c:v>0.2</c:v>
                </c:pt>
                <c:pt idx="8">
                  <c:v>0.1667</c:v>
                </c:pt>
                <c:pt idx="9">
                  <c:v>0.1429</c:v>
                </c:pt>
                <c:pt idx="10">
                  <c:v>0.125</c:v>
                </c:pt>
                <c:pt idx="11">
                  <c:v>0.1111</c:v>
                </c:pt>
                <c:pt idx="12">
                  <c:v>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'0-100 Random Range'!$A$3:$M$3</c:f>
              <c:numCache>
                <c:formatCode>General</c:formatCode>
                <c:ptCount val="13"/>
                <c:pt idx="0">
                  <c:v>0.99</c:v>
                </c:pt>
                <c:pt idx="1">
                  <c:v>0.9</c:v>
                </c:pt>
                <c:pt idx="2">
                  <c:v>0.88890000000000002</c:v>
                </c:pt>
                <c:pt idx="3">
                  <c:v>0.85709999999999997</c:v>
                </c:pt>
                <c:pt idx="4">
                  <c:v>0.83330000000000004</c:v>
                </c:pt>
                <c:pt idx="5">
                  <c:v>0.8</c:v>
                </c:pt>
                <c:pt idx="6">
                  <c:v>0.25</c:v>
                </c:pt>
                <c:pt idx="7">
                  <c:v>0.2</c:v>
                </c:pt>
                <c:pt idx="8">
                  <c:v>0.16669999999999999</c:v>
                </c:pt>
                <c:pt idx="9">
                  <c:v>0.1429</c:v>
                </c:pt>
                <c:pt idx="10">
                  <c:v>0.125</c:v>
                </c:pt>
                <c:pt idx="11">
                  <c:v>0.1111</c:v>
                </c:pt>
                <c:pt idx="12">
                  <c:v>0.1</c:v>
                </c:pt>
              </c:numCache>
            </c:numRef>
          </c:xVal>
          <c:yVal>
            <c:numRef>
              <c:f>'0-100 Random Range'!$A$15:$M$15</c:f>
              <c:numCache>
                <c:formatCode>General</c:formatCode>
                <c:ptCount val="13"/>
                <c:pt idx="0">
                  <c:v>182.58359999999999</c:v>
                </c:pt>
                <c:pt idx="1">
                  <c:v>161.5078</c:v>
                </c:pt>
                <c:pt idx="2">
                  <c:v>163.6294</c:v>
                </c:pt>
                <c:pt idx="3">
                  <c:v>166.03190000000001</c:v>
                </c:pt>
                <c:pt idx="4">
                  <c:v>162.89619999999999</c:v>
                </c:pt>
                <c:pt idx="5">
                  <c:v>188.52719999999999</c:v>
                </c:pt>
                <c:pt idx="6">
                  <c:v>174.59630000000001</c:v>
                </c:pt>
                <c:pt idx="7">
                  <c:v>168.6371</c:v>
                </c:pt>
                <c:pt idx="8">
                  <c:v>162.52180000000001</c:v>
                </c:pt>
                <c:pt idx="9">
                  <c:v>171.81950000000001</c:v>
                </c:pt>
                <c:pt idx="10">
                  <c:v>166.46870000000001</c:v>
                </c:pt>
                <c:pt idx="11">
                  <c:v>180.50880000000001</c:v>
                </c:pt>
                <c:pt idx="12">
                  <c:v>186.29640000000001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65632"/>
        <c:axId val="502066024"/>
      </c:scatterChart>
      <c:valAx>
        <c:axId val="5020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66024"/>
        <c:crosses val="autoZero"/>
        <c:crossBetween val="midCat"/>
      </c:valAx>
      <c:valAx>
        <c:axId val="50206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6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False Positive Rate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'0-100 Random Range'!$A$3:$M$3</c:f>
              <c:numCache>
                <c:formatCode>General</c:formatCode>
                <c:ptCount val="13"/>
                <c:pt idx="0">
                  <c:v>0.99</c:v>
                </c:pt>
                <c:pt idx="1">
                  <c:v>0.9</c:v>
                </c:pt>
                <c:pt idx="2">
                  <c:v>0.88890000000000002</c:v>
                </c:pt>
                <c:pt idx="3">
                  <c:v>0.85709999999999997</c:v>
                </c:pt>
                <c:pt idx="4">
                  <c:v>0.83330000000000004</c:v>
                </c:pt>
                <c:pt idx="5">
                  <c:v>0.8</c:v>
                </c:pt>
                <c:pt idx="6">
                  <c:v>0.25</c:v>
                </c:pt>
                <c:pt idx="7">
                  <c:v>0.2</c:v>
                </c:pt>
                <c:pt idx="8">
                  <c:v>0.16669999999999999</c:v>
                </c:pt>
                <c:pt idx="9">
                  <c:v>0.1429</c:v>
                </c:pt>
                <c:pt idx="10">
                  <c:v>0.125</c:v>
                </c:pt>
                <c:pt idx="11">
                  <c:v>0.1111</c:v>
                </c:pt>
                <c:pt idx="12">
                  <c:v>0.1</c:v>
                </c:pt>
              </c:numCache>
            </c:numRef>
          </c:xVal>
          <c:yVal>
            <c:numRef>
              <c:f>'0-100 Random Range'!$A$21:$M$21</c:f>
              <c:numCache>
                <c:formatCode>General</c:formatCode>
                <c:ptCount val="13"/>
                <c:pt idx="0">
                  <c:v>16.363636363636363</c:v>
                </c:pt>
                <c:pt idx="1">
                  <c:v>64</c:v>
                </c:pt>
                <c:pt idx="2">
                  <c:v>44.909090909090907</c:v>
                </c:pt>
                <c:pt idx="3">
                  <c:v>25.454545454545453</c:v>
                </c:pt>
                <c:pt idx="4">
                  <c:v>70.909090909090907</c:v>
                </c:pt>
                <c:pt idx="5">
                  <c:v>30.545454545454547</c:v>
                </c:pt>
                <c:pt idx="6">
                  <c:v>17.09090909090909</c:v>
                </c:pt>
                <c:pt idx="7">
                  <c:v>20</c:v>
                </c:pt>
                <c:pt idx="8">
                  <c:v>27.090909090909093</c:v>
                </c:pt>
                <c:pt idx="9">
                  <c:v>18.545454545454547</c:v>
                </c:pt>
                <c:pt idx="10">
                  <c:v>30.909090909090907</c:v>
                </c:pt>
                <c:pt idx="11">
                  <c:v>51.81818181818182</c:v>
                </c:pt>
                <c:pt idx="12">
                  <c:v>18.181818181818183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62016"/>
        <c:axId val="502562408"/>
      </c:scatterChart>
      <c:valAx>
        <c:axId val="5025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62408"/>
        <c:crosses val="autoZero"/>
        <c:crossBetween val="midCat"/>
      </c:valAx>
      <c:valAx>
        <c:axId val="50256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6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False Negative Rate </a:t>
            </a:r>
          </a:p>
        </c:rich>
      </c:tx>
      <c:layout>
        <c:manualLayout>
          <c:xMode val="edge"/>
          <c:yMode val="edge"/>
          <c:x val="0.37812917909498289"/>
          <c:y val="9.933774834437086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54672148282354E-2"/>
          <c:y val="1.8187151274964803E-2"/>
          <c:w val="0.88004691891389686"/>
          <c:h val="0.800369974448558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'0-100 Random Range'!$A$3:$M$3</c:f>
              <c:numCache>
                <c:formatCode>General</c:formatCode>
                <c:ptCount val="13"/>
                <c:pt idx="0">
                  <c:v>0.99</c:v>
                </c:pt>
                <c:pt idx="1">
                  <c:v>0.9</c:v>
                </c:pt>
                <c:pt idx="2">
                  <c:v>0.88890000000000002</c:v>
                </c:pt>
                <c:pt idx="3">
                  <c:v>0.85709999999999997</c:v>
                </c:pt>
                <c:pt idx="4">
                  <c:v>0.83330000000000004</c:v>
                </c:pt>
                <c:pt idx="5">
                  <c:v>0.8</c:v>
                </c:pt>
                <c:pt idx="6">
                  <c:v>0.25</c:v>
                </c:pt>
                <c:pt idx="7">
                  <c:v>0.2</c:v>
                </c:pt>
                <c:pt idx="8">
                  <c:v>0.16669999999999999</c:v>
                </c:pt>
                <c:pt idx="9">
                  <c:v>0.1429</c:v>
                </c:pt>
                <c:pt idx="10">
                  <c:v>0.125</c:v>
                </c:pt>
                <c:pt idx="11">
                  <c:v>0.1111</c:v>
                </c:pt>
                <c:pt idx="12">
                  <c:v>0.1</c:v>
                </c:pt>
              </c:numCache>
            </c:numRef>
          </c:xVal>
          <c:yVal>
            <c:numRef>
              <c:f>'0-100 Random Range'!$A$19:$M$19</c:f>
              <c:numCache>
                <c:formatCode>General</c:formatCode>
                <c:ptCount val="13"/>
                <c:pt idx="0">
                  <c:v>18.439716312056735</c:v>
                </c:pt>
                <c:pt idx="1">
                  <c:v>21.739130434782609</c:v>
                </c:pt>
                <c:pt idx="2">
                  <c:v>26.277372262773724</c:v>
                </c:pt>
                <c:pt idx="3">
                  <c:v>13.135593220338984</c:v>
                </c:pt>
                <c:pt idx="4">
                  <c:v>8.5714285714285712</c:v>
                </c:pt>
                <c:pt idx="5">
                  <c:v>3.0456852791878175</c:v>
                </c:pt>
                <c:pt idx="6">
                  <c:v>17.540687160940323</c:v>
                </c:pt>
                <c:pt idx="7">
                  <c:v>18.367346938775512</c:v>
                </c:pt>
                <c:pt idx="8">
                  <c:v>0</c:v>
                </c:pt>
                <c:pt idx="9">
                  <c:v>12.5</c:v>
                </c:pt>
                <c:pt idx="10">
                  <c:v>0.52356020942408377</c:v>
                </c:pt>
                <c:pt idx="11">
                  <c:v>20.42042042042042</c:v>
                </c:pt>
                <c:pt idx="12">
                  <c:v>0.22172949002217296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63192"/>
        <c:axId val="502563584"/>
      </c:scatterChart>
      <c:valAx>
        <c:axId val="50256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63584"/>
        <c:crosses val="autoZero"/>
        <c:crossBetween val="midCat"/>
      </c:valAx>
      <c:valAx>
        <c:axId val="5025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6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Sensitivity</a:t>
            </a:r>
          </a:p>
        </c:rich>
      </c:tx>
      <c:layout>
        <c:manualLayout>
          <c:xMode val="edge"/>
          <c:yMode val="edge"/>
          <c:x val="0.42028742005840819"/>
          <c:y val="1.9193857965451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121180249580716E-2"/>
          <c:y val="1.5692913385826773E-2"/>
          <c:w val="0.93687881975041931"/>
          <c:h val="0.8277478065241844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'0-100 Random Range'!$A$3:$M$3</c:f>
              <c:numCache>
                <c:formatCode>General</c:formatCode>
                <c:ptCount val="13"/>
                <c:pt idx="0">
                  <c:v>0.99</c:v>
                </c:pt>
                <c:pt idx="1">
                  <c:v>0.9</c:v>
                </c:pt>
                <c:pt idx="2">
                  <c:v>0.88890000000000002</c:v>
                </c:pt>
                <c:pt idx="3">
                  <c:v>0.85709999999999997</c:v>
                </c:pt>
                <c:pt idx="4">
                  <c:v>0.83330000000000004</c:v>
                </c:pt>
                <c:pt idx="5">
                  <c:v>0.8</c:v>
                </c:pt>
                <c:pt idx="6">
                  <c:v>0.25</c:v>
                </c:pt>
                <c:pt idx="7">
                  <c:v>0.2</c:v>
                </c:pt>
                <c:pt idx="8">
                  <c:v>0.16669999999999999</c:v>
                </c:pt>
                <c:pt idx="9">
                  <c:v>0.1429</c:v>
                </c:pt>
                <c:pt idx="10">
                  <c:v>0.125</c:v>
                </c:pt>
                <c:pt idx="11">
                  <c:v>0.1111</c:v>
                </c:pt>
                <c:pt idx="12">
                  <c:v>0.1</c:v>
                </c:pt>
              </c:numCache>
            </c:numRef>
          </c:xVal>
          <c:yVal>
            <c:numRef>
              <c:f>'0-100 Random Range'!$A$17:$M$17</c:f>
              <c:numCache>
                <c:formatCode>General</c:formatCode>
                <c:ptCount val="13"/>
                <c:pt idx="0">
                  <c:v>83.636363636363626</c:v>
                </c:pt>
                <c:pt idx="1">
                  <c:v>36</c:v>
                </c:pt>
                <c:pt idx="2">
                  <c:v>55.090909090909093</c:v>
                </c:pt>
                <c:pt idx="3">
                  <c:v>74.545454545454547</c:v>
                </c:pt>
                <c:pt idx="4">
                  <c:v>29.09090909090909</c:v>
                </c:pt>
                <c:pt idx="5">
                  <c:v>69.454545454545453</c:v>
                </c:pt>
                <c:pt idx="6">
                  <c:v>82.909090909090907</c:v>
                </c:pt>
                <c:pt idx="7">
                  <c:v>80</c:v>
                </c:pt>
                <c:pt idx="8">
                  <c:v>72.909090909090907</c:v>
                </c:pt>
                <c:pt idx="9">
                  <c:v>81.454545454545453</c:v>
                </c:pt>
                <c:pt idx="10">
                  <c:v>69.090909090909093</c:v>
                </c:pt>
                <c:pt idx="11">
                  <c:v>48.18181818181818</c:v>
                </c:pt>
                <c:pt idx="12">
                  <c:v>81.818181818181827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21912"/>
        <c:axId val="503222304"/>
      </c:scatterChart>
      <c:valAx>
        <c:axId val="50322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22304"/>
        <c:crosses val="autoZero"/>
        <c:crossBetween val="midCat"/>
      </c:valAx>
      <c:valAx>
        <c:axId val="5032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2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18421604143587"/>
          <c:y val="0.11694836437237809"/>
          <c:w val="0.84317076335039864"/>
          <c:h val="0.756190612149515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'0-100 Random Range'!$E$3:$M$3</c:f>
              <c:numCache>
                <c:formatCode>General</c:formatCode>
                <c:ptCount val="9"/>
                <c:pt idx="0">
                  <c:v>0.83330000000000004</c:v>
                </c:pt>
                <c:pt idx="1">
                  <c:v>0.8</c:v>
                </c:pt>
                <c:pt idx="2">
                  <c:v>0.25</c:v>
                </c:pt>
                <c:pt idx="3">
                  <c:v>0.2</c:v>
                </c:pt>
                <c:pt idx="4">
                  <c:v>0.16669999999999999</c:v>
                </c:pt>
                <c:pt idx="5">
                  <c:v>0.1429</c:v>
                </c:pt>
                <c:pt idx="6">
                  <c:v>0.125</c:v>
                </c:pt>
                <c:pt idx="7">
                  <c:v>0.1111</c:v>
                </c:pt>
                <c:pt idx="8">
                  <c:v>0.1</c:v>
                </c:pt>
              </c:numCache>
            </c:numRef>
          </c:xVal>
          <c:yVal>
            <c:numRef>
              <c:f>'0-100 Random Range'!$E$24:$M$24</c:f>
              <c:numCache>
                <c:formatCode>General</c:formatCode>
                <c:ptCount val="9"/>
                <c:pt idx="0">
                  <c:v>29.09090909090909</c:v>
                </c:pt>
                <c:pt idx="1">
                  <c:v>69.454545454545453</c:v>
                </c:pt>
                <c:pt idx="2">
                  <c:v>82.909090909090907</c:v>
                </c:pt>
                <c:pt idx="3">
                  <c:v>80</c:v>
                </c:pt>
                <c:pt idx="4">
                  <c:v>72.909090909090907</c:v>
                </c:pt>
                <c:pt idx="5">
                  <c:v>81.454545454545453</c:v>
                </c:pt>
                <c:pt idx="6">
                  <c:v>69.090909090909093</c:v>
                </c:pt>
                <c:pt idx="7">
                  <c:v>48.18181818181818</c:v>
                </c:pt>
                <c:pt idx="8">
                  <c:v>81.818181818181827</c:v>
                </c:pt>
              </c:numCache>
            </c:numRef>
          </c:yVal>
          <c:smooth val="0"/>
        </c:ser>
        <c:ser>
          <c:idx val="1"/>
          <c:order val="1"/>
          <c:tx>
            <c:v>Run2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'0-100 Random Range'!$E$3:$M$3</c:f>
              <c:numCache>
                <c:formatCode>General</c:formatCode>
                <c:ptCount val="9"/>
                <c:pt idx="0">
                  <c:v>0.83330000000000004</c:v>
                </c:pt>
                <c:pt idx="1">
                  <c:v>0.8</c:v>
                </c:pt>
                <c:pt idx="2">
                  <c:v>0.25</c:v>
                </c:pt>
                <c:pt idx="3">
                  <c:v>0.2</c:v>
                </c:pt>
                <c:pt idx="4">
                  <c:v>0.16669999999999999</c:v>
                </c:pt>
                <c:pt idx="5">
                  <c:v>0.1429</c:v>
                </c:pt>
                <c:pt idx="6">
                  <c:v>0.125</c:v>
                </c:pt>
                <c:pt idx="7">
                  <c:v>0.1111</c:v>
                </c:pt>
                <c:pt idx="8">
                  <c:v>0.1</c:v>
                </c:pt>
              </c:numCache>
            </c:numRef>
          </c:xVal>
          <c:yVal>
            <c:numRef>
              <c:f>'0-100 Random Range'!$E$73:$M$73</c:f>
              <c:numCache>
                <c:formatCode>General</c:formatCode>
                <c:ptCount val="9"/>
                <c:pt idx="0">
                  <c:v>72.181818181818187</c:v>
                </c:pt>
                <c:pt idx="1">
                  <c:v>44.545454545454547</c:v>
                </c:pt>
                <c:pt idx="2">
                  <c:v>79.090909090909093</c:v>
                </c:pt>
                <c:pt idx="3">
                  <c:v>59.45454545454546</c:v>
                </c:pt>
                <c:pt idx="4">
                  <c:v>45.272727272727273</c:v>
                </c:pt>
                <c:pt idx="5">
                  <c:v>36.727272727272727</c:v>
                </c:pt>
                <c:pt idx="6">
                  <c:v>49.272727272727273</c:v>
                </c:pt>
                <c:pt idx="7">
                  <c:v>60.18181818181818</c:v>
                </c:pt>
                <c:pt idx="8">
                  <c:v>67.63636363636364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23088"/>
        <c:axId val="503223480"/>
      </c:scatterChart>
      <c:valAx>
        <c:axId val="5032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23480"/>
        <c:crosses val="autoZero"/>
        <c:crossBetween val="midCat"/>
      </c:valAx>
      <c:valAx>
        <c:axId val="50322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</a:t>
                </a:r>
                <a:r>
                  <a:rPr lang="en-GB" baseline="0"/>
                  <a:t> rate %</a:t>
                </a:r>
                <a:r>
                  <a:rPr lang="en-GB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2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False Alarm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'0-100 Random Range'!$A$3:$M$3</c:f>
              <c:numCache>
                <c:formatCode>General</c:formatCode>
                <c:ptCount val="13"/>
                <c:pt idx="0">
                  <c:v>0.99</c:v>
                </c:pt>
                <c:pt idx="1">
                  <c:v>0.9</c:v>
                </c:pt>
                <c:pt idx="2">
                  <c:v>0.88890000000000002</c:v>
                </c:pt>
                <c:pt idx="3">
                  <c:v>0.85709999999999997</c:v>
                </c:pt>
                <c:pt idx="4">
                  <c:v>0.83330000000000004</c:v>
                </c:pt>
                <c:pt idx="5">
                  <c:v>0.8</c:v>
                </c:pt>
                <c:pt idx="6">
                  <c:v>0.25</c:v>
                </c:pt>
                <c:pt idx="7">
                  <c:v>0.2</c:v>
                </c:pt>
                <c:pt idx="8">
                  <c:v>0.16669999999999999</c:v>
                </c:pt>
                <c:pt idx="9">
                  <c:v>0.1429</c:v>
                </c:pt>
                <c:pt idx="10">
                  <c:v>0.125</c:v>
                </c:pt>
                <c:pt idx="11">
                  <c:v>0.1111</c:v>
                </c:pt>
                <c:pt idx="12">
                  <c:v>0.1</c:v>
                </c:pt>
              </c:numCache>
            </c:numRef>
          </c:xVal>
          <c:yVal>
            <c:numRef>
              <c:f>'0-100 Random Range'!$A$27:$M$27</c:f>
              <c:numCache>
                <c:formatCode>General</c:formatCode>
                <c:ptCount val="13"/>
                <c:pt idx="0">
                  <c:v>0.12079226143305009</c:v>
                </c:pt>
                <c:pt idx="1">
                  <c:v>6.3880522873247636E-2</c:v>
                </c:pt>
                <c:pt idx="2">
                  <c:v>0.12543811764201357</c:v>
                </c:pt>
                <c:pt idx="3">
                  <c:v>7.2010771238933707E-2</c:v>
                </c:pt>
                <c:pt idx="4">
                  <c:v>1.7421960783612994E-2</c:v>
                </c:pt>
                <c:pt idx="5">
                  <c:v>1.3937568626890395E-2</c:v>
                </c:pt>
                <c:pt idx="6">
                  <c:v>0.11266201306736404</c:v>
                </c:pt>
                <c:pt idx="7">
                  <c:v>0.11498494117184577</c:v>
                </c:pt>
                <c:pt idx="8">
                  <c:v>0</c:v>
                </c:pt>
                <c:pt idx="9">
                  <c:v>7.4333699343415438E-2</c:v>
                </c:pt>
                <c:pt idx="10">
                  <c:v>2.3229281044817324E-3</c:v>
                </c:pt>
                <c:pt idx="11">
                  <c:v>7.8979555552378899E-2</c:v>
                </c:pt>
                <c:pt idx="12">
                  <c:v>1.1614640522408662E-3</c:v>
                </c:pt>
              </c:numCache>
            </c:numRef>
          </c:yVal>
          <c:smooth val="0"/>
        </c:ser>
        <c:ser>
          <c:idx val="1"/>
          <c:order val="1"/>
          <c:tx>
            <c:v>Run2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'0-100 Random Range'!$A$3:$M$3</c:f>
              <c:numCache>
                <c:formatCode>General</c:formatCode>
                <c:ptCount val="13"/>
                <c:pt idx="0">
                  <c:v>0.99</c:v>
                </c:pt>
                <c:pt idx="1">
                  <c:v>0.9</c:v>
                </c:pt>
                <c:pt idx="2">
                  <c:v>0.88890000000000002</c:v>
                </c:pt>
                <c:pt idx="3">
                  <c:v>0.85709999999999997</c:v>
                </c:pt>
                <c:pt idx="4">
                  <c:v>0.83330000000000004</c:v>
                </c:pt>
                <c:pt idx="5">
                  <c:v>0.8</c:v>
                </c:pt>
                <c:pt idx="6">
                  <c:v>0.25</c:v>
                </c:pt>
                <c:pt idx="7">
                  <c:v>0.2</c:v>
                </c:pt>
                <c:pt idx="8">
                  <c:v>0.16669999999999999</c:v>
                </c:pt>
                <c:pt idx="9">
                  <c:v>0.1429</c:v>
                </c:pt>
                <c:pt idx="10">
                  <c:v>0.125</c:v>
                </c:pt>
                <c:pt idx="11">
                  <c:v>0.1111</c:v>
                </c:pt>
                <c:pt idx="12">
                  <c:v>0.1</c:v>
                </c:pt>
              </c:numCache>
            </c:numRef>
          </c:xVal>
          <c:yVal>
            <c:numRef>
              <c:f>'0-100 Random Range'!$A$76:$M$76</c:f>
              <c:numCache>
                <c:formatCode>General</c:formatCode>
                <c:ptCount val="13"/>
                <c:pt idx="0">
                  <c:v>6.5076173985799443E-2</c:v>
                </c:pt>
                <c:pt idx="1">
                  <c:v>4.6455988757650724E-3</c:v>
                </c:pt>
                <c:pt idx="2">
                  <c:v>3.3630206883755447E-2</c:v>
                </c:pt>
                <c:pt idx="3">
                  <c:v>6.9671845607190133E-3</c:v>
                </c:pt>
                <c:pt idx="4">
                  <c:v>2.3255002732462822E-3</c:v>
                </c:pt>
                <c:pt idx="5">
                  <c:v>2.9017468516046658E-2</c:v>
                </c:pt>
                <c:pt idx="6">
                  <c:v>1.0469377072064212E-2</c:v>
                </c:pt>
                <c:pt idx="7">
                  <c:v>2.2074285780674541E-2</c:v>
                </c:pt>
                <c:pt idx="8">
                  <c:v>3.8304836856217571E-2</c:v>
                </c:pt>
                <c:pt idx="9">
                  <c:v>0</c:v>
                </c:pt>
                <c:pt idx="10">
                  <c:v>0</c:v>
                </c:pt>
                <c:pt idx="11">
                  <c:v>2.3237170177415794E-3</c:v>
                </c:pt>
                <c:pt idx="12">
                  <c:v>1.9761008043892688E-2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24264"/>
        <c:axId val="503224656"/>
      </c:scatterChart>
      <c:valAx>
        <c:axId val="50322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24656"/>
        <c:crosses val="autoZero"/>
        <c:crossBetween val="midCat"/>
      </c:valAx>
      <c:valAx>
        <c:axId val="5032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False Alarm Rate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2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Detectors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'0-100 Random Range'!$B$5:$M$5</c:f>
              <c:numCache>
                <c:formatCode>General</c:formatCode>
                <c:ptCount val="12"/>
                <c:pt idx="0">
                  <c:v>50</c:v>
                </c:pt>
                <c:pt idx="1">
                  <c:v>45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'0-100 Random Range'!$B$7:$M$7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13</c:v>
                </c:pt>
                <c:pt idx="3">
                  <c:v>16</c:v>
                </c:pt>
                <c:pt idx="4">
                  <c:v>12</c:v>
                </c:pt>
                <c:pt idx="5">
                  <c:v>22</c:v>
                </c:pt>
                <c:pt idx="6">
                  <c:v>11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v>Run2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'0-100 Random Range'!$B$5:$M$5</c:f>
              <c:numCache>
                <c:formatCode>General</c:formatCode>
                <c:ptCount val="12"/>
                <c:pt idx="0">
                  <c:v>50</c:v>
                </c:pt>
                <c:pt idx="1">
                  <c:v>45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'0-100 Random Range'!$B$39:$M$39</c:f>
              <c:numCache>
                <c:formatCode>General</c:formatCode>
                <c:ptCount val="12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17</c:v>
                </c:pt>
                <c:pt idx="4">
                  <c:v>16</c:v>
                </c:pt>
                <c:pt idx="5">
                  <c:v>19</c:v>
                </c:pt>
                <c:pt idx="6">
                  <c:v>18</c:v>
                </c:pt>
                <c:pt idx="7">
                  <c:v>12</c:v>
                </c:pt>
                <c:pt idx="8">
                  <c:v>11</c:v>
                </c:pt>
                <c:pt idx="9">
                  <c:v>6</c:v>
                </c:pt>
                <c:pt idx="10">
                  <c:v>14</c:v>
                </c:pt>
                <c:pt idx="11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64368"/>
        <c:axId val="502561624"/>
      </c:scatterChart>
      <c:valAx>
        <c:axId val="5025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61624"/>
        <c:crosses val="autoZero"/>
        <c:crossBetween val="midCat"/>
      </c:valAx>
      <c:valAx>
        <c:axId val="50256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Detectors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6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</xdr:colOff>
      <xdr:row>32</xdr:row>
      <xdr:rowOff>155575</xdr:rowOff>
    </xdr:from>
    <xdr:to>
      <xdr:col>9</xdr:col>
      <xdr:colOff>422275</xdr:colOff>
      <xdr:row>47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53975</xdr:colOff>
      <xdr:row>24</xdr:row>
      <xdr:rowOff>15875</xdr:rowOff>
    </xdr:from>
    <xdr:to>
      <xdr:col>23</xdr:col>
      <xdr:colOff>358775</xdr:colOff>
      <xdr:row>38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330200</xdr:colOff>
      <xdr:row>13</xdr:row>
      <xdr:rowOff>127000</xdr:rowOff>
    </xdr:from>
    <xdr:to>
      <xdr:col>31</xdr:col>
      <xdr:colOff>317500</xdr:colOff>
      <xdr:row>32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333375</xdr:colOff>
      <xdr:row>70</xdr:row>
      <xdr:rowOff>50800</xdr:rowOff>
    </xdr:from>
    <xdr:to>
      <xdr:col>31</xdr:col>
      <xdr:colOff>139700</xdr:colOff>
      <xdr:row>96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330200</xdr:colOff>
      <xdr:row>49</xdr:row>
      <xdr:rowOff>69850</xdr:rowOff>
    </xdr:from>
    <xdr:to>
      <xdr:col>31</xdr:col>
      <xdr:colOff>158750</xdr:colOff>
      <xdr:row>69</xdr:row>
      <xdr:rowOff>146050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342900</xdr:colOff>
      <xdr:row>32</xdr:row>
      <xdr:rowOff>107950</xdr:rowOff>
    </xdr:from>
    <xdr:to>
      <xdr:col>31</xdr:col>
      <xdr:colOff>177800</xdr:colOff>
      <xdr:row>48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177800</xdr:colOff>
      <xdr:row>3</xdr:row>
      <xdr:rowOff>85724</xdr:rowOff>
    </xdr:from>
    <xdr:to>
      <xdr:col>26</xdr:col>
      <xdr:colOff>311150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25400</xdr:colOff>
      <xdr:row>26</xdr:row>
      <xdr:rowOff>22225</xdr:rowOff>
    </xdr:from>
    <xdr:to>
      <xdr:col>21</xdr:col>
      <xdr:colOff>330200</xdr:colOff>
      <xdr:row>41</xdr:row>
      <xdr:rowOff>3175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603250</xdr:colOff>
      <xdr:row>43</xdr:row>
      <xdr:rowOff>130175</xdr:rowOff>
    </xdr:from>
    <xdr:to>
      <xdr:col>21</xdr:col>
      <xdr:colOff>298450</xdr:colOff>
      <xdr:row>58</xdr:row>
      <xdr:rowOff>111125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438150</xdr:colOff>
      <xdr:row>0</xdr:row>
      <xdr:rowOff>0</xdr:rowOff>
    </xdr:from>
    <xdr:to>
      <xdr:col>21</xdr:col>
      <xdr:colOff>133350</xdr:colOff>
      <xdr:row>14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346075</xdr:colOff>
      <xdr:row>61</xdr:row>
      <xdr:rowOff>136525</xdr:rowOff>
    </xdr:from>
    <xdr:to>
      <xdr:col>22</xdr:col>
      <xdr:colOff>41275</xdr:colOff>
      <xdr:row>76</xdr:row>
      <xdr:rowOff>117475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158750</xdr:colOff>
      <xdr:row>82</xdr:row>
      <xdr:rowOff>22225</xdr:rowOff>
    </xdr:from>
    <xdr:to>
      <xdr:col>21</xdr:col>
      <xdr:colOff>463550</xdr:colOff>
      <xdr:row>97</xdr:row>
      <xdr:rowOff>3175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209176</xdr:colOff>
      <xdr:row>109</xdr:row>
      <xdr:rowOff>73958</xdr:rowOff>
    </xdr:from>
    <xdr:to>
      <xdr:col>22</xdr:col>
      <xdr:colOff>493058</xdr:colOff>
      <xdr:row>124</xdr:row>
      <xdr:rowOff>15687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37353</xdr:colOff>
      <xdr:row>126</xdr:row>
      <xdr:rowOff>29136</xdr:rowOff>
    </xdr:from>
    <xdr:to>
      <xdr:col>21</xdr:col>
      <xdr:colOff>321236</xdr:colOff>
      <xdr:row>140</xdr:row>
      <xdr:rowOff>157630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239059</xdr:colOff>
      <xdr:row>107</xdr:row>
      <xdr:rowOff>51547</xdr:rowOff>
    </xdr:from>
    <xdr:to>
      <xdr:col>30</xdr:col>
      <xdr:colOff>522941</xdr:colOff>
      <xdr:row>121</xdr:row>
      <xdr:rowOff>180042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112058</xdr:colOff>
      <xdr:row>126</xdr:row>
      <xdr:rowOff>51547</xdr:rowOff>
    </xdr:from>
    <xdr:to>
      <xdr:col>29</xdr:col>
      <xdr:colOff>395941</xdr:colOff>
      <xdr:row>140</xdr:row>
      <xdr:rowOff>180041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82177</xdr:colOff>
      <xdr:row>142</xdr:row>
      <xdr:rowOff>126253</xdr:rowOff>
    </xdr:from>
    <xdr:to>
      <xdr:col>21</xdr:col>
      <xdr:colOff>366060</xdr:colOff>
      <xdr:row>157</xdr:row>
      <xdr:rowOff>67982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313765</xdr:colOff>
      <xdr:row>157</xdr:row>
      <xdr:rowOff>178547</xdr:rowOff>
    </xdr:from>
    <xdr:to>
      <xdr:col>29</xdr:col>
      <xdr:colOff>597648</xdr:colOff>
      <xdr:row>172</xdr:row>
      <xdr:rowOff>120277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351117</xdr:colOff>
      <xdr:row>143</xdr:row>
      <xdr:rowOff>14194</xdr:rowOff>
    </xdr:from>
    <xdr:to>
      <xdr:col>30</xdr:col>
      <xdr:colOff>22411</xdr:colOff>
      <xdr:row>157</xdr:row>
      <xdr:rowOff>142688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324970</xdr:colOff>
      <xdr:row>161</xdr:row>
      <xdr:rowOff>14194</xdr:rowOff>
    </xdr:from>
    <xdr:to>
      <xdr:col>21</xdr:col>
      <xdr:colOff>608853</xdr:colOff>
      <xdr:row>175</xdr:row>
      <xdr:rowOff>142688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0"/>
  <sheetViews>
    <sheetView topLeftCell="A16" workbookViewId="0">
      <selection activeCell="Y57" sqref="Y57"/>
    </sheetView>
  </sheetViews>
  <sheetFormatPr defaultRowHeight="14.5" x14ac:dyDescent="0.35"/>
  <sheetData>
    <row r="1" spans="1:20" ht="27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8" t="s">
        <v>17</v>
      </c>
      <c r="K1" t="s">
        <v>18</v>
      </c>
      <c r="R1" t="s">
        <v>23</v>
      </c>
      <c r="S1" t="s">
        <v>24</v>
      </c>
      <c r="T1" t="s">
        <v>25</v>
      </c>
    </row>
    <row r="2" spans="1:20" ht="15" customHeight="1" thickBot="1" x14ac:dyDescent="0.4">
      <c r="A2" s="3"/>
      <c r="B2" s="4"/>
      <c r="C2" s="4"/>
      <c r="D2" s="4"/>
      <c r="E2">
        <v>57340</v>
      </c>
      <c r="H2">
        <v>57890</v>
      </c>
      <c r="Q2" t="s">
        <v>26</v>
      </c>
      <c r="R2" t="s">
        <v>5</v>
      </c>
      <c r="S2" t="s">
        <v>5</v>
      </c>
      <c r="T2" t="s">
        <v>5</v>
      </c>
    </row>
    <row r="3" spans="1:20" x14ac:dyDescent="0.35">
      <c r="A3" s="10" t="s">
        <v>4</v>
      </c>
      <c r="B3" s="5" t="s">
        <v>5</v>
      </c>
      <c r="C3" s="5" t="s">
        <v>5</v>
      </c>
      <c r="D3" s="5" t="s">
        <v>5</v>
      </c>
    </row>
    <row r="4" spans="1:20" x14ac:dyDescent="0.35">
      <c r="A4" s="11"/>
      <c r="B4" s="5"/>
      <c r="C4" s="5"/>
      <c r="D4" s="5"/>
      <c r="R4">
        <v>500</v>
      </c>
      <c r="S4">
        <v>500</v>
      </c>
      <c r="T4">
        <v>500</v>
      </c>
    </row>
    <row r="5" spans="1:20" x14ac:dyDescent="0.35">
      <c r="A5" s="11"/>
      <c r="B5" s="5">
        <v>500</v>
      </c>
      <c r="C5" s="5">
        <v>500</v>
      </c>
      <c r="D5" s="5">
        <v>500</v>
      </c>
    </row>
    <row r="6" spans="1:20" x14ac:dyDescent="0.35">
      <c r="A6" s="11"/>
      <c r="B6" s="5"/>
      <c r="C6" s="5"/>
      <c r="D6" s="5"/>
    </row>
    <row r="7" spans="1:20" x14ac:dyDescent="0.35">
      <c r="A7" s="11"/>
      <c r="B7" s="5"/>
      <c r="C7" s="5"/>
      <c r="D7" s="5"/>
      <c r="R7" t="s">
        <v>6</v>
      </c>
      <c r="S7" t="s">
        <v>6</v>
      </c>
      <c r="T7" t="s">
        <v>6</v>
      </c>
    </row>
    <row r="8" spans="1:20" ht="27" x14ac:dyDescent="0.35">
      <c r="A8" s="11"/>
      <c r="B8" s="5"/>
      <c r="C8" s="5"/>
      <c r="D8" s="5" t="s">
        <v>6</v>
      </c>
    </row>
    <row r="9" spans="1:20" ht="27" x14ac:dyDescent="0.35">
      <c r="A9" s="11"/>
      <c r="B9" s="5" t="s">
        <v>6</v>
      </c>
      <c r="C9" s="5" t="s">
        <v>6</v>
      </c>
      <c r="R9">
        <v>59</v>
      </c>
      <c r="S9">
        <v>59</v>
      </c>
      <c r="T9">
        <v>66</v>
      </c>
    </row>
    <row r="10" spans="1:20" x14ac:dyDescent="0.35">
      <c r="A10" s="11"/>
      <c r="B10" s="5"/>
      <c r="C10" s="5"/>
      <c r="D10" s="5"/>
    </row>
    <row r="11" spans="1:20" x14ac:dyDescent="0.35">
      <c r="A11" s="11"/>
      <c r="B11" s="5">
        <v>9</v>
      </c>
      <c r="C11" s="5">
        <v>10</v>
      </c>
      <c r="D11" s="5">
        <v>15</v>
      </c>
    </row>
    <row r="12" spans="1:20" ht="27" x14ac:dyDescent="0.35">
      <c r="A12" s="11"/>
      <c r="B12" s="5"/>
      <c r="C12" s="5"/>
      <c r="D12" s="5" t="s">
        <v>7</v>
      </c>
      <c r="R12" t="s">
        <v>7</v>
      </c>
      <c r="S12" t="s">
        <v>7</v>
      </c>
      <c r="T12" t="s">
        <v>7</v>
      </c>
    </row>
    <row r="13" spans="1:20" x14ac:dyDescent="0.35">
      <c r="A13" s="11"/>
      <c r="B13" s="5"/>
      <c r="C13" s="5"/>
      <c r="D13" s="5"/>
    </row>
    <row r="14" spans="1:20" ht="27" x14ac:dyDescent="0.35">
      <c r="A14" s="11"/>
      <c r="B14" s="5" t="s">
        <v>7</v>
      </c>
      <c r="C14" s="5" t="s">
        <v>7</v>
      </c>
      <c r="R14">
        <v>57346</v>
      </c>
      <c r="S14">
        <v>57348</v>
      </c>
      <c r="T14">
        <v>57348</v>
      </c>
    </row>
    <row r="15" spans="1:20" x14ac:dyDescent="0.35">
      <c r="A15" s="11"/>
      <c r="B15" s="5"/>
      <c r="C15" s="5"/>
      <c r="D15" s="5"/>
    </row>
    <row r="16" spans="1:20" x14ac:dyDescent="0.35">
      <c r="A16" s="11"/>
      <c r="B16" s="5">
        <v>57346</v>
      </c>
      <c r="C16" s="5">
        <v>57349</v>
      </c>
      <c r="D16" s="5">
        <v>57348</v>
      </c>
      <c r="E16">
        <f>B16-57340</f>
        <v>6</v>
      </c>
      <c r="F16">
        <f>C16-E2</f>
        <v>9</v>
      </c>
      <c r="G16">
        <f>D16-E2</f>
        <v>8</v>
      </c>
      <c r="H16">
        <f>H2-(E2+E16+B21)</f>
        <v>87</v>
      </c>
      <c r="I16">
        <f>$H2-($E2+F16+C21)</f>
        <v>259</v>
      </c>
      <c r="J16">
        <f>$H2-($E2+G16+D21)</f>
        <v>291</v>
      </c>
    </row>
    <row r="17" spans="1:29" ht="27" x14ac:dyDescent="0.35">
      <c r="A17" s="11"/>
      <c r="B17" s="5"/>
      <c r="C17" s="5"/>
      <c r="D17" s="5" t="s">
        <v>8</v>
      </c>
      <c r="R17" t="s">
        <v>8</v>
      </c>
      <c r="S17" t="s">
        <v>8</v>
      </c>
      <c r="T17" t="s">
        <v>8</v>
      </c>
    </row>
    <row r="18" spans="1:29" x14ac:dyDescent="0.35">
      <c r="A18" s="11"/>
      <c r="B18" s="5"/>
      <c r="C18" s="5"/>
      <c r="D18" s="5"/>
    </row>
    <row r="19" spans="1:29" ht="27" x14ac:dyDescent="0.35">
      <c r="A19" s="11"/>
      <c r="B19" s="5" t="s">
        <v>8</v>
      </c>
      <c r="C19" s="5" t="s">
        <v>8</v>
      </c>
      <c r="R19">
        <v>490</v>
      </c>
      <c r="S19">
        <v>493</v>
      </c>
      <c r="T19">
        <v>477</v>
      </c>
      <c r="U19">
        <f>550-R19</f>
        <v>60</v>
      </c>
      <c r="V19">
        <f t="shared" ref="V19:W19" si="0">550-S19</f>
        <v>57</v>
      </c>
      <c r="W19">
        <f t="shared" si="0"/>
        <v>73</v>
      </c>
      <c r="AA19">
        <f>(U19/500)*100</f>
        <v>12</v>
      </c>
      <c r="AB19">
        <f t="shared" ref="AB19:AC19" si="1">(V19/500)*100</f>
        <v>11.4</v>
      </c>
      <c r="AC19">
        <f t="shared" si="1"/>
        <v>14.6</v>
      </c>
    </row>
    <row r="20" spans="1:29" x14ac:dyDescent="0.35">
      <c r="A20" s="11"/>
      <c r="B20" s="5"/>
      <c r="C20" s="5"/>
      <c r="D20" s="5"/>
    </row>
    <row r="21" spans="1:29" x14ac:dyDescent="0.35">
      <c r="A21" s="11"/>
      <c r="B21" s="5">
        <v>457</v>
      </c>
      <c r="C21" s="5">
        <v>282</v>
      </c>
      <c r="D21" s="5">
        <v>251</v>
      </c>
      <c r="E21">
        <f>550-B21</f>
        <v>93</v>
      </c>
      <c r="F21">
        <f t="shared" ref="F21:G21" si="2">550-C21</f>
        <v>268</v>
      </c>
      <c r="G21">
        <f t="shared" si="2"/>
        <v>299</v>
      </c>
      <c r="K21">
        <f>(E21/500)*100</f>
        <v>18.600000000000001</v>
      </c>
      <c r="L21">
        <f t="shared" ref="L21:M21" si="3">(F21/500)*100</f>
        <v>53.6</v>
      </c>
      <c r="M21">
        <f t="shared" si="3"/>
        <v>59.8</v>
      </c>
    </row>
    <row r="22" spans="1:29" x14ac:dyDescent="0.35">
      <c r="A22" s="11"/>
      <c r="B22" s="5"/>
      <c r="C22" s="5"/>
      <c r="D22" s="5" t="s">
        <v>9</v>
      </c>
      <c r="R22" t="s">
        <v>9</v>
      </c>
      <c r="S22" t="s">
        <v>9</v>
      </c>
      <c r="T22" t="s">
        <v>9</v>
      </c>
    </row>
    <row r="23" spans="1:29" x14ac:dyDescent="0.35">
      <c r="A23" s="11"/>
      <c r="B23" s="5"/>
      <c r="C23" s="5"/>
      <c r="D23" s="5"/>
    </row>
    <row r="24" spans="1:29" x14ac:dyDescent="0.35">
      <c r="A24" s="11"/>
      <c r="B24" s="5" t="s">
        <v>9</v>
      </c>
      <c r="C24" s="5" t="s">
        <v>9</v>
      </c>
      <c r="D24" s="5">
        <v>63.336399999999998</v>
      </c>
      <c r="R24">
        <v>78.515299999999996</v>
      </c>
      <c r="S24">
        <v>78.468500000000006</v>
      </c>
      <c r="T24">
        <v>85.379300000000001</v>
      </c>
    </row>
    <row r="25" spans="1:29" x14ac:dyDescent="0.35">
      <c r="A25" s="11"/>
      <c r="B25" s="5"/>
      <c r="C25" s="5"/>
      <c r="D25" s="6"/>
      <c r="Q25" t="s">
        <v>27</v>
      </c>
      <c r="R25" t="s">
        <v>28</v>
      </c>
      <c r="S25" t="s">
        <v>28</v>
      </c>
      <c r="T25" t="s">
        <v>28</v>
      </c>
    </row>
    <row r="26" spans="1:29" ht="15" thickBot="1" x14ac:dyDescent="0.4">
      <c r="A26" s="12"/>
      <c r="B26" s="4">
        <v>61.09</v>
      </c>
      <c r="C26" s="4">
        <v>102.6643</v>
      </c>
      <c r="D26" s="7"/>
      <c r="Q26" t="s">
        <v>29</v>
      </c>
      <c r="R26" t="s">
        <v>5</v>
      </c>
      <c r="S26" t="s">
        <v>5</v>
      </c>
      <c r="T26" t="s">
        <v>5</v>
      </c>
    </row>
    <row r="27" spans="1:29" x14ac:dyDescent="0.35">
      <c r="A27" s="10" t="s">
        <v>10</v>
      </c>
      <c r="B27" s="5" t="s">
        <v>5</v>
      </c>
      <c r="C27" s="5" t="s">
        <v>5</v>
      </c>
      <c r="D27" s="5" t="s">
        <v>5</v>
      </c>
    </row>
    <row r="28" spans="1:29" x14ac:dyDescent="0.35">
      <c r="A28" s="11"/>
      <c r="B28" s="5"/>
      <c r="C28" s="5"/>
      <c r="D28" s="5"/>
      <c r="R28">
        <v>25</v>
      </c>
      <c r="S28">
        <v>25</v>
      </c>
      <c r="T28">
        <v>25</v>
      </c>
    </row>
    <row r="29" spans="1:29" x14ac:dyDescent="0.35">
      <c r="A29" s="11"/>
      <c r="B29" s="5">
        <v>20</v>
      </c>
      <c r="C29" s="5">
        <v>20</v>
      </c>
      <c r="D29" s="5">
        <v>20</v>
      </c>
    </row>
    <row r="30" spans="1:29" x14ac:dyDescent="0.35">
      <c r="A30" s="11"/>
      <c r="B30" s="5"/>
      <c r="C30" s="5"/>
      <c r="D30" s="5"/>
    </row>
    <row r="31" spans="1:29" x14ac:dyDescent="0.35">
      <c r="A31" s="11"/>
      <c r="B31" s="5"/>
      <c r="C31" s="5"/>
      <c r="D31" s="5"/>
      <c r="R31" t="s">
        <v>6</v>
      </c>
      <c r="S31" t="s">
        <v>6</v>
      </c>
      <c r="T31" t="s">
        <v>6</v>
      </c>
    </row>
    <row r="32" spans="1:29" ht="27" x14ac:dyDescent="0.35">
      <c r="A32" s="11"/>
      <c r="B32" s="5" t="s">
        <v>6</v>
      </c>
      <c r="C32" s="5" t="s">
        <v>6</v>
      </c>
      <c r="D32" s="5" t="s">
        <v>6</v>
      </c>
    </row>
    <row r="33" spans="1:29" x14ac:dyDescent="0.35">
      <c r="A33" s="11"/>
      <c r="B33" s="5"/>
      <c r="C33" s="5"/>
      <c r="D33" s="5"/>
      <c r="R33">
        <v>16</v>
      </c>
      <c r="S33">
        <v>19</v>
      </c>
      <c r="T33">
        <v>17</v>
      </c>
    </row>
    <row r="34" spans="1:29" x14ac:dyDescent="0.35">
      <c r="A34" s="11"/>
      <c r="B34" s="5">
        <v>18</v>
      </c>
      <c r="C34" s="5">
        <v>6</v>
      </c>
      <c r="D34" s="5">
        <v>16</v>
      </c>
    </row>
    <row r="35" spans="1:29" x14ac:dyDescent="0.35">
      <c r="A35" s="11"/>
      <c r="B35" s="5"/>
      <c r="C35" s="5"/>
      <c r="D35" s="5"/>
    </row>
    <row r="36" spans="1:29" x14ac:dyDescent="0.35">
      <c r="A36" s="11"/>
      <c r="B36" s="5"/>
      <c r="C36" s="5"/>
      <c r="D36" s="5"/>
      <c r="R36" t="s">
        <v>7</v>
      </c>
      <c r="S36" t="s">
        <v>7</v>
      </c>
      <c r="T36" t="s">
        <v>7</v>
      </c>
    </row>
    <row r="37" spans="1:29" ht="27" x14ac:dyDescent="0.35">
      <c r="A37" s="11"/>
      <c r="B37" s="5" t="s">
        <v>7</v>
      </c>
      <c r="C37" s="5" t="s">
        <v>7</v>
      </c>
      <c r="D37" s="5" t="s">
        <v>7</v>
      </c>
    </row>
    <row r="38" spans="1:29" x14ac:dyDescent="0.35">
      <c r="A38" s="11"/>
      <c r="B38" s="5"/>
      <c r="C38" s="5"/>
      <c r="D38" s="5"/>
      <c r="R38">
        <v>57346</v>
      </c>
      <c r="S38">
        <v>57349</v>
      </c>
      <c r="T38">
        <v>57346</v>
      </c>
    </row>
    <row r="39" spans="1:29" x14ac:dyDescent="0.35">
      <c r="A39" s="11"/>
      <c r="B39" s="5">
        <v>57346</v>
      </c>
      <c r="C39" s="5">
        <v>57389</v>
      </c>
      <c r="D39" s="5">
        <v>57365</v>
      </c>
      <c r="E39">
        <f>B39-57340</f>
        <v>6</v>
      </c>
      <c r="F39">
        <f>C39-E2</f>
        <v>49</v>
      </c>
      <c r="G39">
        <f>D39-E2</f>
        <v>25</v>
      </c>
      <c r="H39">
        <f>$H2-($E2+E39+B44)</f>
        <v>170</v>
      </c>
      <c r="I39">
        <f>$H2-($E2+F39+C44)</f>
        <v>391</v>
      </c>
      <c r="J39">
        <f>$H2-($E2+G39+D44)</f>
        <v>89</v>
      </c>
    </row>
    <row r="40" spans="1:29" x14ac:dyDescent="0.35">
      <c r="A40" s="11"/>
      <c r="B40" s="5"/>
      <c r="C40" s="5"/>
      <c r="D40" s="5"/>
    </row>
    <row r="41" spans="1:29" x14ac:dyDescent="0.35">
      <c r="A41" s="11"/>
      <c r="B41" s="5"/>
      <c r="C41" s="5"/>
      <c r="D41" s="5"/>
      <c r="R41" t="s">
        <v>8</v>
      </c>
      <c r="S41" t="s">
        <v>8</v>
      </c>
      <c r="T41" t="s">
        <v>8</v>
      </c>
    </row>
    <row r="42" spans="1:29" ht="27" x14ac:dyDescent="0.35">
      <c r="A42" s="11"/>
      <c r="B42" s="5" t="s">
        <v>8</v>
      </c>
      <c r="C42" s="5" t="s">
        <v>8</v>
      </c>
      <c r="D42" s="5" t="s">
        <v>8</v>
      </c>
    </row>
    <row r="43" spans="1:29" x14ac:dyDescent="0.35">
      <c r="A43" s="11"/>
      <c r="B43" s="5"/>
      <c r="C43" s="5"/>
      <c r="D43" s="5"/>
      <c r="R43">
        <v>267</v>
      </c>
      <c r="S43">
        <v>484</v>
      </c>
      <c r="T43">
        <v>333</v>
      </c>
      <c r="U43">
        <f>550-R43</f>
        <v>283</v>
      </c>
      <c r="V43">
        <f t="shared" ref="V43:W43" si="4">550-S43</f>
        <v>66</v>
      </c>
      <c r="W43">
        <f t="shared" si="4"/>
        <v>217</v>
      </c>
      <c r="AA43">
        <f>(U43/500)*100</f>
        <v>56.599999999999994</v>
      </c>
      <c r="AB43">
        <f t="shared" ref="AB43:AC43" si="5">(V43/500)*100</f>
        <v>13.200000000000001</v>
      </c>
      <c r="AC43">
        <f t="shared" si="5"/>
        <v>43.4</v>
      </c>
    </row>
    <row r="44" spans="1:29" x14ac:dyDescent="0.35">
      <c r="A44" s="11"/>
      <c r="B44" s="5">
        <v>374</v>
      </c>
      <c r="C44" s="5">
        <v>110</v>
      </c>
      <c r="D44" s="5">
        <v>436</v>
      </c>
      <c r="E44">
        <f>550-B44</f>
        <v>176</v>
      </c>
      <c r="F44">
        <f t="shared" ref="F44" si="6">550-C44</f>
        <v>440</v>
      </c>
      <c r="G44">
        <f t="shared" ref="G44" si="7">550-D44</f>
        <v>114</v>
      </c>
      <c r="K44">
        <f>(E44/500)*100</f>
        <v>35.199999999999996</v>
      </c>
      <c r="L44">
        <f>(F44/500)*100</f>
        <v>88</v>
      </c>
      <c r="M44">
        <f t="shared" ref="M44" si="8">(G44/500)*100</f>
        <v>22.8</v>
      </c>
    </row>
    <row r="45" spans="1:29" x14ac:dyDescent="0.35">
      <c r="A45" s="11"/>
      <c r="B45" s="5"/>
      <c r="C45" s="5"/>
      <c r="D45" s="5"/>
    </row>
    <row r="46" spans="1:29" x14ac:dyDescent="0.35">
      <c r="A46" s="11"/>
      <c r="B46" s="5"/>
      <c r="C46" s="5"/>
      <c r="D46" s="5"/>
      <c r="R46" t="s">
        <v>9</v>
      </c>
      <c r="S46" t="s">
        <v>9</v>
      </c>
      <c r="T46" t="s">
        <v>9</v>
      </c>
    </row>
    <row r="47" spans="1:29" x14ac:dyDescent="0.35">
      <c r="A47" s="11"/>
      <c r="B47" s="5" t="s">
        <v>9</v>
      </c>
      <c r="C47" s="5" t="s">
        <v>9</v>
      </c>
      <c r="D47" s="5" t="s">
        <v>9</v>
      </c>
    </row>
    <row r="48" spans="1:29" x14ac:dyDescent="0.35">
      <c r="A48" s="11"/>
      <c r="B48" s="5"/>
      <c r="C48" s="5"/>
      <c r="D48" s="5"/>
      <c r="R48">
        <v>63.726399999999998</v>
      </c>
      <c r="S48">
        <v>64.2256</v>
      </c>
      <c r="T48">
        <v>62.338000000000001</v>
      </c>
    </row>
    <row r="49" spans="1:20" ht="15" thickBot="1" x14ac:dyDescent="0.4">
      <c r="A49" s="12"/>
      <c r="B49" s="4">
        <v>61.48</v>
      </c>
      <c r="C49" s="4">
        <v>84.115700000000004</v>
      </c>
      <c r="D49" s="4">
        <v>65.77</v>
      </c>
      <c r="Q49" t="s">
        <v>30</v>
      </c>
      <c r="R49" t="s">
        <v>5</v>
      </c>
      <c r="S49" t="s">
        <v>5</v>
      </c>
      <c r="T49" t="s">
        <v>5</v>
      </c>
    </row>
    <row r="50" spans="1:20" x14ac:dyDescent="0.35">
      <c r="A50" s="10" t="s">
        <v>11</v>
      </c>
      <c r="B50" s="5" t="s">
        <v>5</v>
      </c>
      <c r="C50" s="5" t="s">
        <v>5</v>
      </c>
      <c r="D50" s="5" t="s">
        <v>5</v>
      </c>
    </row>
    <row r="51" spans="1:20" x14ac:dyDescent="0.35">
      <c r="A51" s="11"/>
      <c r="B51" s="5"/>
      <c r="C51" s="5"/>
      <c r="D51" s="5"/>
      <c r="R51">
        <v>30</v>
      </c>
      <c r="S51">
        <v>30</v>
      </c>
      <c r="T51">
        <v>30</v>
      </c>
    </row>
    <row r="52" spans="1:20" x14ac:dyDescent="0.35">
      <c r="A52" s="11"/>
      <c r="B52" s="5">
        <v>25</v>
      </c>
      <c r="C52" s="5">
        <v>25</v>
      </c>
      <c r="D52" s="5">
        <v>25</v>
      </c>
    </row>
    <row r="53" spans="1:20" x14ac:dyDescent="0.35">
      <c r="A53" s="11"/>
      <c r="B53" s="5"/>
      <c r="C53" s="5"/>
      <c r="D53" s="5"/>
    </row>
    <row r="54" spans="1:20" x14ac:dyDescent="0.35">
      <c r="A54" s="11"/>
      <c r="B54" s="5"/>
      <c r="C54" s="5"/>
      <c r="D54" s="5"/>
      <c r="R54" t="s">
        <v>6</v>
      </c>
      <c r="S54" t="s">
        <v>6</v>
      </c>
      <c r="T54" t="s">
        <v>6</v>
      </c>
    </row>
    <row r="55" spans="1:20" ht="27" x14ac:dyDescent="0.35">
      <c r="A55" s="11"/>
      <c r="B55" s="5" t="s">
        <v>6</v>
      </c>
      <c r="C55" s="5" t="s">
        <v>6</v>
      </c>
      <c r="D55" s="5" t="s">
        <v>6</v>
      </c>
    </row>
    <row r="56" spans="1:20" x14ac:dyDescent="0.35">
      <c r="A56" s="11"/>
      <c r="B56" s="5"/>
      <c r="C56" s="5"/>
      <c r="D56" s="5"/>
      <c r="R56">
        <v>15</v>
      </c>
      <c r="S56">
        <v>22</v>
      </c>
      <c r="T56">
        <v>14</v>
      </c>
    </row>
    <row r="57" spans="1:20" x14ac:dyDescent="0.35">
      <c r="A57" s="11"/>
      <c r="B57" s="5">
        <v>9</v>
      </c>
      <c r="C57" s="5">
        <v>6</v>
      </c>
      <c r="D57" s="5">
        <v>9</v>
      </c>
    </row>
    <row r="58" spans="1:20" x14ac:dyDescent="0.35">
      <c r="A58" s="11"/>
      <c r="B58" s="5"/>
      <c r="C58" s="5"/>
      <c r="D58" s="5"/>
    </row>
    <row r="59" spans="1:20" x14ac:dyDescent="0.35">
      <c r="A59" s="11"/>
      <c r="B59" s="5"/>
      <c r="C59" s="5"/>
      <c r="D59" s="5"/>
      <c r="R59" t="s">
        <v>7</v>
      </c>
      <c r="S59" t="s">
        <v>7</v>
      </c>
      <c r="T59" t="s">
        <v>7</v>
      </c>
    </row>
    <row r="60" spans="1:20" ht="27" x14ac:dyDescent="0.35">
      <c r="A60" s="11"/>
      <c r="B60" s="5" t="s">
        <v>7</v>
      </c>
      <c r="C60" s="5" t="s">
        <v>7</v>
      </c>
      <c r="D60" s="5" t="s">
        <v>7</v>
      </c>
    </row>
    <row r="61" spans="1:20" x14ac:dyDescent="0.35">
      <c r="A61" s="11"/>
      <c r="B61" s="5"/>
      <c r="C61" s="5"/>
      <c r="D61" s="5"/>
      <c r="R61">
        <v>57346</v>
      </c>
      <c r="S61">
        <v>57349</v>
      </c>
      <c r="T61">
        <v>57373</v>
      </c>
    </row>
    <row r="62" spans="1:20" x14ac:dyDescent="0.35">
      <c r="A62" s="11"/>
      <c r="B62" s="5">
        <v>57348</v>
      </c>
      <c r="C62" s="5">
        <v>57383</v>
      </c>
      <c r="D62" s="5">
        <v>57372</v>
      </c>
      <c r="E62">
        <f>B62-57340</f>
        <v>8</v>
      </c>
      <c r="F62">
        <f>C62-$E2</f>
        <v>43</v>
      </c>
      <c r="G62">
        <f>D62-$E2</f>
        <v>32</v>
      </c>
      <c r="H62">
        <f>$H2-($E2+E62+B67)</f>
        <v>124</v>
      </c>
      <c r="I62">
        <f>$H2-($E2+F62+C67)</f>
        <v>385</v>
      </c>
      <c r="J62">
        <f>$H2-($E2+G62+D67)</f>
        <v>95</v>
      </c>
    </row>
    <row r="63" spans="1:20" x14ac:dyDescent="0.35">
      <c r="A63" s="11"/>
      <c r="B63" s="5"/>
      <c r="C63" s="5"/>
      <c r="D63" s="5"/>
    </row>
    <row r="64" spans="1:20" x14ac:dyDescent="0.35">
      <c r="A64" s="11"/>
      <c r="B64" s="5"/>
      <c r="C64" s="5"/>
      <c r="D64" s="5"/>
      <c r="R64" t="s">
        <v>8</v>
      </c>
      <c r="S64" t="s">
        <v>8</v>
      </c>
      <c r="T64" t="s">
        <v>8</v>
      </c>
    </row>
    <row r="65" spans="1:29" ht="27" x14ac:dyDescent="0.35">
      <c r="A65" s="11"/>
      <c r="B65" s="5" t="s">
        <v>8</v>
      </c>
      <c r="C65" s="5" t="s">
        <v>8</v>
      </c>
      <c r="D65" s="5" t="s">
        <v>8</v>
      </c>
    </row>
    <row r="66" spans="1:29" x14ac:dyDescent="0.35">
      <c r="A66" s="11"/>
      <c r="B66" s="5"/>
      <c r="C66" s="5"/>
      <c r="D66" s="5"/>
      <c r="R66">
        <v>336</v>
      </c>
      <c r="S66">
        <v>406</v>
      </c>
      <c r="T66">
        <v>442</v>
      </c>
      <c r="U66">
        <f>550-R66</f>
        <v>214</v>
      </c>
      <c r="V66">
        <f t="shared" ref="V66:W66" si="9">550-S66</f>
        <v>144</v>
      </c>
      <c r="W66">
        <f t="shared" si="9"/>
        <v>108</v>
      </c>
      <c r="AA66">
        <f>(U66/500)*100</f>
        <v>42.8</v>
      </c>
      <c r="AB66">
        <f t="shared" ref="AB66:AC66" si="10">(V66/500)*100</f>
        <v>28.799999999999997</v>
      </c>
      <c r="AC66">
        <f t="shared" si="10"/>
        <v>21.6</v>
      </c>
    </row>
    <row r="67" spans="1:29" x14ac:dyDescent="0.35">
      <c r="A67" s="11"/>
      <c r="B67" s="5">
        <v>418</v>
      </c>
      <c r="C67" s="5">
        <v>122</v>
      </c>
      <c r="D67" s="5">
        <v>423</v>
      </c>
      <c r="E67">
        <f>550-B67</f>
        <v>132</v>
      </c>
      <c r="F67">
        <f t="shared" ref="F67" si="11">550-C67</f>
        <v>428</v>
      </c>
      <c r="G67">
        <f t="shared" ref="G67" si="12">550-D67</f>
        <v>127</v>
      </c>
      <c r="K67">
        <f>(E67/500)*100</f>
        <v>26.400000000000002</v>
      </c>
      <c r="L67">
        <f t="shared" ref="L67:M67" si="13">(F67/500)*100</f>
        <v>85.6</v>
      </c>
      <c r="M67">
        <f t="shared" si="13"/>
        <v>25.4</v>
      </c>
    </row>
    <row r="68" spans="1:29" x14ac:dyDescent="0.35">
      <c r="A68" s="11"/>
      <c r="B68" s="5"/>
      <c r="C68" s="5"/>
      <c r="D68" s="5"/>
    </row>
    <row r="69" spans="1:29" x14ac:dyDescent="0.35">
      <c r="A69" s="11"/>
      <c r="B69" s="5"/>
      <c r="C69" s="5"/>
      <c r="D69" s="5"/>
      <c r="R69" t="s">
        <v>9</v>
      </c>
      <c r="S69" t="s">
        <v>9</v>
      </c>
      <c r="T69" t="s">
        <v>9</v>
      </c>
    </row>
    <row r="70" spans="1:29" x14ac:dyDescent="0.35">
      <c r="A70" s="11"/>
      <c r="B70" s="5" t="s">
        <v>9</v>
      </c>
      <c r="C70" s="5" t="s">
        <v>9</v>
      </c>
      <c r="D70" s="5" t="s">
        <v>9</v>
      </c>
    </row>
    <row r="71" spans="1:29" x14ac:dyDescent="0.35">
      <c r="A71" s="11"/>
      <c r="B71" s="5"/>
      <c r="C71" s="5"/>
      <c r="D71" s="5"/>
      <c r="R71">
        <v>63.195999999999998</v>
      </c>
      <c r="S71">
        <v>64.178799999999995</v>
      </c>
      <c r="T71">
        <v>79.264099999999999</v>
      </c>
    </row>
    <row r="72" spans="1:29" ht="15" thickBot="1" x14ac:dyDescent="0.4">
      <c r="A72" s="12"/>
      <c r="B72" s="4">
        <v>60.294400000000003</v>
      </c>
      <c r="C72" s="4">
        <v>80.746099999999998</v>
      </c>
      <c r="D72" s="4">
        <v>65.192800000000005</v>
      </c>
      <c r="Q72" t="s">
        <v>31</v>
      </c>
      <c r="R72" t="s">
        <v>5</v>
      </c>
      <c r="S72" t="s">
        <v>5</v>
      </c>
      <c r="T72" t="s">
        <v>5</v>
      </c>
    </row>
    <row r="73" spans="1:29" x14ac:dyDescent="0.35">
      <c r="A73" s="10" t="s">
        <v>12</v>
      </c>
      <c r="B73" s="5" t="s">
        <v>5</v>
      </c>
      <c r="C73" s="5" t="s">
        <v>5</v>
      </c>
      <c r="D73" s="5" t="s">
        <v>5</v>
      </c>
    </row>
    <row r="74" spans="1:29" x14ac:dyDescent="0.35">
      <c r="A74" s="11"/>
      <c r="B74" s="5"/>
      <c r="C74" s="5"/>
      <c r="D74" s="5"/>
      <c r="R74">
        <v>35</v>
      </c>
      <c r="S74">
        <v>35</v>
      </c>
      <c r="T74">
        <v>35</v>
      </c>
    </row>
    <row r="75" spans="1:29" x14ac:dyDescent="0.35">
      <c r="A75" s="11"/>
      <c r="B75" s="5">
        <v>30</v>
      </c>
      <c r="C75" s="5">
        <v>30</v>
      </c>
      <c r="D75" s="5">
        <v>30</v>
      </c>
    </row>
    <row r="76" spans="1:29" x14ac:dyDescent="0.35">
      <c r="A76" s="11"/>
      <c r="B76" s="5"/>
      <c r="C76" s="5"/>
      <c r="D76" s="5"/>
    </row>
    <row r="77" spans="1:29" x14ac:dyDescent="0.35">
      <c r="A77" s="11"/>
      <c r="B77" s="5"/>
      <c r="C77" s="5"/>
      <c r="D77" s="5"/>
      <c r="R77" t="s">
        <v>6</v>
      </c>
      <c r="S77" t="s">
        <v>6</v>
      </c>
      <c r="T77" t="s">
        <v>6</v>
      </c>
    </row>
    <row r="78" spans="1:29" ht="27" x14ac:dyDescent="0.35">
      <c r="A78" s="11"/>
      <c r="B78" s="5"/>
      <c r="C78" s="5" t="s">
        <v>6</v>
      </c>
      <c r="D78" s="5" t="s">
        <v>6</v>
      </c>
    </row>
    <row r="79" spans="1:29" ht="27" x14ac:dyDescent="0.35">
      <c r="A79" s="11"/>
      <c r="B79" s="5" t="s">
        <v>6</v>
      </c>
      <c r="C79" s="5"/>
      <c r="D79" s="5"/>
      <c r="R79">
        <v>20</v>
      </c>
      <c r="S79">
        <v>18</v>
      </c>
      <c r="T79">
        <v>21</v>
      </c>
    </row>
    <row r="80" spans="1:29" x14ac:dyDescent="0.35">
      <c r="A80" s="11"/>
      <c r="B80" s="5"/>
      <c r="C80" s="5">
        <v>9</v>
      </c>
      <c r="D80" s="5">
        <v>12</v>
      </c>
    </row>
    <row r="81" spans="1:29" x14ac:dyDescent="0.35">
      <c r="A81" s="11"/>
      <c r="B81" s="5">
        <v>14</v>
      </c>
      <c r="C81" s="5"/>
      <c r="D81" s="5"/>
    </row>
    <row r="82" spans="1:29" x14ac:dyDescent="0.35">
      <c r="A82" s="11"/>
      <c r="B82" s="5"/>
      <c r="C82" s="5"/>
      <c r="D82" s="5"/>
      <c r="R82" t="s">
        <v>7</v>
      </c>
      <c r="S82" t="s">
        <v>7</v>
      </c>
      <c r="T82" t="s">
        <v>7</v>
      </c>
    </row>
    <row r="83" spans="1:29" ht="27" x14ac:dyDescent="0.35">
      <c r="A83" s="11"/>
      <c r="B83" s="5"/>
      <c r="C83" s="5" t="s">
        <v>7</v>
      </c>
      <c r="D83" s="5" t="s">
        <v>7</v>
      </c>
    </row>
    <row r="84" spans="1:29" ht="27" x14ac:dyDescent="0.35">
      <c r="A84" s="11"/>
      <c r="B84" s="5" t="s">
        <v>7</v>
      </c>
      <c r="C84" s="5"/>
      <c r="D84" s="5"/>
      <c r="R84">
        <v>57346</v>
      </c>
      <c r="S84">
        <v>57383</v>
      </c>
      <c r="T84">
        <v>57346</v>
      </c>
    </row>
    <row r="85" spans="1:29" x14ac:dyDescent="0.35">
      <c r="A85" s="11"/>
      <c r="B85" s="5">
        <v>57346</v>
      </c>
      <c r="C85" s="5">
        <v>57346</v>
      </c>
      <c r="D85" s="5">
        <v>57349</v>
      </c>
      <c r="E85">
        <f>B85-57340</f>
        <v>6</v>
      </c>
      <c r="F85">
        <f>C85-$E2</f>
        <v>6</v>
      </c>
      <c r="G85">
        <f>D85-$E2</f>
        <v>9</v>
      </c>
      <c r="H85">
        <f>$H2-($E2+E85+B90)</f>
        <v>101</v>
      </c>
      <c r="I85">
        <f>$H2-($E2+F85+C90)</f>
        <v>426</v>
      </c>
      <c r="J85">
        <f>$H2-($E2+G85+D90)</f>
        <v>159</v>
      </c>
    </row>
    <row r="86" spans="1:29" x14ac:dyDescent="0.35">
      <c r="A86" s="11"/>
      <c r="C86" s="5"/>
      <c r="D86" s="5"/>
    </row>
    <row r="87" spans="1:29" x14ac:dyDescent="0.35">
      <c r="A87" s="11"/>
      <c r="B87" s="5"/>
      <c r="C87" s="5"/>
      <c r="D87" s="5"/>
      <c r="R87" t="s">
        <v>8</v>
      </c>
      <c r="S87" t="s">
        <v>8</v>
      </c>
      <c r="T87" t="s">
        <v>8</v>
      </c>
    </row>
    <row r="88" spans="1:29" ht="27" x14ac:dyDescent="0.35">
      <c r="A88" s="11"/>
      <c r="B88" s="5"/>
      <c r="C88" s="5" t="s">
        <v>8</v>
      </c>
      <c r="D88" s="5" t="s">
        <v>8</v>
      </c>
    </row>
    <row r="89" spans="1:29" ht="27" x14ac:dyDescent="0.35">
      <c r="A89" s="11"/>
      <c r="B89" s="5" t="s">
        <v>8</v>
      </c>
      <c r="C89" s="5"/>
      <c r="D89" s="5"/>
      <c r="R89">
        <v>475</v>
      </c>
      <c r="S89">
        <v>358</v>
      </c>
      <c r="T89">
        <v>402</v>
      </c>
      <c r="U89">
        <f>550-R89</f>
        <v>75</v>
      </c>
      <c r="V89">
        <f t="shared" ref="V89:W89" si="14">550-S89</f>
        <v>192</v>
      </c>
      <c r="W89">
        <f t="shared" si="14"/>
        <v>148</v>
      </c>
      <c r="AA89">
        <f>(U89/500)*100</f>
        <v>15</v>
      </c>
      <c r="AB89">
        <f t="shared" ref="AB89:AC89" si="15">(V89/500)*100</f>
        <v>38.4</v>
      </c>
      <c r="AC89">
        <f t="shared" si="15"/>
        <v>29.599999999999998</v>
      </c>
    </row>
    <row r="90" spans="1:29" x14ac:dyDescent="0.35">
      <c r="A90" s="11"/>
      <c r="B90" s="5">
        <v>443</v>
      </c>
      <c r="C90" s="5">
        <v>118</v>
      </c>
      <c r="D90" s="5">
        <v>382</v>
      </c>
      <c r="E90">
        <f>550-B90</f>
        <v>107</v>
      </c>
      <c r="F90">
        <f t="shared" ref="F90" si="16">550-C90</f>
        <v>432</v>
      </c>
      <c r="G90">
        <f t="shared" ref="G90" si="17">550-D90</f>
        <v>168</v>
      </c>
      <c r="K90">
        <f>(E90/500)*100</f>
        <v>21.4</v>
      </c>
      <c r="L90">
        <f t="shared" ref="L90:M90" si="18">(F90/500)*100</f>
        <v>86.4</v>
      </c>
      <c r="M90">
        <f t="shared" si="18"/>
        <v>33.6</v>
      </c>
    </row>
    <row r="91" spans="1:29" x14ac:dyDescent="0.35">
      <c r="A91" s="11"/>
      <c r="C91" s="5"/>
      <c r="D91" s="5"/>
    </row>
    <row r="92" spans="1:29" x14ac:dyDescent="0.35">
      <c r="A92" s="11"/>
      <c r="B92" s="5"/>
      <c r="C92" s="5"/>
      <c r="D92" s="5"/>
      <c r="R92" t="s">
        <v>9</v>
      </c>
      <c r="S92" t="s">
        <v>9</v>
      </c>
      <c r="T92" t="s">
        <v>9</v>
      </c>
    </row>
    <row r="93" spans="1:29" x14ac:dyDescent="0.35">
      <c r="A93" s="11"/>
      <c r="B93" s="5"/>
      <c r="C93" s="5" t="s">
        <v>9</v>
      </c>
      <c r="D93" s="5" t="s">
        <v>9</v>
      </c>
    </row>
    <row r="94" spans="1:29" x14ac:dyDescent="0.35">
      <c r="A94" s="11"/>
      <c r="B94" s="5" t="s">
        <v>9</v>
      </c>
      <c r="C94" s="5"/>
      <c r="D94" s="5"/>
      <c r="R94">
        <v>70.621700000000004</v>
      </c>
      <c r="S94">
        <v>62.603200000000001</v>
      </c>
      <c r="T94">
        <v>64.194400000000002</v>
      </c>
    </row>
    <row r="95" spans="1:29" x14ac:dyDescent="0.35">
      <c r="A95" s="11"/>
      <c r="B95" s="5"/>
      <c r="C95" s="5">
        <v>81.479299999999995</v>
      </c>
      <c r="D95" s="5">
        <v>62.197600000000001</v>
      </c>
      <c r="Q95" t="s">
        <v>32</v>
      </c>
      <c r="R95" t="s">
        <v>28</v>
      </c>
      <c r="S95" t="s">
        <v>28</v>
      </c>
      <c r="T95" t="s">
        <v>28</v>
      </c>
    </row>
    <row r="96" spans="1:29" ht="15" thickBot="1" x14ac:dyDescent="0.4">
      <c r="A96" s="12"/>
      <c r="B96" s="4">
        <v>59.046399999999998</v>
      </c>
      <c r="C96" s="7"/>
      <c r="D96" s="7"/>
      <c r="Q96" t="s">
        <v>33</v>
      </c>
      <c r="R96" t="s">
        <v>5</v>
      </c>
      <c r="S96" t="s">
        <v>34</v>
      </c>
      <c r="T96" t="s">
        <v>5</v>
      </c>
    </row>
    <row r="97" spans="1:20" x14ac:dyDescent="0.35">
      <c r="A97" s="10" t="s">
        <v>13</v>
      </c>
      <c r="B97" s="5" t="s">
        <v>5</v>
      </c>
      <c r="C97" s="5" t="s">
        <v>5</v>
      </c>
      <c r="D97" s="5" t="s">
        <v>5</v>
      </c>
    </row>
    <row r="98" spans="1:20" x14ac:dyDescent="0.35">
      <c r="A98" s="11"/>
      <c r="B98" s="5"/>
      <c r="C98" s="5"/>
      <c r="D98" s="5"/>
      <c r="R98">
        <v>45</v>
      </c>
      <c r="S98">
        <v>45</v>
      </c>
      <c r="T98">
        <v>45</v>
      </c>
    </row>
    <row r="99" spans="1:20" x14ac:dyDescent="0.35">
      <c r="A99" s="11"/>
      <c r="B99" s="5">
        <v>35</v>
      </c>
      <c r="C99" s="5">
        <v>35</v>
      </c>
      <c r="D99" s="5">
        <v>35</v>
      </c>
    </row>
    <row r="100" spans="1:20" x14ac:dyDescent="0.35">
      <c r="A100" s="11"/>
      <c r="B100" s="5"/>
      <c r="C100" s="5"/>
      <c r="D100" s="5"/>
    </row>
    <row r="101" spans="1:20" x14ac:dyDescent="0.35">
      <c r="A101" s="11"/>
      <c r="B101" s="5"/>
      <c r="C101" s="5"/>
      <c r="D101" s="5"/>
      <c r="R101" t="s">
        <v>6</v>
      </c>
      <c r="S101" t="s">
        <v>6</v>
      </c>
      <c r="T101" t="s">
        <v>6</v>
      </c>
    </row>
    <row r="102" spans="1:20" ht="27" x14ac:dyDescent="0.35">
      <c r="A102" s="11"/>
      <c r="B102" s="5"/>
      <c r="C102" s="5" t="s">
        <v>6</v>
      </c>
      <c r="D102" s="5" t="s">
        <v>6</v>
      </c>
    </row>
    <row r="103" spans="1:20" x14ac:dyDescent="0.35">
      <c r="A103" s="11"/>
      <c r="B103" s="5"/>
      <c r="C103" s="5"/>
      <c r="D103" s="5"/>
      <c r="R103">
        <v>19</v>
      </c>
      <c r="S103">
        <v>21</v>
      </c>
      <c r="T103">
        <v>25</v>
      </c>
    </row>
    <row r="104" spans="1:20" ht="27" x14ac:dyDescent="0.35">
      <c r="A104" s="11"/>
      <c r="B104" s="5" t="s">
        <v>6</v>
      </c>
      <c r="C104" s="5">
        <v>10</v>
      </c>
      <c r="D104" s="5">
        <v>12</v>
      </c>
    </row>
    <row r="105" spans="1:20" x14ac:dyDescent="0.35">
      <c r="A105" s="11"/>
      <c r="B105" s="5"/>
      <c r="C105" s="5"/>
      <c r="D105" s="5"/>
    </row>
    <row r="106" spans="1:20" x14ac:dyDescent="0.35">
      <c r="A106" s="11"/>
      <c r="B106" s="5">
        <v>13</v>
      </c>
      <c r="C106" s="5"/>
      <c r="D106" s="5"/>
      <c r="R106" t="s">
        <v>7</v>
      </c>
      <c r="S106" t="s">
        <v>7</v>
      </c>
      <c r="T106" t="s">
        <v>7</v>
      </c>
    </row>
    <row r="107" spans="1:20" ht="27" x14ac:dyDescent="0.35">
      <c r="A107" s="11"/>
      <c r="B107" s="5"/>
      <c r="C107" s="5" t="s">
        <v>7</v>
      </c>
      <c r="D107" s="5" t="s">
        <v>7</v>
      </c>
    </row>
    <row r="108" spans="1:20" x14ac:dyDescent="0.35">
      <c r="A108" s="11"/>
      <c r="B108" s="5"/>
      <c r="C108" s="5"/>
      <c r="D108" s="5"/>
      <c r="R108">
        <v>57372</v>
      </c>
      <c r="S108">
        <v>57346</v>
      </c>
      <c r="T108">
        <v>57348</v>
      </c>
    </row>
    <row r="109" spans="1:20" x14ac:dyDescent="0.35">
      <c r="A109" s="11"/>
      <c r="B109" s="5">
        <v>57346</v>
      </c>
      <c r="C109" s="5">
        <v>57360</v>
      </c>
      <c r="D109" s="5">
        <v>57346</v>
      </c>
      <c r="E109">
        <f>B109-57340</f>
        <v>6</v>
      </c>
      <c r="F109">
        <f>C109-$E2</f>
        <v>20</v>
      </c>
      <c r="G109">
        <f>D109-$E2</f>
        <v>6</v>
      </c>
      <c r="H109">
        <f>$H2-($E2+E109+B114)</f>
        <v>288</v>
      </c>
      <c r="I109">
        <f t="shared" ref="I109:J109" si="19">$H2-($E2+F109+C114)</f>
        <v>92</v>
      </c>
      <c r="J109">
        <f t="shared" si="19"/>
        <v>72</v>
      </c>
    </row>
    <row r="110" spans="1:20" x14ac:dyDescent="0.35">
      <c r="A110" s="11"/>
      <c r="B110" s="5"/>
      <c r="C110" s="5"/>
      <c r="D110" s="5"/>
    </row>
    <row r="111" spans="1:20" x14ac:dyDescent="0.35">
      <c r="A111" s="11"/>
      <c r="C111" s="5"/>
      <c r="D111" s="5"/>
      <c r="R111" t="s">
        <v>8</v>
      </c>
      <c r="S111" t="s">
        <v>8</v>
      </c>
      <c r="T111" t="s">
        <v>8</v>
      </c>
    </row>
    <row r="112" spans="1:20" ht="27" x14ac:dyDescent="0.35">
      <c r="A112" s="11"/>
      <c r="B112" s="5"/>
      <c r="C112" s="5" t="s">
        <v>8</v>
      </c>
      <c r="D112" s="5" t="s">
        <v>8</v>
      </c>
    </row>
    <row r="113" spans="1:29" x14ac:dyDescent="0.35">
      <c r="A113" s="11"/>
      <c r="B113" s="5"/>
      <c r="C113" s="5"/>
      <c r="D113" s="5"/>
      <c r="R113">
        <v>407</v>
      </c>
      <c r="S113">
        <v>497</v>
      </c>
      <c r="T113">
        <v>385</v>
      </c>
      <c r="U113">
        <f>550-R113</f>
        <v>143</v>
      </c>
      <c r="V113">
        <f t="shared" ref="V113:W113" si="20">550-S113</f>
        <v>53</v>
      </c>
      <c r="W113">
        <f t="shared" si="20"/>
        <v>165</v>
      </c>
      <c r="AA113">
        <f>(U113/500)*100</f>
        <v>28.599999999999998</v>
      </c>
      <c r="AB113">
        <f t="shared" ref="AB113:AC113" si="21">(V113/500)*100</f>
        <v>10.6</v>
      </c>
      <c r="AC113">
        <f t="shared" si="21"/>
        <v>33</v>
      </c>
    </row>
    <row r="114" spans="1:29" x14ac:dyDescent="0.35">
      <c r="A114" s="11"/>
      <c r="B114" s="5">
        <v>256</v>
      </c>
      <c r="C114" s="5">
        <v>438</v>
      </c>
      <c r="D114" s="5">
        <v>472</v>
      </c>
      <c r="E114">
        <f>550-B114</f>
        <v>294</v>
      </c>
      <c r="F114">
        <f t="shared" ref="F114" si="22">550-C114</f>
        <v>112</v>
      </c>
      <c r="G114">
        <f t="shared" ref="G114" si="23">550-D114</f>
        <v>78</v>
      </c>
      <c r="K114">
        <f>(E114/500)*100</f>
        <v>58.8</v>
      </c>
      <c r="L114">
        <f t="shared" ref="L114:M114" si="24">(F114/500)*100</f>
        <v>22.400000000000002</v>
      </c>
      <c r="M114">
        <f t="shared" si="24"/>
        <v>15.6</v>
      </c>
    </row>
    <row r="115" spans="1:29" x14ac:dyDescent="0.35">
      <c r="A115" s="11"/>
      <c r="B115" s="5"/>
      <c r="C115" s="5"/>
      <c r="D115" s="5"/>
    </row>
    <row r="116" spans="1:29" x14ac:dyDescent="0.35">
      <c r="A116" s="11"/>
      <c r="C116" s="5"/>
      <c r="D116" s="5"/>
      <c r="R116" t="s">
        <v>9</v>
      </c>
      <c r="S116" t="s">
        <v>9</v>
      </c>
      <c r="T116" t="s">
        <v>9</v>
      </c>
    </row>
    <row r="117" spans="1:29" x14ac:dyDescent="0.35">
      <c r="A117" s="11"/>
      <c r="B117" s="5"/>
      <c r="C117" s="5" t="s">
        <v>9</v>
      </c>
      <c r="D117" s="5" t="s">
        <v>9</v>
      </c>
    </row>
    <row r="118" spans="1:29" x14ac:dyDescent="0.35">
      <c r="A118" s="11"/>
      <c r="B118" s="5"/>
      <c r="C118" s="5"/>
      <c r="D118" s="5"/>
      <c r="R118">
        <v>65.099199999999996</v>
      </c>
      <c r="S118">
        <v>82.618099999999998</v>
      </c>
      <c r="T118">
        <v>64.319199999999995</v>
      </c>
    </row>
    <row r="119" spans="1:29" x14ac:dyDescent="0.35">
      <c r="A119" s="11"/>
      <c r="B119" s="5" t="s">
        <v>9</v>
      </c>
      <c r="C119" s="5">
        <v>93.584999999999994</v>
      </c>
      <c r="D119" s="5">
        <v>70.528099999999995</v>
      </c>
      <c r="Q119" t="s">
        <v>35</v>
      </c>
      <c r="R119" t="s">
        <v>5</v>
      </c>
      <c r="S119" t="s">
        <v>5</v>
      </c>
      <c r="T119" t="s">
        <v>5</v>
      </c>
    </row>
    <row r="120" spans="1:29" x14ac:dyDescent="0.35">
      <c r="A120" s="11"/>
      <c r="B120" s="5"/>
      <c r="C120" s="6"/>
      <c r="D120" s="6"/>
    </row>
    <row r="121" spans="1:29" ht="15" thickBot="1" x14ac:dyDescent="0.4">
      <c r="A121" s="12"/>
      <c r="B121" s="4">
        <v>56.488</v>
      </c>
      <c r="C121" s="7"/>
      <c r="D121" s="7"/>
      <c r="R121">
        <v>50</v>
      </c>
      <c r="S121">
        <v>50</v>
      </c>
      <c r="T121">
        <v>50</v>
      </c>
    </row>
    <row r="122" spans="1:29" x14ac:dyDescent="0.35">
      <c r="A122" s="10" t="s">
        <v>14</v>
      </c>
      <c r="B122" s="5" t="s">
        <v>5</v>
      </c>
      <c r="C122" s="5" t="s">
        <v>5</v>
      </c>
      <c r="D122" s="5" t="s">
        <v>5</v>
      </c>
    </row>
    <row r="123" spans="1:29" x14ac:dyDescent="0.35">
      <c r="A123" s="11"/>
      <c r="B123" s="5"/>
      <c r="C123" s="5"/>
      <c r="D123" s="5"/>
    </row>
    <row r="124" spans="1:29" x14ac:dyDescent="0.35">
      <c r="A124" s="11"/>
      <c r="B124" s="5">
        <v>40</v>
      </c>
      <c r="C124" s="5">
        <v>40</v>
      </c>
      <c r="D124" s="5">
        <v>40</v>
      </c>
      <c r="R124" t="s">
        <v>6</v>
      </c>
      <c r="S124" t="s">
        <v>6</v>
      </c>
      <c r="T124" t="s">
        <v>6</v>
      </c>
    </row>
    <row r="125" spans="1:29" x14ac:dyDescent="0.35">
      <c r="A125" s="11"/>
      <c r="B125" s="5"/>
      <c r="C125" s="5"/>
      <c r="D125" s="5"/>
    </row>
    <row r="126" spans="1:29" x14ac:dyDescent="0.35">
      <c r="A126" s="11"/>
      <c r="B126" s="5"/>
      <c r="C126" s="5"/>
      <c r="D126" s="5"/>
      <c r="R126">
        <v>23</v>
      </c>
      <c r="S126">
        <v>22</v>
      </c>
      <c r="T126">
        <v>19</v>
      </c>
    </row>
    <row r="127" spans="1:29" ht="27" x14ac:dyDescent="0.35">
      <c r="A127" s="11"/>
      <c r="B127" s="5" t="s">
        <v>6</v>
      </c>
      <c r="C127" s="5" t="s">
        <v>6</v>
      </c>
      <c r="D127" s="5" t="s">
        <v>6</v>
      </c>
    </row>
    <row r="128" spans="1:29" x14ac:dyDescent="0.35">
      <c r="A128" s="11"/>
      <c r="B128" s="5"/>
      <c r="C128" s="5"/>
      <c r="D128" s="5"/>
    </row>
    <row r="129" spans="1:29" x14ac:dyDescent="0.35">
      <c r="A129" s="11"/>
      <c r="B129" s="5">
        <v>6</v>
      </c>
      <c r="C129" s="5">
        <v>10</v>
      </c>
      <c r="D129" s="5">
        <v>10</v>
      </c>
      <c r="R129" t="s">
        <v>7</v>
      </c>
      <c r="S129" t="s">
        <v>7</v>
      </c>
      <c r="T129" t="s">
        <v>7</v>
      </c>
    </row>
    <row r="130" spans="1:29" x14ac:dyDescent="0.35">
      <c r="A130" s="11"/>
      <c r="B130" s="5"/>
      <c r="C130" s="5"/>
      <c r="D130" s="5"/>
    </row>
    <row r="131" spans="1:29" x14ac:dyDescent="0.35">
      <c r="A131" s="11"/>
      <c r="B131" s="5"/>
      <c r="C131" s="5"/>
      <c r="D131" s="5"/>
      <c r="R131">
        <v>57346</v>
      </c>
      <c r="S131">
        <v>57347</v>
      </c>
      <c r="T131">
        <v>57346</v>
      </c>
    </row>
    <row r="132" spans="1:29" ht="27" x14ac:dyDescent="0.35">
      <c r="A132" s="11"/>
      <c r="B132" s="5" t="s">
        <v>7</v>
      </c>
      <c r="C132" s="5" t="s">
        <v>7</v>
      </c>
      <c r="D132" s="5" t="s">
        <v>7</v>
      </c>
    </row>
    <row r="133" spans="1:29" x14ac:dyDescent="0.35">
      <c r="A133" s="11"/>
      <c r="B133" s="5"/>
      <c r="C133" s="5"/>
      <c r="D133" s="5"/>
    </row>
    <row r="134" spans="1:29" x14ac:dyDescent="0.35">
      <c r="A134" s="11"/>
      <c r="B134" s="5">
        <v>57346</v>
      </c>
      <c r="C134" s="5">
        <v>57346</v>
      </c>
      <c r="D134" s="5">
        <v>57346</v>
      </c>
      <c r="E134">
        <f>B134-57340</f>
        <v>6</v>
      </c>
      <c r="F134">
        <f>C134-$E2</f>
        <v>6</v>
      </c>
      <c r="G134">
        <f>D134-$E2</f>
        <v>6</v>
      </c>
      <c r="H134">
        <f>$H2-($E2+E134+B139)</f>
        <v>398</v>
      </c>
      <c r="I134">
        <f t="shared" ref="I134:J134" si="25">$H2-($E2+F134+C139)</f>
        <v>264</v>
      </c>
      <c r="J134">
        <f t="shared" si="25"/>
        <v>153</v>
      </c>
      <c r="R134" t="s">
        <v>8</v>
      </c>
      <c r="S134" t="s">
        <v>8</v>
      </c>
      <c r="T134" t="s">
        <v>8</v>
      </c>
    </row>
    <row r="135" spans="1:29" x14ac:dyDescent="0.35">
      <c r="A135" s="11"/>
      <c r="B135" s="5"/>
      <c r="C135" s="5"/>
      <c r="D135" s="5"/>
    </row>
    <row r="136" spans="1:29" x14ac:dyDescent="0.35">
      <c r="A136" s="11"/>
      <c r="B136" s="5"/>
      <c r="C136" s="5"/>
      <c r="D136" s="5"/>
      <c r="R136">
        <v>460</v>
      </c>
      <c r="S136">
        <v>472</v>
      </c>
      <c r="T136">
        <v>447</v>
      </c>
      <c r="U136">
        <f>550-R136</f>
        <v>90</v>
      </c>
      <c r="V136">
        <f t="shared" ref="V136:W136" si="26">550-S136</f>
        <v>78</v>
      </c>
      <c r="W136">
        <f t="shared" si="26"/>
        <v>103</v>
      </c>
      <c r="AA136">
        <f>(U136/500)*100</f>
        <v>18</v>
      </c>
      <c r="AB136">
        <f t="shared" ref="AB136:AC136" si="27">(V136/500)*100</f>
        <v>15.6</v>
      </c>
      <c r="AC136">
        <f t="shared" si="27"/>
        <v>20.599999999999998</v>
      </c>
    </row>
    <row r="137" spans="1:29" ht="27" x14ac:dyDescent="0.35">
      <c r="A137" s="11"/>
      <c r="B137" s="5" t="s">
        <v>8</v>
      </c>
      <c r="C137" s="5" t="s">
        <v>8</v>
      </c>
      <c r="D137" s="5" t="s">
        <v>8</v>
      </c>
    </row>
    <row r="138" spans="1:29" x14ac:dyDescent="0.35">
      <c r="A138" s="11"/>
      <c r="B138" s="5"/>
      <c r="C138" s="5"/>
      <c r="D138" s="5"/>
    </row>
    <row r="139" spans="1:29" x14ac:dyDescent="0.35">
      <c r="A139" s="11"/>
      <c r="B139" s="5">
        <v>146</v>
      </c>
      <c r="C139" s="5">
        <v>280</v>
      </c>
      <c r="D139" s="5">
        <v>391</v>
      </c>
      <c r="E139">
        <f>550-B139</f>
        <v>404</v>
      </c>
      <c r="F139">
        <f t="shared" ref="F139" si="28">550-C139</f>
        <v>270</v>
      </c>
      <c r="G139">
        <f t="shared" ref="G139" si="29">550-D139</f>
        <v>159</v>
      </c>
      <c r="K139">
        <f>(E139/500)*100</f>
        <v>80.800000000000011</v>
      </c>
      <c r="L139">
        <f t="shared" ref="L139:M139" si="30">(F139/500)*100</f>
        <v>54</v>
      </c>
      <c r="M139">
        <f t="shared" si="30"/>
        <v>31.8</v>
      </c>
      <c r="R139" t="s">
        <v>9</v>
      </c>
      <c r="S139" t="s">
        <v>9</v>
      </c>
      <c r="T139" t="s">
        <v>9</v>
      </c>
    </row>
    <row r="140" spans="1:29" x14ac:dyDescent="0.35">
      <c r="A140" s="11"/>
      <c r="B140" s="5"/>
      <c r="C140" s="5"/>
      <c r="D140" s="5"/>
    </row>
    <row r="141" spans="1:29" x14ac:dyDescent="0.35">
      <c r="A141" s="11"/>
      <c r="B141" s="5"/>
      <c r="C141" s="5"/>
      <c r="D141" s="5"/>
      <c r="R141">
        <v>70.200400000000002</v>
      </c>
      <c r="S141">
        <v>78.484099999999998</v>
      </c>
      <c r="T141">
        <v>70.512500000000003</v>
      </c>
    </row>
    <row r="142" spans="1:29" x14ac:dyDescent="0.35">
      <c r="A142" s="11"/>
      <c r="B142" s="5" t="s">
        <v>9</v>
      </c>
      <c r="C142" s="5" t="s">
        <v>9</v>
      </c>
      <c r="D142" s="5" t="s">
        <v>9</v>
      </c>
    </row>
    <row r="143" spans="1:29" x14ac:dyDescent="0.35">
      <c r="A143" s="11"/>
      <c r="B143" s="5"/>
      <c r="C143" s="5"/>
      <c r="D143" s="5"/>
    </row>
    <row r="144" spans="1:29" ht="15" thickBot="1" x14ac:dyDescent="0.4">
      <c r="A144" s="12"/>
      <c r="B144" s="4">
        <v>75.192499999999995</v>
      </c>
      <c r="C144" s="4">
        <v>67.922799999999995</v>
      </c>
      <c r="D144" s="4">
        <v>62.587600000000002</v>
      </c>
    </row>
    <row r="145" spans="1:10" x14ac:dyDescent="0.35">
      <c r="A145" s="10" t="s">
        <v>15</v>
      </c>
      <c r="B145" s="5" t="s">
        <v>5</v>
      </c>
      <c r="C145" s="5" t="s">
        <v>5</v>
      </c>
      <c r="D145" s="5" t="s">
        <v>5</v>
      </c>
    </row>
    <row r="146" spans="1:10" x14ac:dyDescent="0.35">
      <c r="A146" s="11"/>
      <c r="B146" s="5"/>
      <c r="C146" s="5"/>
      <c r="D146" s="5"/>
    </row>
    <row r="147" spans="1:10" x14ac:dyDescent="0.35">
      <c r="A147" s="11"/>
      <c r="B147" s="5">
        <v>45</v>
      </c>
      <c r="C147" s="5">
        <v>45</v>
      </c>
      <c r="D147" s="5">
        <v>45</v>
      </c>
    </row>
    <row r="148" spans="1:10" x14ac:dyDescent="0.35">
      <c r="A148" s="11"/>
      <c r="B148" s="5"/>
      <c r="C148" s="5"/>
      <c r="D148" s="5"/>
    </row>
    <row r="149" spans="1:10" x14ac:dyDescent="0.35">
      <c r="A149" s="11"/>
      <c r="B149" s="5"/>
      <c r="C149" s="5"/>
      <c r="D149" s="5"/>
    </row>
    <row r="150" spans="1:10" ht="27" x14ac:dyDescent="0.35">
      <c r="A150" s="11"/>
      <c r="B150" s="5" t="s">
        <v>6</v>
      </c>
      <c r="C150" s="5" t="s">
        <v>6</v>
      </c>
      <c r="D150" s="5" t="s">
        <v>6</v>
      </c>
    </row>
    <row r="151" spans="1:10" x14ac:dyDescent="0.35">
      <c r="A151" s="11"/>
      <c r="B151" s="5"/>
      <c r="C151" s="5"/>
      <c r="D151" s="5"/>
    </row>
    <row r="152" spans="1:10" x14ac:dyDescent="0.35">
      <c r="A152" s="11"/>
      <c r="B152" s="5">
        <v>11</v>
      </c>
      <c r="C152" s="5">
        <v>7</v>
      </c>
      <c r="D152" s="5">
        <v>9</v>
      </c>
    </row>
    <row r="153" spans="1:10" x14ac:dyDescent="0.35">
      <c r="A153" s="11"/>
      <c r="B153" s="5"/>
      <c r="C153" s="5"/>
      <c r="D153" s="5"/>
    </row>
    <row r="154" spans="1:10" x14ac:dyDescent="0.35">
      <c r="A154" s="11"/>
      <c r="B154" s="5"/>
      <c r="C154" s="5"/>
      <c r="D154" s="5"/>
    </row>
    <row r="155" spans="1:10" ht="27" x14ac:dyDescent="0.35">
      <c r="A155" s="11"/>
      <c r="B155" s="5" t="s">
        <v>7</v>
      </c>
      <c r="C155" s="5" t="s">
        <v>7</v>
      </c>
      <c r="D155" s="5" t="s">
        <v>7</v>
      </c>
    </row>
    <row r="156" spans="1:10" x14ac:dyDescent="0.35">
      <c r="A156" s="11"/>
      <c r="B156" s="5"/>
      <c r="C156" s="5"/>
      <c r="D156" s="5"/>
    </row>
    <row r="157" spans="1:10" x14ac:dyDescent="0.35">
      <c r="A157" s="11"/>
      <c r="B157" s="5">
        <v>57346</v>
      </c>
      <c r="C157" s="5">
        <v>57346</v>
      </c>
      <c r="D157" s="5">
        <v>57348</v>
      </c>
      <c r="E157">
        <f>B157-57340</f>
        <v>6</v>
      </c>
      <c r="F157">
        <f>C157-$E2</f>
        <v>6</v>
      </c>
      <c r="G157">
        <f>D157-$E2</f>
        <v>8</v>
      </c>
      <c r="H157">
        <f>$H2-($E2+E157+B162)</f>
        <v>113</v>
      </c>
      <c r="I157">
        <f t="shared" ref="I157:J157" si="31">$H2-($E2+F157+C162)</f>
        <v>481</v>
      </c>
      <c r="J157">
        <f t="shared" si="31"/>
        <v>91</v>
      </c>
    </row>
    <row r="158" spans="1:10" x14ac:dyDescent="0.35">
      <c r="A158" s="11"/>
      <c r="B158" s="5"/>
      <c r="C158" s="5"/>
      <c r="D158" s="5"/>
    </row>
    <row r="159" spans="1:10" x14ac:dyDescent="0.35">
      <c r="A159" s="11"/>
      <c r="B159" s="5"/>
      <c r="C159" s="5"/>
      <c r="D159" s="5"/>
    </row>
    <row r="160" spans="1:10" ht="27" x14ac:dyDescent="0.35">
      <c r="A160" s="11"/>
      <c r="B160" s="5" t="s">
        <v>8</v>
      </c>
      <c r="C160" s="5" t="s">
        <v>8</v>
      </c>
      <c r="D160" s="5" t="s">
        <v>8</v>
      </c>
    </row>
    <row r="161" spans="1:13" x14ac:dyDescent="0.35">
      <c r="A161" s="11"/>
      <c r="B161" s="5"/>
      <c r="C161" s="5"/>
      <c r="D161" s="5"/>
    </row>
    <row r="162" spans="1:13" x14ac:dyDescent="0.35">
      <c r="A162" s="11"/>
      <c r="B162" s="5">
        <v>431</v>
      </c>
      <c r="C162" s="5">
        <v>63</v>
      </c>
      <c r="D162" s="5">
        <v>451</v>
      </c>
      <c r="E162">
        <f>550-B162</f>
        <v>119</v>
      </c>
      <c r="F162">
        <f t="shared" ref="F162" si="32">550-C162</f>
        <v>487</v>
      </c>
      <c r="G162">
        <f t="shared" ref="G162" si="33">550-D162</f>
        <v>99</v>
      </c>
      <c r="K162">
        <f>(E162/500)*100</f>
        <v>23.799999999999997</v>
      </c>
      <c r="L162">
        <f t="shared" ref="L162:M162" si="34">(F162/500)*100</f>
        <v>97.399999999999991</v>
      </c>
      <c r="M162">
        <f t="shared" si="34"/>
        <v>19.8</v>
      </c>
    </row>
    <row r="163" spans="1:13" x14ac:dyDescent="0.35">
      <c r="A163" s="11"/>
      <c r="B163" s="5"/>
      <c r="C163" s="5"/>
      <c r="D163" s="5"/>
    </row>
    <row r="164" spans="1:13" x14ac:dyDescent="0.35">
      <c r="A164" s="11"/>
      <c r="B164" s="5"/>
      <c r="C164" s="5"/>
      <c r="D164" s="5"/>
    </row>
    <row r="165" spans="1:13" x14ac:dyDescent="0.35">
      <c r="A165" s="11"/>
      <c r="B165" s="5" t="s">
        <v>9</v>
      </c>
      <c r="C165" s="5" t="s">
        <v>9</v>
      </c>
      <c r="D165" s="5" t="s">
        <v>9</v>
      </c>
    </row>
    <row r="166" spans="1:13" x14ac:dyDescent="0.35">
      <c r="A166" s="11"/>
      <c r="B166" s="5"/>
      <c r="C166" s="5"/>
      <c r="D166" s="5"/>
    </row>
    <row r="167" spans="1:13" ht="15" thickBot="1" x14ac:dyDescent="0.4">
      <c r="A167" s="12"/>
      <c r="B167" s="4">
        <v>93.148200000000003</v>
      </c>
      <c r="C167" s="4">
        <v>53.555100000000003</v>
      </c>
      <c r="D167" s="4">
        <v>61.511200000000002</v>
      </c>
    </row>
    <row r="168" spans="1:13" x14ac:dyDescent="0.35">
      <c r="A168" s="10" t="s">
        <v>16</v>
      </c>
      <c r="B168" s="5" t="s">
        <v>5</v>
      </c>
      <c r="C168" s="5" t="s">
        <v>5</v>
      </c>
      <c r="D168" s="5" t="s">
        <v>5</v>
      </c>
    </row>
    <row r="169" spans="1:13" x14ac:dyDescent="0.35">
      <c r="A169" s="11"/>
      <c r="B169" s="5"/>
      <c r="C169" s="5"/>
      <c r="D169" s="5"/>
    </row>
    <row r="170" spans="1:13" x14ac:dyDescent="0.35">
      <c r="A170" s="11"/>
      <c r="B170" s="5">
        <v>50</v>
      </c>
      <c r="C170" s="5">
        <v>50</v>
      </c>
      <c r="D170" s="5">
        <v>50</v>
      </c>
    </row>
    <row r="171" spans="1:13" x14ac:dyDescent="0.35">
      <c r="A171" s="11"/>
      <c r="B171" s="5"/>
      <c r="C171" s="5"/>
      <c r="D171" s="5"/>
    </row>
    <row r="172" spans="1:13" x14ac:dyDescent="0.35">
      <c r="A172" s="11"/>
      <c r="B172" s="5"/>
      <c r="C172" s="5"/>
      <c r="D172" s="5"/>
    </row>
    <row r="173" spans="1:13" ht="27" x14ac:dyDescent="0.35">
      <c r="A173" s="11"/>
      <c r="B173" s="5"/>
      <c r="C173" s="5" t="s">
        <v>6</v>
      </c>
      <c r="D173" s="5" t="s">
        <v>6</v>
      </c>
    </row>
    <row r="174" spans="1:13" ht="27" x14ac:dyDescent="0.35">
      <c r="A174" s="11"/>
      <c r="B174" s="5" t="s">
        <v>6</v>
      </c>
      <c r="C174" s="5"/>
      <c r="D174" s="5"/>
    </row>
    <row r="175" spans="1:13" x14ac:dyDescent="0.35">
      <c r="A175" s="11"/>
      <c r="B175" s="5"/>
      <c r="C175" s="5">
        <v>12</v>
      </c>
      <c r="D175" s="5">
        <v>12</v>
      </c>
    </row>
    <row r="176" spans="1:13" x14ac:dyDescent="0.35">
      <c r="A176" s="11"/>
      <c r="B176" s="5">
        <v>9</v>
      </c>
      <c r="C176" s="5"/>
      <c r="D176" s="5"/>
    </row>
    <row r="177" spans="1:13" x14ac:dyDescent="0.35">
      <c r="A177" s="11"/>
      <c r="B177" s="5"/>
      <c r="C177" s="5"/>
      <c r="D177" s="5"/>
    </row>
    <row r="178" spans="1:13" ht="27" x14ac:dyDescent="0.35">
      <c r="A178" s="11"/>
      <c r="B178" s="5" t="s">
        <v>7</v>
      </c>
      <c r="C178" s="5" t="s">
        <v>7</v>
      </c>
      <c r="D178" s="5" t="s">
        <v>7</v>
      </c>
    </row>
    <row r="179" spans="1:13" x14ac:dyDescent="0.35">
      <c r="A179" s="11"/>
      <c r="B179" s="5"/>
      <c r="C179" s="5"/>
      <c r="D179" s="5"/>
    </row>
    <row r="180" spans="1:13" x14ac:dyDescent="0.35">
      <c r="A180" s="11"/>
      <c r="B180" s="5">
        <v>57346</v>
      </c>
      <c r="C180" s="5">
        <v>57348</v>
      </c>
      <c r="D180" s="5">
        <v>57352</v>
      </c>
      <c r="E180">
        <f>B180-57340</f>
        <v>6</v>
      </c>
      <c r="F180">
        <f>C180-$E2</f>
        <v>8</v>
      </c>
      <c r="G180">
        <f>D180-$E2</f>
        <v>12</v>
      </c>
      <c r="H180">
        <f>$H2-($E2+E180+B185)</f>
        <v>263</v>
      </c>
      <c r="I180">
        <f t="shared" ref="I180:J180" si="35">$H2-($E2+F180+C185)</f>
        <v>423</v>
      </c>
      <c r="J180">
        <f t="shared" si="35"/>
        <v>102</v>
      </c>
    </row>
    <row r="181" spans="1:13" x14ac:dyDescent="0.35">
      <c r="A181" s="11"/>
      <c r="B181" s="5"/>
      <c r="C181" s="5"/>
      <c r="D181" s="5"/>
    </row>
    <row r="182" spans="1:13" x14ac:dyDescent="0.35">
      <c r="A182" s="11"/>
      <c r="B182" s="5"/>
      <c r="C182" s="5"/>
      <c r="D182" s="5"/>
    </row>
    <row r="183" spans="1:13" ht="27" x14ac:dyDescent="0.35">
      <c r="A183" s="11"/>
      <c r="B183" s="5" t="s">
        <v>8</v>
      </c>
      <c r="C183" s="5" t="s">
        <v>8</v>
      </c>
      <c r="D183" s="5" t="s">
        <v>8</v>
      </c>
    </row>
    <row r="184" spans="1:13" x14ac:dyDescent="0.35">
      <c r="A184" s="11"/>
      <c r="B184" s="5"/>
      <c r="C184" s="5"/>
      <c r="D184" s="5"/>
    </row>
    <row r="185" spans="1:13" x14ac:dyDescent="0.35">
      <c r="A185" s="11"/>
      <c r="B185" s="5">
        <v>281</v>
      </c>
      <c r="C185" s="5">
        <v>119</v>
      </c>
      <c r="D185" s="5">
        <v>436</v>
      </c>
      <c r="E185">
        <f>550-B185</f>
        <v>269</v>
      </c>
      <c r="F185">
        <f t="shared" ref="F185" si="36">550-C185</f>
        <v>431</v>
      </c>
      <c r="G185">
        <f t="shared" ref="G185" si="37">550-D185</f>
        <v>114</v>
      </c>
      <c r="K185">
        <f>(E185/500)*100</f>
        <v>53.800000000000004</v>
      </c>
      <c r="L185">
        <f t="shared" ref="L185:M185" si="38">(F185/500)*100</f>
        <v>86.2</v>
      </c>
      <c r="M185">
        <f t="shared" si="38"/>
        <v>22.8</v>
      </c>
    </row>
    <row r="186" spans="1:13" x14ac:dyDescent="0.35">
      <c r="A186" s="11"/>
      <c r="B186" s="5"/>
      <c r="C186" s="5"/>
      <c r="D186" s="5"/>
    </row>
    <row r="187" spans="1:13" x14ac:dyDescent="0.35">
      <c r="A187" s="11"/>
      <c r="B187" s="5"/>
      <c r="C187" s="5"/>
      <c r="D187" s="5"/>
    </row>
    <row r="188" spans="1:13" x14ac:dyDescent="0.35">
      <c r="A188" s="11"/>
      <c r="B188" s="5" t="s">
        <v>9</v>
      </c>
      <c r="C188" s="5" t="s">
        <v>9</v>
      </c>
      <c r="D188" s="5" t="s">
        <v>9</v>
      </c>
    </row>
    <row r="189" spans="1:13" x14ac:dyDescent="0.35">
      <c r="A189" s="11"/>
      <c r="B189" s="5"/>
      <c r="C189" s="5"/>
      <c r="D189" s="5"/>
    </row>
    <row r="190" spans="1:13" ht="15" thickBot="1" x14ac:dyDescent="0.4">
      <c r="A190" s="12"/>
      <c r="B190" s="4">
        <v>97.3446</v>
      </c>
      <c r="C190" s="4">
        <v>52.494300000000003</v>
      </c>
      <c r="D190" s="4">
        <v>62.8996</v>
      </c>
    </row>
  </sheetData>
  <mergeCells count="8">
    <mergeCell ref="A145:A167"/>
    <mergeCell ref="A168:A190"/>
    <mergeCell ref="A3:A26"/>
    <mergeCell ref="A27:A49"/>
    <mergeCell ref="A50:A72"/>
    <mergeCell ref="A73:A96"/>
    <mergeCell ref="A97:A121"/>
    <mergeCell ref="A122:A1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8"/>
  <sheetViews>
    <sheetView topLeftCell="A4" workbookViewId="0">
      <selection activeCell="B12" sqref="B12"/>
    </sheetView>
  </sheetViews>
  <sheetFormatPr defaultRowHeight="14.5" x14ac:dyDescent="0.35"/>
  <sheetData>
    <row r="4" spans="2:6" x14ac:dyDescent="0.35">
      <c r="B4" t="s">
        <v>19</v>
      </c>
      <c r="C4" t="s">
        <v>20</v>
      </c>
      <c r="D4" t="s">
        <v>21</v>
      </c>
      <c r="E4" t="s">
        <v>22</v>
      </c>
      <c r="F4" t="s">
        <v>36</v>
      </c>
    </row>
    <row r="5" spans="2:6" x14ac:dyDescent="0.35">
      <c r="B5">
        <f>1/100</f>
        <v>0.01</v>
      </c>
      <c r="C5">
        <v>18.600000000000001</v>
      </c>
      <c r="D5">
        <v>53.6</v>
      </c>
      <c r="E5">
        <v>59.8</v>
      </c>
      <c r="F5">
        <f>AVERAGE(C5:E5)</f>
        <v>44</v>
      </c>
    </row>
    <row r="6" spans="2:6" x14ac:dyDescent="0.35">
      <c r="B6">
        <f>1/10</f>
        <v>0.1</v>
      </c>
      <c r="C6">
        <v>53.800000000000004</v>
      </c>
      <c r="D6">
        <v>86.2</v>
      </c>
      <c r="E6">
        <v>22.8</v>
      </c>
      <c r="F6">
        <f t="shared" ref="F6:F18" si="0">AVERAGE(C6:E6)</f>
        <v>54.266666666666673</v>
      </c>
    </row>
    <row r="7" spans="2:6" x14ac:dyDescent="0.35">
      <c r="B7">
        <f>1/9</f>
        <v>0.1111111111111111</v>
      </c>
      <c r="C7">
        <v>23.799999999999997</v>
      </c>
      <c r="D7">
        <v>97.399999999999991</v>
      </c>
      <c r="E7">
        <v>19.8</v>
      </c>
      <c r="F7">
        <f t="shared" si="0"/>
        <v>47</v>
      </c>
    </row>
    <row r="8" spans="2:6" x14ac:dyDescent="0.35">
      <c r="B8">
        <f>1/8</f>
        <v>0.125</v>
      </c>
      <c r="C8">
        <v>80.800000000000011</v>
      </c>
      <c r="D8">
        <v>54</v>
      </c>
      <c r="E8">
        <v>31.8</v>
      </c>
      <c r="F8">
        <f t="shared" si="0"/>
        <v>55.533333333333339</v>
      </c>
    </row>
    <row r="9" spans="2:6" x14ac:dyDescent="0.35">
      <c r="B9">
        <f>1/7</f>
        <v>0.14285714285714285</v>
      </c>
      <c r="C9">
        <v>58.8</v>
      </c>
      <c r="D9">
        <v>22.400000000000002</v>
      </c>
      <c r="E9">
        <v>15.6</v>
      </c>
      <c r="F9">
        <f t="shared" si="0"/>
        <v>32.266666666666666</v>
      </c>
    </row>
    <row r="10" spans="2:6" x14ac:dyDescent="0.35">
      <c r="B10">
        <f>1/6</f>
        <v>0.16666666666666666</v>
      </c>
      <c r="C10">
        <v>21.4</v>
      </c>
      <c r="D10">
        <v>86.4</v>
      </c>
      <c r="E10">
        <v>33.6</v>
      </c>
      <c r="F10">
        <f t="shared" si="0"/>
        <v>47.133333333333333</v>
      </c>
    </row>
    <row r="11" spans="2:6" x14ac:dyDescent="0.35">
      <c r="B11">
        <f>1/5</f>
        <v>0.2</v>
      </c>
      <c r="C11">
        <v>26.400000000000002</v>
      </c>
      <c r="D11">
        <v>85.6</v>
      </c>
      <c r="E11">
        <v>25.4</v>
      </c>
      <c r="F11">
        <f t="shared" si="0"/>
        <v>45.800000000000004</v>
      </c>
    </row>
    <row r="12" spans="2:6" x14ac:dyDescent="0.35">
      <c r="B12">
        <f>1/4</f>
        <v>0.25</v>
      </c>
      <c r="C12">
        <v>35.199999999999996</v>
      </c>
      <c r="D12">
        <v>88</v>
      </c>
      <c r="E12">
        <v>22.8</v>
      </c>
      <c r="F12">
        <f t="shared" si="0"/>
        <v>48.666666666666664</v>
      </c>
    </row>
    <row r="13" spans="2:6" x14ac:dyDescent="0.35">
      <c r="B13">
        <f>4/5</f>
        <v>0.8</v>
      </c>
      <c r="C13">
        <v>56.599999999999994</v>
      </c>
      <c r="D13">
        <v>13.200000000000001</v>
      </c>
      <c r="E13">
        <v>43.4</v>
      </c>
      <c r="F13">
        <f t="shared" si="0"/>
        <v>37.733333333333327</v>
      </c>
    </row>
    <row r="14" spans="2:6" x14ac:dyDescent="0.35">
      <c r="B14">
        <f>5/6</f>
        <v>0.83333333333333337</v>
      </c>
      <c r="C14">
        <v>42.8</v>
      </c>
      <c r="D14">
        <v>28.799999999999997</v>
      </c>
      <c r="E14">
        <v>21.6</v>
      </c>
      <c r="F14">
        <f t="shared" si="0"/>
        <v>31.066666666666663</v>
      </c>
    </row>
    <row r="15" spans="2:6" x14ac:dyDescent="0.35">
      <c r="B15">
        <f>6/7</f>
        <v>0.8571428571428571</v>
      </c>
      <c r="C15">
        <v>15</v>
      </c>
      <c r="D15">
        <v>38.4</v>
      </c>
      <c r="E15">
        <v>29.599999999999998</v>
      </c>
      <c r="F15">
        <f t="shared" si="0"/>
        <v>27.666666666666668</v>
      </c>
    </row>
    <row r="16" spans="2:6" x14ac:dyDescent="0.35">
      <c r="B16">
        <f>8/9</f>
        <v>0.88888888888888884</v>
      </c>
      <c r="C16">
        <v>28.599999999999998</v>
      </c>
      <c r="D16">
        <v>10.6</v>
      </c>
      <c r="E16">
        <v>33</v>
      </c>
      <c r="F16">
        <f t="shared" si="0"/>
        <v>24.066666666666663</v>
      </c>
    </row>
    <row r="17" spans="2:6" x14ac:dyDescent="0.35">
      <c r="B17">
        <f>9/10</f>
        <v>0.9</v>
      </c>
      <c r="C17">
        <v>18</v>
      </c>
      <c r="D17">
        <v>15.6</v>
      </c>
      <c r="E17">
        <v>20.599999999999998</v>
      </c>
      <c r="F17">
        <f t="shared" si="0"/>
        <v>18.066666666666666</v>
      </c>
    </row>
    <row r="18" spans="2:6" x14ac:dyDescent="0.35">
      <c r="B18">
        <f>99/100</f>
        <v>0.99</v>
      </c>
      <c r="C18">
        <v>12</v>
      </c>
      <c r="D18">
        <v>11.4</v>
      </c>
      <c r="E18">
        <v>14.6</v>
      </c>
      <c r="F18">
        <f t="shared" si="0"/>
        <v>12.666666666666666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0"/>
  <sheetViews>
    <sheetView tabSelected="1" zoomScale="85" zoomScaleNormal="85" workbookViewId="0">
      <pane ySplit="1" topLeftCell="A2" activePane="bottomLeft" state="frozen"/>
      <selection pane="bottomLeft" activeCell="K135" sqref="K135"/>
    </sheetView>
  </sheetViews>
  <sheetFormatPr defaultRowHeight="14.5" x14ac:dyDescent="0.35"/>
  <cols>
    <col min="1" max="1" width="22.453125" customWidth="1"/>
    <col min="2" max="2" width="22.36328125" customWidth="1"/>
    <col min="3" max="3" width="17.26953125" customWidth="1"/>
    <col min="4" max="5" width="17.6328125" customWidth="1"/>
    <col min="6" max="6" width="17.7265625" customWidth="1"/>
    <col min="7" max="7" width="16.54296875" customWidth="1"/>
    <col min="8" max="8" width="18.6328125" customWidth="1"/>
    <col min="9" max="9" width="17.54296875" customWidth="1"/>
    <col min="10" max="10" width="17.81640625" customWidth="1"/>
    <col min="11" max="11" width="18.453125" customWidth="1"/>
    <col min="13" max="13" width="16.1796875" customWidth="1"/>
  </cols>
  <sheetData>
    <row r="1" spans="1:13" x14ac:dyDescent="0.35">
      <c r="A1" t="s">
        <v>46</v>
      </c>
      <c r="B1" t="s">
        <v>35</v>
      </c>
      <c r="C1" t="s">
        <v>33</v>
      </c>
      <c r="D1" t="s">
        <v>59</v>
      </c>
      <c r="E1" s="9" t="s">
        <v>30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</row>
    <row r="2" spans="1:13" x14ac:dyDescent="0.35">
      <c r="A2" t="s">
        <v>39</v>
      </c>
      <c r="B2" t="s">
        <v>39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t="s">
        <v>39</v>
      </c>
      <c r="M2" t="s">
        <v>39</v>
      </c>
    </row>
    <row r="3" spans="1:13" x14ac:dyDescent="0.35">
      <c r="A3">
        <v>0.99</v>
      </c>
      <c r="B3">
        <v>0.9</v>
      </c>
      <c r="C3">
        <v>0.88890000000000002</v>
      </c>
      <c r="D3">
        <v>0.85709999999999997</v>
      </c>
      <c r="E3">
        <v>0.83330000000000004</v>
      </c>
      <c r="F3">
        <v>0.8</v>
      </c>
      <c r="G3">
        <v>0.25</v>
      </c>
      <c r="H3">
        <v>0.2</v>
      </c>
      <c r="I3">
        <v>0.16669999999999999</v>
      </c>
      <c r="J3">
        <v>0.1429</v>
      </c>
      <c r="K3">
        <v>0.125</v>
      </c>
      <c r="L3">
        <v>0.1111</v>
      </c>
      <c r="M3">
        <v>0.1</v>
      </c>
    </row>
    <row r="4" spans="1:13" x14ac:dyDescent="0.35">
      <c r="A4" t="s">
        <v>5</v>
      </c>
      <c r="B4" t="s">
        <v>5</v>
      </c>
      <c r="C4" t="s">
        <v>5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5</v>
      </c>
      <c r="M4" t="s">
        <v>5</v>
      </c>
    </row>
    <row r="5" spans="1:13" x14ac:dyDescent="0.35">
      <c r="A5">
        <v>500</v>
      </c>
      <c r="B5">
        <v>50</v>
      </c>
      <c r="C5">
        <v>45</v>
      </c>
      <c r="D5">
        <v>35</v>
      </c>
      <c r="E5">
        <v>30</v>
      </c>
      <c r="F5">
        <v>25</v>
      </c>
      <c r="G5">
        <v>20</v>
      </c>
      <c r="H5">
        <v>25</v>
      </c>
      <c r="I5">
        <v>30</v>
      </c>
      <c r="J5">
        <v>35</v>
      </c>
      <c r="K5">
        <v>40</v>
      </c>
      <c r="L5">
        <v>45</v>
      </c>
      <c r="M5">
        <v>50</v>
      </c>
    </row>
    <row r="6" spans="1:13" x14ac:dyDescent="0.35">
      <c r="A6" t="s">
        <v>6</v>
      </c>
      <c r="B6" t="s">
        <v>6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</row>
    <row r="7" spans="1:13" x14ac:dyDescent="0.35">
      <c r="A7">
        <v>66</v>
      </c>
      <c r="B7">
        <v>20</v>
      </c>
      <c r="C7">
        <v>22</v>
      </c>
      <c r="D7">
        <v>13</v>
      </c>
      <c r="E7">
        <v>16</v>
      </c>
      <c r="F7">
        <v>12</v>
      </c>
      <c r="G7">
        <v>22</v>
      </c>
      <c r="H7">
        <v>11</v>
      </c>
      <c r="I7">
        <v>8</v>
      </c>
      <c r="J7">
        <v>12</v>
      </c>
      <c r="K7">
        <v>12</v>
      </c>
      <c r="L7">
        <v>13</v>
      </c>
      <c r="M7">
        <v>6</v>
      </c>
    </row>
    <row r="8" spans="1:13" x14ac:dyDescent="0.35">
      <c r="A8" t="s">
        <v>37</v>
      </c>
      <c r="B8" t="s">
        <v>37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  <c r="J8" t="s">
        <v>37</v>
      </c>
      <c r="K8" t="s">
        <v>37</v>
      </c>
      <c r="L8" t="s">
        <v>37</v>
      </c>
      <c r="M8" t="s">
        <v>37</v>
      </c>
    </row>
    <row r="9" spans="1:13" x14ac:dyDescent="0.35">
      <c r="A9">
        <v>57346</v>
      </c>
      <c r="B9">
        <v>57346</v>
      </c>
      <c r="C9">
        <v>57346</v>
      </c>
      <c r="D9">
        <v>57348</v>
      </c>
      <c r="E9">
        <v>57346</v>
      </c>
      <c r="F9">
        <v>57346</v>
      </c>
      <c r="G9">
        <v>57349</v>
      </c>
      <c r="H9">
        <v>57359</v>
      </c>
      <c r="I9">
        <v>57346</v>
      </c>
      <c r="J9">
        <v>57349</v>
      </c>
      <c r="K9">
        <v>57348</v>
      </c>
      <c r="L9">
        <v>57389</v>
      </c>
      <c r="M9">
        <v>57348</v>
      </c>
    </row>
    <row r="10" spans="1:13" x14ac:dyDescent="0.35">
      <c r="A10" t="s">
        <v>8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t="s">
        <v>8</v>
      </c>
      <c r="H10" t="s">
        <v>8</v>
      </c>
      <c r="I10" t="s">
        <v>8</v>
      </c>
      <c r="J10" t="s">
        <v>8</v>
      </c>
      <c r="K10" t="s">
        <v>8</v>
      </c>
      <c r="L10" t="s">
        <v>8</v>
      </c>
      <c r="M10" t="s">
        <v>8</v>
      </c>
    </row>
    <row r="11" spans="1:13" x14ac:dyDescent="0.35">
      <c r="A11">
        <v>460</v>
      </c>
      <c r="B11">
        <v>198</v>
      </c>
      <c r="C11">
        <v>303</v>
      </c>
      <c r="D11">
        <v>410</v>
      </c>
      <c r="E11">
        <v>160</v>
      </c>
      <c r="F11">
        <v>382</v>
      </c>
      <c r="G11">
        <v>456</v>
      </c>
      <c r="H11">
        <v>440</v>
      </c>
      <c r="I11">
        <v>401</v>
      </c>
      <c r="J11">
        <v>448</v>
      </c>
      <c r="K11">
        <v>380</v>
      </c>
      <c r="L11">
        <v>265</v>
      </c>
      <c r="M11">
        <v>450</v>
      </c>
    </row>
    <row r="12" spans="1:13" x14ac:dyDescent="0.35">
      <c r="A12" t="s">
        <v>38</v>
      </c>
      <c r="B12" t="s">
        <v>38</v>
      </c>
      <c r="C12" t="s">
        <v>38</v>
      </c>
      <c r="D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M12" t="s">
        <v>38</v>
      </c>
    </row>
    <row r="13" spans="1:13" x14ac:dyDescent="0.35">
      <c r="A13">
        <v>104</v>
      </c>
      <c r="B13">
        <v>55</v>
      </c>
      <c r="C13">
        <v>108</v>
      </c>
      <c r="D13">
        <v>62</v>
      </c>
      <c r="E13">
        <v>15</v>
      </c>
      <c r="F13">
        <v>12</v>
      </c>
      <c r="G13">
        <v>97</v>
      </c>
      <c r="H13">
        <v>99</v>
      </c>
      <c r="I13">
        <v>0</v>
      </c>
      <c r="J13">
        <v>64</v>
      </c>
      <c r="K13">
        <v>2</v>
      </c>
      <c r="L13">
        <v>68</v>
      </c>
      <c r="M13">
        <v>1</v>
      </c>
    </row>
    <row r="14" spans="1:13" x14ac:dyDescent="0.35">
      <c r="A14" t="s">
        <v>9</v>
      </c>
      <c r="B14" t="s">
        <v>9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</row>
    <row r="15" spans="1:13" x14ac:dyDescent="0.35">
      <c r="A15">
        <v>182.58359999999999</v>
      </c>
      <c r="B15">
        <v>161.5078</v>
      </c>
      <c r="C15">
        <v>163.6294</v>
      </c>
      <c r="D15">
        <v>166.03190000000001</v>
      </c>
      <c r="E15">
        <v>162.89619999999999</v>
      </c>
      <c r="F15">
        <v>188.52719999999999</v>
      </c>
      <c r="G15">
        <v>174.59630000000001</v>
      </c>
      <c r="H15">
        <v>168.6371</v>
      </c>
      <c r="I15">
        <v>162.52180000000001</v>
      </c>
      <c r="J15">
        <v>171.81950000000001</v>
      </c>
      <c r="K15">
        <v>166.46870000000001</v>
      </c>
      <c r="L15">
        <v>180.50880000000001</v>
      </c>
      <c r="M15">
        <v>186.29640000000001</v>
      </c>
    </row>
    <row r="16" spans="1:13" x14ac:dyDescent="0.35">
      <c r="A16" t="s">
        <v>40</v>
      </c>
    </row>
    <row r="17" spans="1:13" x14ac:dyDescent="0.35">
      <c r="A17">
        <f>(A11/550)*100</f>
        <v>83.636363636363626</v>
      </c>
      <c r="B17">
        <f t="shared" ref="B17:M17" si="0">(B11/550)*100</f>
        <v>36</v>
      </c>
      <c r="C17">
        <f t="shared" si="0"/>
        <v>55.090909090909093</v>
      </c>
      <c r="D17">
        <f t="shared" si="0"/>
        <v>74.545454545454547</v>
      </c>
      <c r="E17">
        <f t="shared" si="0"/>
        <v>29.09090909090909</v>
      </c>
      <c r="F17">
        <f t="shared" si="0"/>
        <v>69.454545454545453</v>
      </c>
      <c r="G17">
        <f t="shared" si="0"/>
        <v>82.909090909090907</v>
      </c>
      <c r="H17">
        <f t="shared" si="0"/>
        <v>80</v>
      </c>
      <c r="I17">
        <f t="shared" si="0"/>
        <v>72.909090909090907</v>
      </c>
      <c r="J17">
        <f t="shared" si="0"/>
        <v>81.454545454545453</v>
      </c>
      <c r="K17">
        <f t="shared" si="0"/>
        <v>69.090909090909093</v>
      </c>
      <c r="L17">
        <f t="shared" si="0"/>
        <v>48.18181818181818</v>
      </c>
      <c r="M17">
        <f t="shared" si="0"/>
        <v>81.818181818181827</v>
      </c>
    </row>
    <row r="18" spans="1:13" x14ac:dyDescent="0.35">
      <c r="A18" t="s">
        <v>41</v>
      </c>
    </row>
    <row r="19" spans="1:13" x14ac:dyDescent="0.35">
      <c r="A19">
        <f>(A13/(A11+A13))*100</f>
        <v>18.439716312056735</v>
      </c>
      <c r="B19">
        <f t="shared" ref="B19:M19" si="1">(B13/(B11+B13))*100</f>
        <v>21.739130434782609</v>
      </c>
      <c r="C19">
        <f t="shared" si="1"/>
        <v>26.277372262773724</v>
      </c>
      <c r="D19">
        <f t="shared" si="1"/>
        <v>13.135593220338984</v>
      </c>
      <c r="E19">
        <f t="shared" si="1"/>
        <v>8.5714285714285712</v>
      </c>
      <c r="F19">
        <f t="shared" si="1"/>
        <v>3.0456852791878175</v>
      </c>
      <c r="G19">
        <f t="shared" si="1"/>
        <v>17.540687160940323</v>
      </c>
      <c r="H19">
        <f t="shared" si="1"/>
        <v>18.367346938775512</v>
      </c>
      <c r="I19">
        <f t="shared" si="1"/>
        <v>0</v>
      </c>
      <c r="J19">
        <f t="shared" si="1"/>
        <v>12.5</v>
      </c>
      <c r="K19">
        <f t="shared" si="1"/>
        <v>0.52356020942408377</v>
      </c>
      <c r="L19">
        <f t="shared" si="1"/>
        <v>20.42042042042042</v>
      </c>
      <c r="M19">
        <f t="shared" si="1"/>
        <v>0.22172949002217296</v>
      </c>
    </row>
    <row r="20" spans="1:13" x14ac:dyDescent="0.35">
      <c r="A20" t="s">
        <v>42</v>
      </c>
    </row>
    <row r="21" spans="1:13" x14ac:dyDescent="0.35">
      <c r="A21">
        <f>((550-A11)/550)*100</f>
        <v>16.363636363636363</v>
      </c>
      <c r="B21">
        <f t="shared" ref="B21:M21" si="2">((550-B11)/550)*100</f>
        <v>64</v>
      </c>
      <c r="C21">
        <f t="shared" si="2"/>
        <v>44.909090909090907</v>
      </c>
      <c r="D21">
        <f t="shared" si="2"/>
        <v>25.454545454545453</v>
      </c>
      <c r="E21">
        <f t="shared" si="2"/>
        <v>70.909090909090907</v>
      </c>
      <c r="F21">
        <f t="shared" si="2"/>
        <v>30.545454545454547</v>
      </c>
      <c r="G21">
        <f t="shared" si="2"/>
        <v>17.09090909090909</v>
      </c>
      <c r="H21">
        <f t="shared" si="2"/>
        <v>20</v>
      </c>
      <c r="I21">
        <f t="shared" si="2"/>
        <v>27.090909090909093</v>
      </c>
      <c r="J21">
        <f t="shared" si="2"/>
        <v>18.545454545454547</v>
      </c>
      <c r="K21">
        <f t="shared" si="2"/>
        <v>30.909090909090907</v>
      </c>
      <c r="L21">
        <f t="shared" si="2"/>
        <v>51.81818181818182</v>
      </c>
      <c r="M21">
        <f t="shared" si="2"/>
        <v>18.181818181818183</v>
      </c>
    </row>
    <row r="23" spans="1:13" x14ac:dyDescent="0.35">
      <c r="C23" t="s">
        <v>44</v>
      </c>
      <c r="D23" t="s">
        <v>44</v>
      </c>
      <c r="E23" t="s">
        <v>44</v>
      </c>
      <c r="F23" t="s">
        <v>44</v>
      </c>
      <c r="G23" t="s">
        <v>44</v>
      </c>
      <c r="H23" t="s">
        <v>44</v>
      </c>
      <c r="I23" t="s">
        <v>44</v>
      </c>
      <c r="J23" t="s">
        <v>44</v>
      </c>
      <c r="K23" t="s">
        <v>44</v>
      </c>
      <c r="L23" t="s">
        <v>44</v>
      </c>
      <c r="M23" t="s">
        <v>44</v>
      </c>
    </row>
    <row r="24" spans="1:13" x14ac:dyDescent="0.35">
      <c r="A24">
        <f t="shared" ref="A24:L24" si="3">(A11/550)*100</f>
        <v>83.636363636363626</v>
      </c>
      <c r="B24">
        <f t="shared" si="3"/>
        <v>36</v>
      </c>
      <c r="C24">
        <f t="shared" si="3"/>
        <v>55.090909090909093</v>
      </c>
      <c r="D24">
        <f t="shared" si="3"/>
        <v>74.545454545454547</v>
      </c>
      <c r="E24">
        <f t="shared" si="3"/>
        <v>29.09090909090909</v>
      </c>
      <c r="F24">
        <f t="shared" si="3"/>
        <v>69.454545454545453</v>
      </c>
      <c r="G24">
        <f t="shared" si="3"/>
        <v>82.909090909090907</v>
      </c>
      <c r="H24">
        <f t="shared" si="3"/>
        <v>80</v>
      </c>
      <c r="I24">
        <f t="shared" si="3"/>
        <v>72.909090909090907</v>
      </c>
      <c r="J24">
        <f t="shared" si="3"/>
        <v>81.454545454545453</v>
      </c>
      <c r="K24">
        <f t="shared" si="3"/>
        <v>69.090909090909093</v>
      </c>
      <c r="L24">
        <f t="shared" si="3"/>
        <v>48.18181818181818</v>
      </c>
      <c r="M24">
        <f>(M11/550)*100</f>
        <v>81.818181818181827</v>
      </c>
    </row>
    <row r="26" spans="1:13" x14ac:dyDescent="0.35">
      <c r="C26" t="s">
        <v>45</v>
      </c>
      <c r="D26" t="s">
        <v>45</v>
      </c>
      <c r="E26" t="s">
        <v>45</v>
      </c>
      <c r="F26" t="s">
        <v>45</v>
      </c>
      <c r="G26" t="s">
        <v>45</v>
      </c>
      <c r="H26" t="s">
        <v>45</v>
      </c>
      <c r="I26" t="s">
        <v>45</v>
      </c>
      <c r="J26" t="s">
        <v>45</v>
      </c>
      <c r="K26" t="s">
        <v>45</v>
      </c>
      <c r="L26" t="s">
        <v>45</v>
      </c>
      <c r="M26" t="s">
        <v>45</v>
      </c>
    </row>
    <row r="27" spans="1:13" x14ac:dyDescent="0.35">
      <c r="A27">
        <f t="shared" ref="A27:L27" si="4">(A13/$N59)*100</f>
        <v>0.12079226143305009</v>
      </c>
      <c r="B27">
        <f t="shared" si="4"/>
        <v>6.3880522873247636E-2</v>
      </c>
      <c r="C27">
        <f t="shared" si="4"/>
        <v>0.12543811764201357</v>
      </c>
      <c r="D27">
        <f t="shared" si="4"/>
        <v>7.2010771238933707E-2</v>
      </c>
      <c r="E27">
        <f t="shared" si="4"/>
        <v>1.7421960783612994E-2</v>
      </c>
      <c r="F27">
        <f t="shared" si="4"/>
        <v>1.3937568626890395E-2</v>
      </c>
      <c r="G27">
        <f t="shared" si="4"/>
        <v>0.11266201306736404</v>
      </c>
      <c r="H27">
        <f t="shared" si="4"/>
        <v>0.11498494117184577</v>
      </c>
      <c r="I27">
        <f t="shared" si="4"/>
        <v>0</v>
      </c>
      <c r="J27">
        <f t="shared" si="4"/>
        <v>7.4333699343415438E-2</v>
      </c>
      <c r="K27">
        <f t="shared" si="4"/>
        <v>2.3229281044817324E-3</v>
      </c>
      <c r="L27">
        <f t="shared" si="4"/>
        <v>7.8979555552378899E-2</v>
      </c>
      <c r="M27">
        <f>(M13/$N59)*100</f>
        <v>1.1614640522408662E-3</v>
      </c>
    </row>
    <row r="29" spans="1:13" x14ac:dyDescent="0.35">
      <c r="A29">
        <v>0.99</v>
      </c>
      <c r="B29">
        <v>0.9</v>
      </c>
      <c r="C29">
        <v>0.88890000000000002</v>
      </c>
      <c r="D29">
        <v>0.85709999999999997</v>
      </c>
      <c r="E29">
        <v>0.83330000000000004</v>
      </c>
      <c r="F29">
        <v>0.8</v>
      </c>
      <c r="G29">
        <v>0.25</v>
      </c>
      <c r="H29">
        <v>0.2</v>
      </c>
      <c r="I29">
        <v>0.16669999999999999</v>
      </c>
      <c r="J29">
        <v>0.1429</v>
      </c>
      <c r="K29">
        <v>0.125</v>
      </c>
      <c r="L29">
        <v>0.1111</v>
      </c>
      <c r="M29">
        <v>0.1</v>
      </c>
    </row>
    <row r="32" spans="1:13" x14ac:dyDescent="0.35">
      <c r="A32" t="s">
        <v>5</v>
      </c>
      <c r="B32" t="s">
        <v>5</v>
      </c>
      <c r="C32" t="s">
        <v>5</v>
      </c>
      <c r="D32" t="s">
        <v>5</v>
      </c>
      <c r="E32" t="s">
        <v>5</v>
      </c>
      <c r="F32" t="s">
        <v>5</v>
      </c>
      <c r="G32" t="s">
        <v>5</v>
      </c>
      <c r="H32" t="s">
        <v>5</v>
      </c>
      <c r="I32" t="s">
        <v>5</v>
      </c>
      <c r="J32" t="s">
        <v>5</v>
      </c>
      <c r="K32" t="s">
        <v>5</v>
      </c>
      <c r="L32" t="s">
        <v>5</v>
      </c>
      <c r="M32" t="s">
        <v>5</v>
      </c>
    </row>
    <row r="33" spans="1:13" x14ac:dyDescent="0.35">
      <c r="M33">
        <v>50</v>
      </c>
    </row>
    <row r="34" spans="1:13" x14ac:dyDescent="0.35">
      <c r="A34">
        <v>500</v>
      </c>
      <c r="B34">
        <v>50</v>
      </c>
      <c r="C34">
        <v>45</v>
      </c>
      <c r="D34">
        <v>35</v>
      </c>
      <c r="E34">
        <v>30</v>
      </c>
      <c r="F34">
        <v>25</v>
      </c>
      <c r="G34">
        <v>20</v>
      </c>
      <c r="H34">
        <v>25</v>
      </c>
      <c r="I34">
        <v>30</v>
      </c>
      <c r="J34">
        <v>35</v>
      </c>
      <c r="K34">
        <v>40</v>
      </c>
      <c r="L34">
        <v>45</v>
      </c>
    </row>
    <row r="37" spans="1:13" x14ac:dyDescent="0.35">
      <c r="A37" t="s">
        <v>6</v>
      </c>
      <c r="B37" t="s">
        <v>6</v>
      </c>
      <c r="C37" t="s">
        <v>6</v>
      </c>
      <c r="D37" t="s">
        <v>6</v>
      </c>
      <c r="E37" t="s">
        <v>6</v>
      </c>
      <c r="F37" t="s">
        <v>6</v>
      </c>
      <c r="G37" t="s">
        <v>6</v>
      </c>
      <c r="H37" t="s">
        <v>6</v>
      </c>
      <c r="I37" t="s">
        <v>6</v>
      </c>
      <c r="J37" t="s">
        <v>6</v>
      </c>
      <c r="K37" t="s">
        <v>6</v>
      </c>
      <c r="L37" t="s">
        <v>6</v>
      </c>
      <c r="M37" t="s">
        <v>6</v>
      </c>
    </row>
    <row r="39" spans="1:13" x14ac:dyDescent="0.35">
      <c r="A39">
        <v>87</v>
      </c>
      <c r="B39">
        <v>22</v>
      </c>
      <c r="C39">
        <v>22</v>
      </c>
      <c r="D39">
        <v>23</v>
      </c>
      <c r="E39">
        <v>17</v>
      </c>
      <c r="F39">
        <v>16</v>
      </c>
      <c r="G39">
        <v>19</v>
      </c>
      <c r="H39">
        <v>18</v>
      </c>
      <c r="I39">
        <v>12</v>
      </c>
      <c r="J39">
        <v>11</v>
      </c>
      <c r="K39">
        <v>6</v>
      </c>
      <c r="L39">
        <v>14</v>
      </c>
      <c r="M39">
        <v>11</v>
      </c>
    </row>
    <row r="42" spans="1:13" x14ac:dyDescent="0.35">
      <c r="A42" t="s">
        <v>37</v>
      </c>
      <c r="B42" t="s">
        <v>37</v>
      </c>
      <c r="C42" t="s">
        <v>37</v>
      </c>
      <c r="D42" t="s">
        <v>37</v>
      </c>
      <c r="E42" t="s">
        <v>37</v>
      </c>
      <c r="F42" t="s">
        <v>37</v>
      </c>
      <c r="G42" t="s">
        <v>37</v>
      </c>
      <c r="H42" t="s">
        <v>37</v>
      </c>
      <c r="I42" t="s">
        <v>37</v>
      </c>
      <c r="J42" t="s">
        <v>37</v>
      </c>
      <c r="K42" t="s">
        <v>37</v>
      </c>
      <c r="L42" t="s">
        <v>37</v>
      </c>
      <c r="M42" t="s">
        <v>37</v>
      </c>
    </row>
    <row r="44" spans="1:13" x14ac:dyDescent="0.35">
      <c r="A44">
        <v>57346</v>
      </c>
      <c r="B44">
        <v>57346</v>
      </c>
      <c r="C44">
        <v>57346</v>
      </c>
      <c r="D44">
        <v>57346</v>
      </c>
      <c r="E44">
        <v>57346</v>
      </c>
      <c r="F44">
        <v>57348</v>
      </c>
      <c r="G44">
        <v>57346</v>
      </c>
      <c r="H44">
        <v>57348</v>
      </c>
      <c r="I44">
        <v>57346</v>
      </c>
      <c r="J44">
        <v>57349</v>
      </c>
      <c r="K44">
        <v>57372</v>
      </c>
      <c r="L44">
        <v>57346</v>
      </c>
      <c r="M44">
        <v>57348</v>
      </c>
    </row>
    <row r="47" spans="1:13" x14ac:dyDescent="0.35">
      <c r="A47" t="s">
        <v>8</v>
      </c>
      <c r="B47" t="s">
        <v>8</v>
      </c>
      <c r="C47" t="s">
        <v>8</v>
      </c>
      <c r="D47" t="s">
        <v>8</v>
      </c>
      <c r="E47" t="s">
        <v>8</v>
      </c>
      <c r="F47" t="s">
        <v>8</v>
      </c>
      <c r="G47" t="s">
        <v>8</v>
      </c>
      <c r="H47" t="s">
        <v>8</v>
      </c>
      <c r="I47" t="s">
        <v>8</v>
      </c>
      <c r="J47" t="s">
        <v>8</v>
      </c>
      <c r="K47" t="s">
        <v>8</v>
      </c>
      <c r="L47" t="s">
        <v>8</v>
      </c>
      <c r="M47" t="s">
        <v>8</v>
      </c>
    </row>
    <row r="49" spans="1:14" x14ac:dyDescent="0.35">
      <c r="A49">
        <v>347</v>
      </c>
      <c r="B49">
        <v>297</v>
      </c>
      <c r="C49">
        <v>168</v>
      </c>
      <c r="D49">
        <v>282</v>
      </c>
      <c r="E49">
        <v>397</v>
      </c>
      <c r="F49">
        <v>245</v>
      </c>
      <c r="G49">
        <v>435</v>
      </c>
      <c r="H49">
        <v>327</v>
      </c>
      <c r="I49">
        <v>249</v>
      </c>
      <c r="J49">
        <v>202</v>
      </c>
      <c r="K49">
        <v>271</v>
      </c>
      <c r="L49">
        <v>331</v>
      </c>
      <c r="M49">
        <v>372</v>
      </c>
    </row>
    <row r="52" spans="1:14" x14ac:dyDescent="0.35">
      <c r="A52" t="s">
        <v>38</v>
      </c>
      <c r="B52" t="s">
        <v>38</v>
      </c>
      <c r="C52" t="s">
        <v>38</v>
      </c>
      <c r="D52" t="s">
        <v>38</v>
      </c>
      <c r="E52" t="s">
        <v>38</v>
      </c>
      <c r="F52" t="s">
        <v>38</v>
      </c>
      <c r="G52" t="s">
        <v>38</v>
      </c>
      <c r="H52" t="s">
        <v>38</v>
      </c>
      <c r="I52" t="s">
        <v>38</v>
      </c>
      <c r="J52" t="s">
        <v>38</v>
      </c>
      <c r="K52" t="s">
        <v>38</v>
      </c>
      <c r="L52" t="s">
        <v>38</v>
      </c>
      <c r="M52" t="s">
        <v>38</v>
      </c>
    </row>
    <row r="54" spans="1:14" x14ac:dyDescent="0.35">
      <c r="A54">
        <v>56</v>
      </c>
      <c r="B54">
        <v>4</v>
      </c>
      <c r="C54">
        <v>29</v>
      </c>
      <c r="D54">
        <v>6</v>
      </c>
      <c r="E54">
        <v>2</v>
      </c>
      <c r="F54">
        <v>25</v>
      </c>
      <c r="G54">
        <v>9</v>
      </c>
      <c r="H54">
        <v>19</v>
      </c>
      <c r="I54">
        <v>33</v>
      </c>
      <c r="J54">
        <v>0</v>
      </c>
      <c r="K54">
        <v>0</v>
      </c>
      <c r="L54">
        <v>2</v>
      </c>
      <c r="M54">
        <v>17</v>
      </c>
    </row>
    <row r="57" spans="1:14" x14ac:dyDescent="0.35">
      <c r="A57" t="s">
        <v>43</v>
      </c>
      <c r="B57" t="s">
        <v>43</v>
      </c>
      <c r="C57" t="s">
        <v>43</v>
      </c>
      <c r="D57" t="s">
        <v>43</v>
      </c>
      <c r="E57" t="s">
        <v>43</v>
      </c>
      <c r="F57" t="s">
        <v>43</v>
      </c>
      <c r="G57" t="s">
        <v>43</v>
      </c>
      <c r="H57" t="s">
        <v>43</v>
      </c>
      <c r="I57" t="s">
        <v>43</v>
      </c>
      <c r="J57" t="s">
        <v>43</v>
      </c>
      <c r="K57" t="s">
        <v>43</v>
      </c>
      <c r="L57" t="s">
        <v>43</v>
      </c>
      <c r="M57" t="s">
        <v>43</v>
      </c>
    </row>
    <row r="59" spans="1:14" x14ac:dyDescent="0.35">
      <c r="A59">
        <v>86053</v>
      </c>
      <c r="B59">
        <v>86103</v>
      </c>
      <c r="C59">
        <v>86232</v>
      </c>
      <c r="D59">
        <v>86118</v>
      </c>
      <c r="E59">
        <v>86003</v>
      </c>
      <c r="F59">
        <v>86155</v>
      </c>
      <c r="G59">
        <v>85965</v>
      </c>
      <c r="H59">
        <v>86073</v>
      </c>
      <c r="I59">
        <v>86151</v>
      </c>
      <c r="J59">
        <v>86198</v>
      </c>
      <c r="K59">
        <v>86129</v>
      </c>
      <c r="L59">
        <v>86069</v>
      </c>
      <c r="M59">
        <v>86028</v>
      </c>
      <c r="N59">
        <f>AVERAGE(A59:M59)</f>
        <v>86098.230769230766</v>
      </c>
    </row>
    <row r="62" spans="1:14" x14ac:dyDescent="0.35">
      <c r="A62" t="s">
        <v>9</v>
      </c>
      <c r="B62" t="s">
        <v>9</v>
      </c>
      <c r="C62" t="s">
        <v>9</v>
      </c>
      <c r="D62" t="s">
        <v>9</v>
      </c>
      <c r="E62" t="s">
        <v>9</v>
      </c>
      <c r="F62" t="s">
        <v>9</v>
      </c>
      <c r="G62" t="s">
        <v>9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</row>
    <row r="64" spans="1:14" x14ac:dyDescent="0.35">
      <c r="A64">
        <v>458.70530000000002</v>
      </c>
      <c r="B64">
        <v>170.85230000000001</v>
      </c>
      <c r="C64">
        <v>156.4846</v>
      </c>
      <c r="D64">
        <v>175.5479</v>
      </c>
      <c r="E64">
        <v>176.5463</v>
      </c>
      <c r="F64">
        <v>161.18020000000001</v>
      </c>
      <c r="G64">
        <v>152.83420000000001</v>
      </c>
      <c r="H64">
        <v>156.64060000000001</v>
      </c>
      <c r="I64">
        <v>146.43809999999999</v>
      </c>
      <c r="J64">
        <v>139.6053</v>
      </c>
      <c r="K64">
        <v>134.0985</v>
      </c>
      <c r="L64">
        <v>174.5651</v>
      </c>
      <c r="M64">
        <v>141.3057</v>
      </c>
    </row>
    <row r="67" spans="1:13" x14ac:dyDescent="0.35">
      <c r="D67" t="s">
        <v>44</v>
      </c>
    </row>
    <row r="68" spans="1:13" x14ac:dyDescent="0.35">
      <c r="D68">
        <f t="shared" ref="A68:J73" si="5">(D44/550)*100</f>
        <v>10426.545454545454</v>
      </c>
    </row>
    <row r="70" spans="1:13" x14ac:dyDescent="0.35">
      <c r="D70" t="s">
        <v>45</v>
      </c>
    </row>
    <row r="71" spans="1:13" x14ac:dyDescent="0.35">
      <c r="D71">
        <f t="shared" ref="A71:L76" si="6">(D49/D54)*100</f>
        <v>4700</v>
      </c>
    </row>
    <row r="72" spans="1:13" x14ac:dyDescent="0.35">
      <c r="A72" t="s">
        <v>44</v>
      </c>
      <c r="B72" t="s">
        <v>44</v>
      </c>
      <c r="C72" t="s">
        <v>44</v>
      </c>
      <c r="D72" t="s">
        <v>44</v>
      </c>
      <c r="E72" t="s">
        <v>44</v>
      </c>
      <c r="F72" t="s">
        <v>44</v>
      </c>
      <c r="G72" t="s">
        <v>44</v>
      </c>
      <c r="H72" t="s">
        <v>44</v>
      </c>
      <c r="I72" t="s">
        <v>44</v>
      </c>
      <c r="J72" t="s">
        <v>44</v>
      </c>
      <c r="K72" t="s">
        <v>44</v>
      </c>
      <c r="L72" t="s">
        <v>44</v>
      </c>
      <c r="M72" t="s">
        <v>44</v>
      </c>
    </row>
    <row r="73" spans="1:13" x14ac:dyDescent="0.35">
      <c r="A73">
        <f t="shared" si="5"/>
        <v>63.090909090909086</v>
      </c>
      <c r="B73">
        <f t="shared" si="5"/>
        <v>54</v>
      </c>
      <c r="C73">
        <f t="shared" si="5"/>
        <v>30.545454545454547</v>
      </c>
      <c r="D73">
        <f t="shared" si="5"/>
        <v>51.272727272727266</v>
      </c>
      <c r="E73">
        <f t="shared" si="5"/>
        <v>72.181818181818187</v>
      </c>
      <c r="F73">
        <f t="shared" si="5"/>
        <v>44.545454545454547</v>
      </c>
      <c r="G73">
        <f t="shared" si="5"/>
        <v>79.090909090909093</v>
      </c>
      <c r="H73">
        <f t="shared" si="5"/>
        <v>59.45454545454546</v>
      </c>
      <c r="I73">
        <f t="shared" si="5"/>
        <v>45.272727272727273</v>
      </c>
      <c r="J73">
        <f t="shared" si="5"/>
        <v>36.727272727272727</v>
      </c>
      <c r="K73">
        <f t="shared" ref="K73:L73" si="7">(K49/550)*100</f>
        <v>49.272727272727273</v>
      </c>
      <c r="L73">
        <f t="shared" si="7"/>
        <v>60.18181818181818</v>
      </c>
      <c r="M73">
        <f>(M49/550)*100</f>
        <v>67.63636363636364</v>
      </c>
    </row>
    <row r="75" spans="1:13" x14ac:dyDescent="0.35">
      <c r="A75" t="s">
        <v>45</v>
      </c>
      <c r="B75" t="s">
        <v>45</v>
      </c>
      <c r="C75" t="s">
        <v>45</v>
      </c>
      <c r="D75" t="s">
        <v>45</v>
      </c>
      <c r="E75" t="s">
        <v>45</v>
      </c>
      <c r="F75" t="s">
        <v>45</v>
      </c>
      <c r="G75" t="s">
        <v>45</v>
      </c>
      <c r="H75" t="s">
        <v>45</v>
      </c>
      <c r="I75" t="s">
        <v>45</v>
      </c>
      <c r="J75" t="s">
        <v>45</v>
      </c>
      <c r="K75" t="s">
        <v>45</v>
      </c>
      <c r="L75" t="s">
        <v>45</v>
      </c>
      <c r="M75" t="s">
        <v>45</v>
      </c>
    </row>
    <row r="76" spans="1:13" x14ac:dyDescent="0.35">
      <c r="A76">
        <f t="shared" si="6"/>
        <v>6.5076173985799443E-2</v>
      </c>
      <c r="B76">
        <f t="shared" si="6"/>
        <v>4.6455988757650724E-3</v>
      </c>
      <c r="C76">
        <f t="shared" si="6"/>
        <v>3.3630206883755447E-2</v>
      </c>
      <c r="D76">
        <f t="shared" si="6"/>
        <v>6.9671845607190133E-3</v>
      </c>
      <c r="E76">
        <f t="shared" si="6"/>
        <v>2.3255002732462822E-3</v>
      </c>
      <c r="F76">
        <f t="shared" si="6"/>
        <v>2.9017468516046658E-2</v>
      </c>
      <c r="G76">
        <f t="shared" si="6"/>
        <v>1.0469377072064212E-2</v>
      </c>
      <c r="H76">
        <f t="shared" si="6"/>
        <v>2.2074285780674541E-2</v>
      </c>
      <c r="I76">
        <f t="shared" si="6"/>
        <v>3.8304836856217571E-2</v>
      </c>
      <c r="J76">
        <f t="shared" si="6"/>
        <v>0</v>
      </c>
      <c r="K76">
        <f t="shared" si="6"/>
        <v>0</v>
      </c>
      <c r="L76">
        <f t="shared" si="6"/>
        <v>2.3237170177415794E-3</v>
      </c>
      <c r="M76">
        <f>(M54/M59)*100</f>
        <v>1.9761008043892688E-2</v>
      </c>
    </row>
    <row r="78" spans="1:13" x14ac:dyDescent="0.35">
      <c r="A78" t="s">
        <v>39</v>
      </c>
      <c r="B78" t="s">
        <v>39</v>
      </c>
      <c r="C78" t="s">
        <v>39</v>
      </c>
      <c r="D78" t="s">
        <v>39</v>
      </c>
      <c r="E78" t="s">
        <v>39</v>
      </c>
      <c r="F78" t="s">
        <v>39</v>
      </c>
      <c r="G78" t="s">
        <v>39</v>
      </c>
      <c r="H78" t="s">
        <v>39</v>
      </c>
      <c r="I78" t="s">
        <v>39</v>
      </c>
      <c r="J78" t="s">
        <v>39</v>
      </c>
      <c r="K78" t="s">
        <v>39</v>
      </c>
      <c r="L78" t="s">
        <v>39</v>
      </c>
      <c r="M78" t="s">
        <v>39</v>
      </c>
    </row>
    <row r="80" spans="1:13" x14ac:dyDescent="0.35">
      <c r="A80">
        <v>0.99</v>
      </c>
      <c r="B80">
        <v>0.9</v>
      </c>
      <c r="C80">
        <v>0.88890000000000002</v>
      </c>
      <c r="D80">
        <v>0.85709999999999997</v>
      </c>
      <c r="E80">
        <v>0.83330000000000004</v>
      </c>
      <c r="F80">
        <v>0.8</v>
      </c>
      <c r="G80">
        <v>0.25</v>
      </c>
      <c r="H80">
        <v>0.2</v>
      </c>
      <c r="I80">
        <v>0.16669999999999999</v>
      </c>
      <c r="J80">
        <v>0.1429</v>
      </c>
      <c r="K80">
        <v>0.125</v>
      </c>
      <c r="L80">
        <v>0.1111</v>
      </c>
      <c r="M80">
        <v>0.1</v>
      </c>
    </row>
    <row r="83" spans="1:13" x14ac:dyDescent="0.35">
      <c r="A83" t="s">
        <v>5</v>
      </c>
      <c r="B83" t="s">
        <v>5</v>
      </c>
      <c r="C83" t="s">
        <v>5</v>
      </c>
      <c r="D83" t="s">
        <v>5</v>
      </c>
      <c r="E83" t="s">
        <v>5</v>
      </c>
      <c r="F83" t="s">
        <v>5</v>
      </c>
      <c r="G83" t="s">
        <v>5</v>
      </c>
      <c r="H83" t="s">
        <v>5</v>
      </c>
      <c r="I83" t="s">
        <v>5</v>
      </c>
      <c r="J83" t="s">
        <v>5</v>
      </c>
      <c r="K83" t="s">
        <v>5</v>
      </c>
      <c r="L83" t="s">
        <v>5</v>
      </c>
      <c r="M83" t="s">
        <v>5</v>
      </c>
    </row>
    <row r="85" spans="1:13" x14ac:dyDescent="0.35">
      <c r="A85">
        <v>500</v>
      </c>
      <c r="B85">
        <v>50</v>
      </c>
      <c r="C85">
        <v>45</v>
      </c>
      <c r="D85">
        <v>35</v>
      </c>
      <c r="E85">
        <v>30</v>
      </c>
      <c r="F85">
        <v>25</v>
      </c>
      <c r="G85">
        <v>20</v>
      </c>
      <c r="H85">
        <v>25</v>
      </c>
      <c r="I85">
        <v>30</v>
      </c>
      <c r="J85">
        <v>35</v>
      </c>
      <c r="K85">
        <v>40</v>
      </c>
      <c r="L85">
        <v>45</v>
      </c>
      <c r="M85">
        <v>50</v>
      </c>
    </row>
    <row r="88" spans="1:13" x14ac:dyDescent="0.35">
      <c r="A88" t="s">
        <v>6</v>
      </c>
      <c r="B88" t="s">
        <v>6</v>
      </c>
      <c r="C88" t="s">
        <v>6</v>
      </c>
      <c r="D88" t="s">
        <v>6</v>
      </c>
      <c r="E88" t="s">
        <v>6</v>
      </c>
      <c r="F88" t="s">
        <v>6</v>
      </c>
      <c r="G88" t="s">
        <v>6</v>
      </c>
      <c r="H88" t="s">
        <v>6</v>
      </c>
      <c r="I88" t="s">
        <v>6</v>
      </c>
      <c r="J88" t="s">
        <v>6</v>
      </c>
      <c r="K88" t="s">
        <v>6</v>
      </c>
      <c r="L88" t="s">
        <v>6</v>
      </c>
      <c r="M88" t="s">
        <v>6</v>
      </c>
    </row>
    <row r="90" spans="1:13" x14ac:dyDescent="0.35">
      <c r="A90">
        <v>84</v>
      </c>
      <c r="B90">
        <v>23</v>
      </c>
      <c r="C90">
        <v>33</v>
      </c>
      <c r="D90">
        <v>17</v>
      </c>
      <c r="E90">
        <v>18</v>
      </c>
      <c r="F90">
        <v>20</v>
      </c>
      <c r="G90">
        <v>17</v>
      </c>
      <c r="H90">
        <v>18</v>
      </c>
      <c r="I90">
        <v>11</v>
      </c>
      <c r="J90">
        <v>13</v>
      </c>
      <c r="K90">
        <v>10</v>
      </c>
      <c r="L90">
        <v>10</v>
      </c>
      <c r="M90">
        <v>11</v>
      </c>
    </row>
    <row r="93" spans="1:13" x14ac:dyDescent="0.35">
      <c r="A93" t="s">
        <v>37</v>
      </c>
      <c r="B93" t="s">
        <v>37</v>
      </c>
      <c r="C93" t="s">
        <v>37</v>
      </c>
      <c r="D93" t="s">
        <v>37</v>
      </c>
      <c r="E93" t="s">
        <v>37</v>
      </c>
      <c r="F93" t="s">
        <v>37</v>
      </c>
      <c r="G93" t="s">
        <v>37</v>
      </c>
      <c r="H93" t="s">
        <v>37</v>
      </c>
      <c r="I93" t="s">
        <v>37</v>
      </c>
      <c r="J93" t="s">
        <v>37</v>
      </c>
      <c r="K93" t="s">
        <v>37</v>
      </c>
      <c r="L93" t="s">
        <v>37</v>
      </c>
      <c r="M93" t="s">
        <v>37</v>
      </c>
    </row>
    <row r="95" spans="1:13" x14ac:dyDescent="0.35">
      <c r="A95">
        <v>57348</v>
      </c>
      <c r="B95">
        <v>57346</v>
      </c>
      <c r="C95">
        <v>57348</v>
      </c>
      <c r="D95">
        <v>57348</v>
      </c>
      <c r="E95">
        <v>57383</v>
      </c>
      <c r="F95">
        <v>57346</v>
      </c>
      <c r="G95">
        <v>57354</v>
      </c>
      <c r="H95">
        <v>57346</v>
      </c>
      <c r="I95">
        <v>57378</v>
      </c>
      <c r="J95">
        <v>57348</v>
      </c>
      <c r="K95">
        <v>57348</v>
      </c>
      <c r="L95">
        <v>57365</v>
      </c>
      <c r="M95">
        <v>57348</v>
      </c>
    </row>
    <row r="98" spans="1:13" x14ac:dyDescent="0.35">
      <c r="A98" t="s">
        <v>8</v>
      </c>
      <c r="B98" t="s">
        <v>8</v>
      </c>
      <c r="C98" t="s">
        <v>8</v>
      </c>
      <c r="D98" t="s">
        <v>8</v>
      </c>
      <c r="E98" t="s">
        <v>8</v>
      </c>
      <c r="F98" t="s">
        <v>8</v>
      </c>
      <c r="G98" t="s">
        <v>8</v>
      </c>
      <c r="H98" t="s">
        <v>8</v>
      </c>
      <c r="I98" t="s">
        <v>8</v>
      </c>
      <c r="J98" t="s">
        <v>8</v>
      </c>
      <c r="K98" t="s">
        <v>8</v>
      </c>
      <c r="L98" t="s">
        <v>8</v>
      </c>
      <c r="M98" t="s">
        <v>8</v>
      </c>
    </row>
    <row r="100" spans="1:13" x14ac:dyDescent="0.35">
      <c r="A100">
        <v>422</v>
      </c>
      <c r="B100">
        <v>218</v>
      </c>
      <c r="C100">
        <v>424</v>
      </c>
      <c r="D100">
        <v>391</v>
      </c>
      <c r="E100">
        <v>358</v>
      </c>
      <c r="F100">
        <v>422</v>
      </c>
      <c r="G100">
        <v>127</v>
      </c>
      <c r="H100">
        <v>284</v>
      </c>
      <c r="I100">
        <v>342</v>
      </c>
      <c r="J100">
        <v>202</v>
      </c>
      <c r="K100">
        <v>190</v>
      </c>
      <c r="L100">
        <v>406</v>
      </c>
      <c r="M100">
        <v>250</v>
      </c>
    </row>
    <row r="103" spans="1:13" x14ac:dyDescent="0.35">
      <c r="A103" t="s">
        <v>38</v>
      </c>
      <c r="B103" t="s">
        <v>38</v>
      </c>
      <c r="C103" t="s">
        <v>38</v>
      </c>
      <c r="D103" t="s">
        <v>38</v>
      </c>
      <c r="E103" t="s">
        <v>38</v>
      </c>
      <c r="F103" t="s">
        <v>38</v>
      </c>
      <c r="G103" t="s">
        <v>38</v>
      </c>
      <c r="H103" t="s">
        <v>38</v>
      </c>
      <c r="I103" t="s">
        <v>38</v>
      </c>
      <c r="J103" t="s">
        <v>38</v>
      </c>
      <c r="K103" t="s">
        <v>38</v>
      </c>
      <c r="L103" t="s">
        <v>38</v>
      </c>
      <c r="M103" t="s">
        <v>38</v>
      </c>
    </row>
    <row r="105" spans="1:13" x14ac:dyDescent="0.35">
      <c r="A105">
        <v>37</v>
      </c>
      <c r="B105">
        <v>42</v>
      </c>
      <c r="C105">
        <v>13</v>
      </c>
      <c r="D105">
        <v>2</v>
      </c>
      <c r="E105">
        <v>43</v>
      </c>
      <c r="F105">
        <v>49</v>
      </c>
      <c r="G105">
        <v>57</v>
      </c>
      <c r="H105">
        <v>40</v>
      </c>
      <c r="I105">
        <v>2</v>
      </c>
      <c r="J105">
        <v>28</v>
      </c>
      <c r="K105">
        <v>49</v>
      </c>
      <c r="L105">
        <v>0</v>
      </c>
      <c r="M105">
        <v>2</v>
      </c>
    </row>
    <row r="108" spans="1:13" x14ac:dyDescent="0.35">
      <c r="A108" t="s">
        <v>43</v>
      </c>
      <c r="B108" t="s">
        <v>43</v>
      </c>
      <c r="C108" t="s">
        <v>43</v>
      </c>
      <c r="D108" t="s">
        <v>43</v>
      </c>
      <c r="E108" t="s">
        <v>43</v>
      </c>
      <c r="F108" t="s">
        <v>43</v>
      </c>
      <c r="G108" t="s">
        <v>43</v>
      </c>
      <c r="H108" t="s">
        <v>43</v>
      </c>
      <c r="I108" t="s">
        <v>43</v>
      </c>
      <c r="J108" t="s">
        <v>43</v>
      </c>
      <c r="K108" t="s">
        <v>43</v>
      </c>
      <c r="L108" t="s">
        <v>43</v>
      </c>
      <c r="M108" t="s">
        <v>43</v>
      </c>
    </row>
    <row r="110" spans="1:13" x14ac:dyDescent="0.35">
      <c r="A110">
        <v>85978</v>
      </c>
      <c r="B110">
        <v>86182</v>
      </c>
      <c r="C110">
        <v>85976</v>
      </c>
      <c r="D110">
        <v>86009</v>
      </c>
      <c r="E110">
        <v>86042</v>
      </c>
      <c r="F110">
        <v>85978</v>
      </c>
      <c r="G110">
        <v>86273</v>
      </c>
      <c r="H110">
        <v>86116</v>
      </c>
      <c r="I110">
        <v>86058</v>
      </c>
      <c r="J110">
        <v>86198</v>
      </c>
      <c r="K110">
        <v>86210</v>
      </c>
      <c r="L110">
        <v>85994</v>
      </c>
      <c r="M110">
        <v>86150</v>
      </c>
    </row>
    <row r="113" spans="1:13" x14ac:dyDescent="0.35">
      <c r="A113" t="s">
        <v>9</v>
      </c>
      <c r="B113" t="s">
        <v>9</v>
      </c>
      <c r="C113" t="s">
        <v>9</v>
      </c>
      <c r="D113" t="s">
        <v>9</v>
      </c>
      <c r="E113" t="s">
        <v>9</v>
      </c>
      <c r="F113" t="s">
        <v>9</v>
      </c>
      <c r="G113" t="s">
        <v>9</v>
      </c>
      <c r="H113" t="s">
        <v>9</v>
      </c>
      <c r="I113" t="s">
        <v>9</v>
      </c>
      <c r="J113" t="s">
        <v>9</v>
      </c>
      <c r="K113" t="s">
        <v>9</v>
      </c>
      <c r="L113" t="s">
        <v>9</v>
      </c>
      <c r="M113" t="s">
        <v>9</v>
      </c>
    </row>
    <row r="115" spans="1:13" x14ac:dyDescent="0.35">
      <c r="A115">
        <v>401.81180000000001</v>
      </c>
      <c r="B115">
        <v>165.5795</v>
      </c>
      <c r="C115">
        <v>192.7236</v>
      </c>
      <c r="D115">
        <v>177.37309999999999</v>
      </c>
      <c r="E115">
        <v>159.1678</v>
      </c>
      <c r="F115">
        <v>179.916</v>
      </c>
      <c r="G115">
        <v>183.00479999999999</v>
      </c>
      <c r="H115">
        <v>168.2627</v>
      </c>
      <c r="I115">
        <v>160.369</v>
      </c>
      <c r="J115">
        <v>147.56129999999999</v>
      </c>
      <c r="K115">
        <v>145.08090000000001</v>
      </c>
      <c r="L115">
        <v>158.62180000000001</v>
      </c>
      <c r="M115">
        <v>146.2509</v>
      </c>
    </row>
    <row r="117" spans="1:13" x14ac:dyDescent="0.35">
      <c r="A117" t="s">
        <v>44</v>
      </c>
      <c r="B117" t="s">
        <v>44</v>
      </c>
      <c r="C117" t="s">
        <v>44</v>
      </c>
      <c r="D117" t="s">
        <v>44</v>
      </c>
      <c r="E117" t="s">
        <v>44</v>
      </c>
      <c r="F117" t="s">
        <v>44</v>
      </c>
      <c r="G117" t="s">
        <v>44</v>
      </c>
      <c r="H117" t="s">
        <v>44</v>
      </c>
      <c r="I117" t="s">
        <v>44</v>
      </c>
      <c r="J117" t="s">
        <v>44</v>
      </c>
      <c r="K117" t="s">
        <v>44</v>
      </c>
      <c r="L117" t="s">
        <v>44</v>
      </c>
      <c r="M117" t="s">
        <v>44</v>
      </c>
    </row>
    <row r="118" spans="1:13" x14ac:dyDescent="0.35">
      <c r="A118">
        <f>(A100/550)*100</f>
        <v>76.72727272727272</v>
      </c>
      <c r="B118">
        <f t="shared" ref="B118:M118" si="8">(B100/550)*100</f>
        <v>39.636363636363633</v>
      </c>
      <c r="C118">
        <f t="shared" si="8"/>
        <v>77.090909090909093</v>
      </c>
      <c r="D118">
        <f t="shared" si="8"/>
        <v>71.090909090909093</v>
      </c>
      <c r="E118">
        <f t="shared" si="8"/>
        <v>65.090909090909093</v>
      </c>
      <c r="F118">
        <f t="shared" si="8"/>
        <v>76.72727272727272</v>
      </c>
      <c r="G118">
        <f>(G100/550)*100</f>
        <v>23.09090909090909</v>
      </c>
      <c r="H118">
        <f t="shared" si="8"/>
        <v>51.636363636363633</v>
      </c>
      <c r="I118">
        <f t="shared" si="8"/>
        <v>62.18181818181818</v>
      </c>
      <c r="J118">
        <f t="shared" si="8"/>
        <v>36.727272727272727</v>
      </c>
      <c r="K118">
        <f t="shared" si="8"/>
        <v>34.545454545454547</v>
      </c>
      <c r="L118">
        <f t="shared" si="8"/>
        <v>73.818181818181813</v>
      </c>
      <c r="M118">
        <f t="shared" si="8"/>
        <v>45.454545454545453</v>
      </c>
    </row>
    <row r="120" spans="1:13" x14ac:dyDescent="0.35">
      <c r="A120" t="s">
        <v>45</v>
      </c>
      <c r="B120" t="s">
        <v>45</v>
      </c>
      <c r="C120" t="s">
        <v>45</v>
      </c>
      <c r="D120" t="s">
        <v>45</v>
      </c>
      <c r="E120" t="s">
        <v>45</v>
      </c>
      <c r="F120" t="s">
        <v>45</v>
      </c>
      <c r="G120" t="s">
        <v>45</v>
      </c>
      <c r="H120" t="s">
        <v>45</v>
      </c>
      <c r="I120" t="s">
        <v>45</v>
      </c>
      <c r="J120" t="s">
        <v>45</v>
      </c>
      <c r="K120" t="s">
        <v>45</v>
      </c>
      <c r="L120" t="s">
        <v>45</v>
      </c>
      <c r="M120" t="s">
        <v>45</v>
      </c>
    </row>
    <row r="121" spans="1:13" x14ac:dyDescent="0.35">
      <c r="A121">
        <f>(A105/A110)*100</f>
        <v>4.3034264579310984E-2</v>
      </c>
      <c r="B121">
        <f t="shared" ref="B121:M121" si="9">(B105/B110)*100</f>
        <v>4.8734074400686916E-2</v>
      </c>
      <c r="C121">
        <f t="shared" si="9"/>
        <v>1.5120498743835491E-2</v>
      </c>
      <c r="D121">
        <f t="shared" si="9"/>
        <v>2.3253380460184401E-3</v>
      </c>
      <c r="E121">
        <f t="shared" si="9"/>
        <v>4.9975593314892722E-2</v>
      </c>
      <c r="F121">
        <f t="shared" si="9"/>
        <v>5.6991323361790226E-2</v>
      </c>
      <c r="G121">
        <f t="shared" si="9"/>
        <v>6.6069338031597369E-2</v>
      </c>
      <c r="H121">
        <f t="shared" si="9"/>
        <v>4.6448975800083607E-2</v>
      </c>
      <c r="I121">
        <f t="shared" si="9"/>
        <v>2.3240140370447836E-3</v>
      </c>
      <c r="J121">
        <f t="shared" si="9"/>
        <v>3.2483352281955494E-2</v>
      </c>
      <c r="K121">
        <f t="shared" si="9"/>
        <v>5.683795383366199E-2</v>
      </c>
      <c r="L121">
        <f t="shared" si="9"/>
        <v>0</v>
      </c>
      <c r="M121">
        <f t="shared" si="9"/>
        <v>2.3215322112594312E-3</v>
      </c>
    </row>
    <row r="128" spans="1:13" x14ac:dyDescent="0.35">
      <c r="A128">
        <f>(A115+A15+A64)/3</f>
        <v>347.7002333333333</v>
      </c>
      <c r="B128">
        <f t="shared" ref="B128:M128" si="10">(B115+B15+B64)/3</f>
        <v>165.97986666666668</v>
      </c>
      <c r="C128">
        <f t="shared" si="10"/>
        <v>170.94586666666669</v>
      </c>
      <c r="D128">
        <f t="shared" si="10"/>
        <v>172.98429999999999</v>
      </c>
      <c r="E128">
        <f t="shared" si="10"/>
        <v>166.20343333333332</v>
      </c>
      <c r="F128">
        <f t="shared" si="10"/>
        <v>176.54113333333331</v>
      </c>
      <c r="G128">
        <f t="shared" si="10"/>
        <v>170.14509999999999</v>
      </c>
      <c r="H128">
        <f t="shared" si="10"/>
        <v>164.51346666666669</v>
      </c>
      <c r="I128">
        <f t="shared" si="10"/>
        <v>156.44296666666665</v>
      </c>
      <c r="J128">
        <f t="shared" si="10"/>
        <v>152.99536666666668</v>
      </c>
      <c r="K128">
        <f t="shared" si="10"/>
        <v>148.54936666666669</v>
      </c>
      <c r="L128">
        <f t="shared" si="10"/>
        <v>171.2319</v>
      </c>
      <c r="M128">
        <f t="shared" si="10"/>
        <v>157.95099999999999</v>
      </c>
    </row>
    <row r="129" spans="1:13" x14ac:dyDescent="0.35">
      <c r="B129">
        <f>STDEV(B115,B64,B15)</f>
        <v>4.685097668494584</v>
      </c>
      <c r="C129">
        <f t="shared" ref="C129:M129" si="11">STDEV(C115,C64,C15)</f>
        <v>19.195423767485138</v>
      </c>
      <c r="D129">
        <f t="shared" si="11"/>
        <v>6.0897239740401963</v>
      </c>
      <c r="E129">
        <f t="shared" si="11"/>
        <v>9.1491207120320244</v>
      </c>
      <c r="F129">
        <f t="shared" si="11"/>
        <v>13.982378052868299</v>
      </c>
      <c r="G129">
        <f t="shared" si="11"/>
        <v>15.570040532060274</v>
      </c>
      <c r="H129">
        <f t="shared" si="11"/>
        <v>6.8206719612757576</v>
      </c>
      <c r="I129">
        <f t="shared" si="11"/>
        <v>8.731074087609926</v>
      </c>
      <c r="J129">
        <f t="shared" si="11"/>
        <v>16.78050895572996</v>
      </c>
      <c r="K129">
        <f t="shared" si="11"/>
        <v>16.461474957406868</v>
      </c>
      <c r="L129">
        <f t="shared" si="11"/>
        <v>11.317811578657775</v>
      </c>
      <c r="M129">
        <f t="shared" si="11"/>
        <v>24.672049502017394</v>
      </c>
    </row>
    <row r="130" spans="1:13" x14ac:dyDescent="0.35">
      <c r="A130">
        <f>(A118+A73+A24)/3</f>
        <v>74.484848484848484</v>
      </c>
      <c r="B130">
        <f t="shared" ref="B130:M130" si="12">(B118+B73+B24)/3</f>
        <v>43.212121212121211</v>
      </c>
      <c r="C130">
        <f t="shared" si="12"/>
        <v>54.242424242424249</v>
      </c>
      <c r="D130">
        <f t="shared" si="12"/>
        <v>65.63636363636364</v>
      </c>
      <c r="E130">
        <f t="shared" si="12"/>
        <v>55.45454545454546</v>
      </c>
      <c r="F130">
        <f t="shared" si="12"/>
        <v>63.575757575757571</v>
      </c>
      <c r="G130">
        <f t="shared" si="12"/>
        <v>61.696969696969695</v>
      </c>
      <c r="H130">
        <f t="shared" si="12"/>
        <v>63.696969696969695</v>
      </c>
      <c r="I130">
        <f t="shared" si="12"/>
        <v>60.121212121212125</v>
      </c>
      <c r="J130">
        <f t="shared" si="12"/>
        <v>51.636363636363633</v>
      </c>
      <c r="K130">
        <f t="shared" si="12"/>
        <v>50.969696969696969</v>
      </c>
      <c r="L130">
        <f t="shared" si="12"/>
        <v>60.727272727272727</v>
      </c>
      <c r="M130">
        <f t="shared" si="12"/>
        <v>64.969696969696983</v>
      </c>
    </row>
    <row r="131" spans="1:13" x14ac:dyDescent="0.35">
      <c r="B131">
        <f>STDEV(B118,B73,B17)</f>
        <v>9.5178533126142089</v>
      </c>
      <c r="C131">
        <f t="shared" ref="C131:M131" si="13">STDEV(C118,C73,C17)</f>
        <v>23.284324761829023</v>
      </c>
      <c r="D131">
        <f t="shared" si="13"/>
        <v>12.55862286496664</v>
      </c>
      <c r="E131">
        <f t="shared" si="13"/>
        <v>23.105221047837247</v>
      </c>
      <c r="F131">
        <f t="shared" si="13"/>
        <v>16.8771284750913</v>
      </c>
      <c r="G131">
        <f t="shared" si="13"/>
        <v>33.488289964378481</v>
      </c>
      <c r="H131">
        <f t="shared" si="13"/>
        <v>14.650003055688426</v>
      </c>
      <c r="I131">
        <f t="shared" si="13"/>
        <v>13.932936580745778</v>
      </c>
      <c r="J131">
        <f t="shared" si="13"/>
        <v>25.82330294920872</v>
      </c>
      <c r="K131">
        <f t="shared" si="13"/>
        <v>17.335134468827817</v>
      </c>
      <c r="L131">
        <f t="shared" si="13"/>
        <v>12.826882926877948</v>
      </c>
      <c r="M131">
        <f t="shared" si="13"/>
        <v>18.327898017231202</v>
      </c>
    </row>
    <row r="132" spans="1:13" x14ac:dyDescent="0.35">
      <c r="B132">
        <f>(B121+B76+B27)</f>
        <v>0.11726019614969962</v>
      </c>
      <c r="C132">
        <f t="shared" ref="C132:M132" si="14">(C121+C76+C27)</f>
        <v>0.1741888232696045</v>
      </c>
      <c r="D132">
        <f t="shared" si="14"/>
        <v>8.1303293845671157E-2</v>
      </c>
      <c r="E132">
        <f t="shared" si="14"/>
        <v>6.9723054371751997E-2</v>
      </c>
      <c r="F132">
        <f t="shared" si="14"/>
        <v>9.9946360504727286E-2</v>
      </c>
      <c r="G132">
        <f t="shared" si="14"/>
        <v>0.18920072817102562</v>
      </c>
      <c r="H132">
        <f t="shared" si="14"/>
        <v>0.18350820275260393</v>
      </c>
      <c r="I132">
        <f t="shared" si="14"/>
        <v>4.0628850893262354E-2</v>
      </c>
      <c r="J132">
        <f t="shared" si="14"/>
        <v>0.10681705162537093</v>
      </c>
      <c r="K132">
        <f t="shared" si="14"/>
        <v>5.9160881938143721E-2</v>
      </c>
      <c r="L132">
        <f t="shared" si="14"/>
        <v>8.1303272570120474E-2</v>
      </c>
      <c r="M132">
        <f t="shared" si="14"/>
        <v>2.3244004307392985E-2</v>
      </c>
    </row>
    <row r="133" spans="1:13" x14ac:dyDescent="0.35">
      <c r="B133">
        <f>STDEV(B121,B76,B27)</f>
        <v>3.077332393603022E-2</v>
      </c>
      <c r="C133">
        <f t="shared" ref="C133:M133" si="15">STDEV(C121,C76,C27)</f>
        <v>5.9078025825435525E-2</v>
      </c>
      <c r="D133">
        <f t="shared" si="15"/>
        <v>3.8962106604402018E-2</v>
      </c>
      <c r="E133">
        <f t="shared" si="15"/>
        <v>2.4352184973153911E-2</v>
      </c>
      <c r="F133">
        <f t="shared" si="15"/>
        <v>2.1846303014356968E-2</v>
      </c>
      <c r="G133">
        <f t="shared" si="15"/>
        <v>5.116243393571434E-2</v>
      </c>
      <c r="H133">
        <f t="shared" si="15"/>
        <v>4.8172768843332062E-2</v>
      </c>
      <c r="I133">
        <f t="shared" si="15"/>
        <v>2.1475882514154221E-2</v>
      </c>
      <c r="J133">
        <f t="shared" si="15"/>
        <v>3.7265083261044676E-2</v>
      </c>
      <c r="K133">
        <f t="shared" si="15"/>
        <v>3.2165812651605917E-2</v>
      </c>
      <c r="L133">
        <f t="shared" si="15"/>
        <v>4.4943088896733679E-2</v>
      </c>
      <c r="M133">
        <f t="shared" si="15"/>
        <v>1.0419725781324251E-2</v>
      </c>
    </row>
    <row r="135" spans="1:13" x14ac:dyDescent="0.35">
      <c r="B135">
        <f>(B90+B39+B5)/3</f>
        <v>31.666666666666668</v>
      </c>
      <c r="C135">
        <f t="shared" ref="C135:M135" si="16">(C90+C39+C5)/3</f>
        <v>33.333333333333336</v>
      </c>
      <c r="D135">
        <f t="shared" si="16"/>
        <v>25</v>
      </c>
      <c r="E135">
        <f t="shared" si="16"/>
        <v>21.666666666666668</v>
      </c>
      <c r="F135">
        <f t="shared" si="16"/>
        <v>20.333333333333332</v>
      </c>
      <c r="G135">
        <f t="shared" si="16"/>
        <v>18.666666666666668</v>
      </c>
      <c r="H135">
        <f t="shared" si="16"/>
        <v>20.333333333333332</v>
      </c>
      <c r="I135">
        <f t="shared" si="16"/>
        <v>17.666666666666668</v>
      </c>
      <c r="J135">
        <f t="shared" si="16"/>
        <v>19.666666666666668</v>
      </c>
      <c r="K135">
        <f>(K90+K39+K5)/3</f>
        <v>18.666666666666668</v>
      </c>
      <c r="L135">
        <f t="shared" si="16"/>
        <v>23</v>
      </c>
      <c r="M135">
        <f t="shared" si="16"/>
        <v>24</v>
      </c>
    </row>
    <row r="137" spans="1:13" x14ac:dyDescent="0.35">
      <c r="B137" t="s">
        <v>39</v>
      </c>
      <c r="C137" t="s">
        <v>39</v>
      </c>
      <c r="D137" t="s">
        <v>39</v>
      </c>
    </row>
    <row r="139" spans="1:13" x14ac:dyDescent="0.35">
      <c r="B139">
        <v>0.97</v>
      </c>
      <c r="C139">
        <v>0.97</v>
      </c>
      <c r="D139">
        <v>0.97</v>
      </c>
    </row>
    <row r="142" spans="1:13" x14ac:dyDescent="0.35">
      <c r="B142" t="s">
        <v>5</v>
      </c>
      <c r="C142" t="s">
        <v>5</v>
      </c>
      <c r="D142" t="s">
        <v>5</v>
      </c>
    </row>
    <row r="144" spans="1:13" x14ac:dyDescent="0.35">
      <c r="B144">
        <v>166.66669999999999</v>
      </c>
      <c r="C144">
        <v>166.66669999999999</v>
      </c>
      <c r="D144">
        <v>166.66669999999999</v>
      </c>
    </row>
    <row r="147" spans="2:4" x14ac:dyDescent="0.35">
      <c r="B147" t="s">
        <v>6</v>
      </c>
      <c r="C147" t="s">
        <v>6</v>
      </c>
      <c r="D147" t="s">
        <v>6</v>
      </c>
    </row>
    <row r="149" spans="2:4" x14ac:dyDescent="0.35">
      <c r="B149">
        <v>40</v>
      </c>
      <c r="C149">
        <v>41</v>
      </c>
      <c r="D149">
        <v>42</v>
      </c>
    </row>
    <row r="152" spans="2:4" x14ac:dyDescent="0.35">
      <c r="B152" t="s">
        <v>37</v>
      </c>
      <c r="C152" t="s">
        <v>37</v>
      </c>
      <c r="D152" t="s">
        <v>37</v>
      </c>
    </row>
    <row r="154" spans="2:4" x14ac:dyDescent="0.35">
      <c r="B154">
        <v>57346</v>
      </c>
      <c r="C154">
        <v>57348</v>
      </c>
      <c r="D154">
        <v>57346</v>
      </c>
    </row>
    <row r="157" spans="2:4" x14ac:dyDescent="0.35">
      <c r="B157" t="s">
        <v>8</v>
      </c>
      <c r="C157" t="s">
        <v>8</v>
      </c>
      <c r="D157" t="s">
        <v>8</v>
      </c>
    </row>
    <row r="159" spans="2:4" x14ac:dyDescent="0.35">
      <c r="B159">
        <v>354</v>
      </c>
      <c r="C159">
        <v>363</v>
      </c>
      <c r="D159">
        <v>343</v>
      </c>
    </row>
    <row r="162" spans="2:6" x14ac:dyDescent="0.35">
      <c r="B162" t="s">
        <v>38</v>
      </c>
      <c r="C162" t="s">
        <v>38</v>
      </c>
      <c r="D162" t="s">
        <v>38</v>
      </c>
    </row>
    <row r="164" spans="2:6" x14ac:dyDescent="0.35">
      <c r="B164">
        <v>46</v>
      </c>
      <c r="C164">
        <v>51</v>
      </c>
      <c r="D164">
        <v>54</v>
      </c>
    </row>
    <row r="167" spans="2:6" x14ac:dyDescent="0.35">
      <c r="B167" t="s">
        <v>43</v>
      </c>
      <c r="C167" t="s">
        <v>43</v>
      </c>
      <c r="D167" t="s">
        <v>43</v>
      </c>
    </row>
    <row r="169" spans="2:6" x14ac:dyDescent="0.35">
      <c r="B169">
        <v>86046</v>
      </c>
      <c r="C169">
        <v>86037</v>
      </c>
      <c r="D169">
        <v>86057</v>
      </c>
    </row>
    <row r="172" spans="2:6" x14ac:dyDescent="0.35">
      <c r="B172" t="s">
        <v>9</v>
      </c>
      <c r="C172" t="s">
        <v>9</v>
      </c>
      <c r="D172" t="s">
        <v>9</v>
      </c>
    </row>
    <row r="174" spans="2:6" x14ac:dyDescent="0.35">
      <c r="B174">
        <v>228.41669999999999</v>
      </c>
      <c r="C174">
        <v>250.8184</v>
      </c>
      <c r="D174">
        <v>254.95240000000001</v>
      </c>
      <c r="E174">
        <f>AVERAGE(B174:D174)</f>
        <v>244.72916666666666</v>
      </c>
      <c r="F174">
        <f>STDEV(B174,C174,D174)</f>
        <v>14.277426783679669</v>
      </c>
    </row>
    <row r="175" spans="2:6" x14ac:dyDescent="0.35">
      <c r="B175" t="s">
        <v>57</v>
      </c>
    </row>
    <row r="176" spans="2:6" x14ac:dyDescent="0.35">
      <c r="B176">
        <f>(B164/(B159+B164))*100</f>
        <v>11.5</v>
      </c>
      <c r="C176">
        <f t="shared" ref="C176:D176" si="17">(C164/(C159+C164))*100</f>
        <v>12.318840579710146</v>
      </c>
      <c r="D176">
        <f t="shared" si="17"/>
        <v>13.602015113350127</v>
      </c>
    </row>
    <row r="178" spans="2:6" x14ac:dyDescent="0.35">
      <c r="B178" t="s">
        <v>58</v>
      </c>
    </row>
    <row r="179" spans="2:6" x14ac:dyDescent="0.35">
      <c r="B179">
        <f>(B159/550)*100</f>
        <v>64.363636363636374</v>
      </c>
      <c r="C179">
        <f t="shared" ref="C179:D179" si="18">(C159/550)*100</f>
        <v>66</v>
      </c>
      <c r="D179">
        <f t="shared" si="18"/>
        <v>62.363636363636367</v>
      </c>
      <c r="E179">
        <f t="shared" ref="E179" si="19">AVERAGE(B179:D179)</f>
        <v>64.242424242424249</v>
      </c>
      <c r="F179">
        <f t="shared" ref="F179" si="20">STDEV(B179,C179,D179)</f>
        <v>1.821209600159601</v>
      </c>
    </row>
    <row r="183" spans="2:6" x14ac:dyDescent="0.35">
      <c r="B183" t="s">
        <v>39</v>
      </c>
    </row>
    <row r="185" spans="2:6" x14ac:dyDescent="0.35">
      <c r="B185">
        <v>0.97</v>
      </c>
    </row>
    <row r="188" spans="2:6" x14ac:dyDescent="0.35">
      <c r="B188" t="s">
        <v>5</v>
      </c>
    </row>
    <row r="190" spans="2:6" x14ac:dyDescent="0.35">
      <c r="B190">
        <v>166.66669999999999</v>
      </c>
    </row>
    <row r="193" spans="2:2" x14ac:dyDescent="0.35">
      <c r="B193" t="s">
        <v>6</v>
      </c>
    </row>
    <row r="195" spans="2:2" x14ac:dyDescent="0.35">
      <c r="B195">
        <v>9</v>
      </c>
    </row>
    <row r="198" spans="2:2" x14ac:dyDescent="0.35">
      <c r="B198" t="s">
        <v>37</v>
      </c>
    </row>
    <row r="200" spans="2:2" x14ac:dyDescent="0.35">
      <c r="B200">
        <v>57396</v>
      </c>
    </row>
    <row r="203" spans="2:2" x14ac:dyDescent="0.35">
      <c r="B203" t="s">
        <v>8</v>
      </c>
    </row>
    <row r="205" spans="2:2" x14ac:dyDescent="0.35">
      <c r="B205">
        <v>107</v>
      </c>
    </row>
    <row r="208" spans="2:2" x14ac:dyDescent="0.35">
      <c r="B208" t="s">
        <v>38</v>
      </c>
    </row>
    <row r="210" spans="2:2" x14ac:dyDescent="0.35">
      <c r="B210">
        <v>0</v>
      </c>
    </row>
    <row r="213" spans="2:2" x14ac:dyDescent="0.35">
      <c r="B213" t="s">
        <v>43</v>
      </c>
    </row>
    <row r="215" spans="2:2" x14ac:dyDescent="0.35">
      <c r="B215">
        <v>86293</v>
      </c>
    </row>
    <row r="218" spans="2:2" x14ac:dyDescent="0.35">
      <c r="B218" t="s">
        <v>9</v>
      </c>
    </row>
    <row r="220" spans="2:2" x14ac:dyDescent="0.35">
      <c r="B220">
        <v>194.92320000000001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>
    <row r="1" spans="1:1" x14ac:dyDescent="0.35">
      <c r="A1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>
    <row r="1" spans="1:1" x14ac:dyDescent="0.35">
      <c r="A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0-100 Random Range</vt:lpstr>
      <vt:lpstr>0-1000 random range</vt:lpstr>
      <vt:lpstr>0-50 random range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Priyanthi Mangula Dassanayake</dc:creator>
  <cp:lastModifiedBy>Priyanthi Mangula Dassanayake</cp:lastModifiedBy>
  <dcterms:created xsi:type="dcterms:W3CDTF">2017-06-09T15:09:48Z</dcterms:created>
  <dcterms:modified xsi:type="dcterms:W3CDTF">2017-06-20T14:42:38Z</dcterms:modified>
</cp:coreProperties>
</file>