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9"/>
  <workbookPr filterPrivacy="1"/>
  <xr:revisionPtr revIDLastSave="0" documentId="8_{A478E535-F7DC-FB4B-A21E-BBA7B0E9B186}" xr6:coauthVersionLast="47" xr6:coauthVersionMax="47" xr10:uidLastSave="{00000000-0000-0000-0000-000000000000}"/>
  <bookViews>
    <workbookView xWindow="0" yWindow="0" windowWidth="28800" windowHeight="18000" firstSheet="1" activeTab="4" xr2:uid="{00000000-000D-0000-FFFF-FFFF00000000}"/>
  </bookViews>
  <sheets>
    <sheet name="1. случ дискретн вел" sheetId="5" r:id="rId1"/>
    <sheet name="2. распредел_дискретн вел" sheetId="4" r:id="rId2"/>
    <sheet name="3. Разведочный анализ +повтор" sheetId="6" r:id="rId3"/>
    <sheet name="4. Непрерывная случайная велич" sheetId="7" r:id="rId4"/>
    <sheet name="5. Тестирование гипотез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8" l="1"/>
  <c r="G16" i="8"/>
  <c r="B27" i="8"/>
  <c r="K25" i="8"/>
  <c r="L25" i="8"/>
  <c r="M25" i="8"/>
  <c r="N25" i="8"/>
  <c r="O25" i="8"/>
  <c r="P25" i="8"/>
  <c r="Q25" i="8"/>
  <c r="R25" i="8"/>
  <c r="S25" i="8"/>
  <c r="J25" i="8"/>
  <c r="K27" i="8"/>
  <c r="L27" i="8"/>
  <c r="M27" i="8"/>
  <c r="N27" i="8"/>
  <c r="O27" i="8"/>
  <c r="P27" i="8"/>
  <c r="Q27" i="8"/>
  <c r="R27" i="8"/>
  <c r="S27" i="8"/>
  <c r="J27" i="8"/>
  <c r="P21" i="6"/>
  <c r="J26" i="8"/>
  <c r="P15" i="6"/>
  <c r="I21" i="6"/>
  <c r="I19" i="6"/>
  <c r="B25" i="8"/>
  <c r="B18" i="8"/>
  <c r="B28" i="8" l="1"/>
  <c r="B7" i="7"/>
  <c r="E4" i="7"/>
  <c r="E3" i="7"/>
  <c r="F2" i="7"/>
  <c r="C56" i="7"/>
  <c r="C59" i="7" s="1"/>
  <c r="E47" i="7"/>
  <c r="E48" i="7"/>
  <c r="F47" i="7" s="1"/>
  <c r="E42" i="7"/>
  <c r="D42" i="7"/>
  <c r="D43" i="7"/>
  <c r="D48" i="7"/>
  <c r="D47" i="7"/>
  <c r="D51" i="7"/>
  <c r="F49" i="7"/>
  <c r="D50" i="7"/>
  <c r="D49" i="7"/>
  <c r="F45" i="7"/>
  <c r="D45" i="7"/>
  <c r="D46" i="7"/>
  <c r="E46" i="7"/>
  <c r="E41" i="7"/>
  <c r="F41" i="7" s="1"/>
  <c r="D41" i="7"/>
  <c r="E44" i="7"/>
  <c r="F43" i="7" s="1"/>
  <c r="D44" i="7"/>
  <c r="F40" i="7"/>
  <c r="D40" i="7"/>
  <c r="D39" i="7"/>
  <c r="F39" i="7"/>
  <c r="B36" i="7"/>
  <c r="B4" i="7"/>
  <c r="F27" i="7"/>
  <c r="E51" i="7" l="1"/>
  <c r="F51" i="7" s="1"/>
  <c r="B18" i="7"/>
  <c r="H14" i="7" s="1"/>
  <c r="C20" i="7" s="1"/>
  <c r="C21" i="7" l="1"/>
  <c r="E2" i="7"/>
  <c r="J17" i="6" l="1"/>
  <c r="J16" i="6"/>
  <c r="J19" i="6"/>
  <c r="J14" i="6"/>
  <c r="I14" i="6"/>
  <c r="P22" i="6" s="1"/>
  <c r="Q22" i="6" s="1"/>
  <c r="J21" i="6"/>
  <c r="C59" i="6"/>
  <c r="C58" i="6"/>
  <c r="C57" i="6"/>
  <c r="C56" i="6"/>
  <c r="C46" i="6"/>
  <c r="B27" i="6"/>
  <c r="C30" i="6" s="1"/>
  <c r="B26" i="6"/>
  <c r="I7" i="6"/>
  <c r="P12" i="6" l="1"/>
  <c r="Q12" i="6" s="1"/>
  <c r="P23" i="6"/>
  <c r="Q23" i="6" s="1"/>
  <c r="P31" i="6"/>
  <c r="Q31" i="6" s="1"/>
  <c r="Q21" i="6"/>
  <c r="C60" i="6"/>
  <c r="P30" i="6"/>
  <c r="Q30" i="6" s="1"/>
  <c r="P19" i="6"/>
  <c r="Q19" i="6" s="1"/>
  <c r="P29" i="6"/>
  <c r="Q29" i="6" s="1"/>
  <c r="P18" i="6"/>
  <c r="Q18" i="6" s="1"/>
  <c r="P28" i="6"/>
  <c r="Q28" i="6" s="1"/>
  <c r="P17" i="6"/>
  <c r="Q17" i="6" s="1"/>
  <c r="P27" i="6"/>
  <c r="Q27" i="6" s="1"/>
  <c r="P14" i="6"/>
  <c r="Q14" i="6" s="1"/>
  <c r="P13" i="6"/>
  <c r="Q13" i="6" s="1"/>
  <c r="P26" i="6"/>
  <c r="Q26" i="6" s="1"/>
  <c r="P24" i="6"/>
  <c r="Q24" i="6" s="1"/>
  <c r="P16" i="6"/>
  <c r="Q16" i="6" s="1"/>
  <c r="P25" i="6"/>
  <c r="Q25" i="6" s="1"/>
  <c r="P20" i="6"/>
  <c r="Q20" i="6" s="1"/>
  <c r="Q15" i="6"/>
  <c r="C45" i="6"/>
  <c r="C44" i="6"/>
  <c r="C31" i="6"/>
  <c r="C17" i="6"/>
  <c r="I6" i="6"/>
  <c r="I5" i="6" s="1"/>
  <c r="C8" i="6"/>
  <c r="C18" i="6" s="1"/>
  <c r="C6" i="6"/>
  <c r="C16" i="6" s="1"/>
  <c r="I17" i="6" l="1"/>
  <c r="I16" i="6"/>
  <c r="B41" i="6"/>
  <c r="E46" i="6" s="1"/>
  <c r="C29" i="6"/>
  <c r="C19" i="6"/>
  <c r="E47" i="4"/>
  <c r="E46" i="4"/>
  <c r="E45" i="4"/>
  <c r="E42" i="4"/>
  <c r="E44" i="4"/>
  <c r="E43" i="4"/>
  <c r="C50" i="4" s="1"/>
  <c r="B9" i="4"/>
  <c r="B8" i="4"/>
  <c r="E44" i="6" l="1"/>
  <c r="C51" i="4"/>
  <c r="E45" i="6"/>
  <c r="C49" i="4"/>
  <c r="C69" i="5"/>
  <c r="C65" i="5" s="1"/>
  <c r="D54" i="5"/>
  <c r="D51" i="5"/>
  <c r="C49" i="5" s="1"/>
  <c r="D37" i="5"/>
  <c r="C33" i="5" s="1"/>
  <c r="M14" i="5"/>
  <c r="M18" i="5"/>
  <c r="E18" i="5"/>
  <c r="E14" i="5"/>
  <c r="C13" i="5" s="1"/>
  <c r="L13" i="5" l="1"/>
  <c r="Q13" i="5" s="1"/>
  <c r="B32" i="4"/>
  <c r="B10" i="4"/>
  <c r="B31" i="4"/>
  <c r="B33" i="4" s="1"/>
  <c r="B34" i="4" s="1"/>
  <c r="B30" i="4"/>
  <c r="B29" i="4"/>
  <c r="B18" i="4"/>
  <c r="B19" i="4" s="1"/>
  <c r="B6" i="4"/>
  <c r="B7" i="4"/>
  <c r="B20" i="4" l="1"/>
  <c r="B11" i="4"/>
</calcChain>
</file>

<file path=xl/sharedStrings.xml><?xml version="1.0" encoding="utf-8"?>
<sst xmlns="http://schemas.openxmlformats.org/spreadsheetml/2006/main" count="282" uniqueCount="225">
  <si>
    <t xml:space="preserve">1. </t>
  </si>
  <si>
    <t>p в степени k</t>
  </si>
  <si>
    <t>n=100</t>
  </si>
  <si>
    <t>k=85</t>
  </si>
  <si>
    <t>p = 0,8</t>
  </si>
  <si>
    <t>q в степени (n-k)</t>
  </si>
  <si>
    <t>Вероятность по сточетаниям (итог)</t>
  </si>
  <si>
    <t>Вероятность по сточетаниям (числитель)</t>
  </si>
  <si>
    <t>Вероятность по сточетаниям (знаменатель)</t>
  </si>
  <si>
    <t>Дискретная случайная величина, вероятность маленькая (менее 0,1) - находим вероятность по распределению Пуассона:</t>
  </si>
  <si>
    <t>n=500</t>
  </si>
  <si>
    <t>е=2,72</t>
  </si>
  <si>
    <t>лябда = p*n</t>
  </si>
  <si>
    <t>p = 0,0004</t>
  </si>
  <si>
    <t>вар 1 : m =0</t>
  </si>
  <si>
    <t>вар 2 : m =2</t>
  </si>
  <si>
    <t>n=144</t>
  </si>
  <si>
    <t>k=70</t>
  </si>
  <si>
    <t>p = 0,5</t>
  </si>
  <si>
    <t>Домашняя работа 1</t>
  </si>
  <si>
    <t>Задача 1.</t>
  </si>
  <si>
    <t>Метод сочетания</t>
  </si>
  <si>
    <t xml:space="preserve">всего исходов </t>
  </si>
  <si>
    <t>С 4/52</t>
  </si>
  <si>
    <t>С4/13</t>
  </si>
  <si>
    <t>неблагоприятных</t>
  </si>
  <si>
    <t>С0/(52-13)</t>
  </si>
  <si>
    <t>Благоприятных (крести)</t>
  </si>
  <si>
    <t>Р(А)=</t>
  </si>
  <si>
    <t xml:space="preserve">Числитель </t>
  </si>
  <si>
    <t xml:space="preserve">Знаминатель </t>
  </si>
  <si>
    <t>Вскго 52 карты, 13 из них масти крести</t>
  </si>
  <si>
    <t>а) вытащить 4 карты масти крести</t>
  </si>
  <si>
    <t>б) Какова вероятность, что среди 4 карт окажется хотя бы 1 туз</t>
  </si>
  <si>
    <t>Найдем вероятность не вытащить ни одного туза, тогда вытащить хотябы 1 туз будет 1- P(0)</t>
  </si>
  <si>
    <t>Благоприятных ( не вытащить ни одного туза)</t>
  </si>
  <si>
    <t>Неблагоприятных исходов</t>
  </si>
  <si>
    <t>Вероятность вытащить хотя бы 1 туз (1-Р(А)) =</t>
  </si>
  <si>
    <t>2. Код от двери</t>
  </si>
  <si>
    <t xml:space="preserve"> всего кнопок 10, в коде 3 кнопки, нажатие одновременно, значит пордок не важен - используем метод сочетания</t>
  </si>
  <si>
    <t>3. Окрашенные детали</t>
  </si>
  <si>
    <t>4. Лотырейные билеты</t>
  </si>
  <si>
    <t>Благоприятных</t>
  </si>
  <si>
    <t>Благоприятных (3 цифры из верные)</t>
  </si>
  <si>
    <t>q = 0,2</t>
  </si>
  <si>
    <t>Задача 3.</t>
  </si>
  <si>
    <t>q = 0,5</t>
  </si>
  <si>
    <t>Ответ: P(x=85)</t>
  </si>
  <si>
    <t>Ответ: p(m=0)</t>
  </si>
  <si>
    <t>Ответ: p(m=2)</t>
  </si>
  <si>
    <t xml:space="preserve">Задача 2. </t>
  </si>
  <si>
    <t xml:space="preserve">Задача 1. </t>
  </si>
  <si>
    <t>Ответ: P(x=70)</t>
  </si>
  <si>
    <t xml:space="preserve">Задача 4. </t>
  </si>
  <si>
    <t>Дискретная случайная величина, вероятность большая, число испытаний - нет, значит находим вероятность по формуле Бернулли:</t>
  </si>
  <si>
    <t>k=2 или 1  или 0</t>
  </si>
  <si>
    <t>ящик 2</t>
  </si>
  <si>
    <t>p 1= 9/11</t>
  </si>
  <si>
    <t>q1 = 3/11</t>
  </si>
  <si>
    <t>p 1= 7/10</t>
  </si>
  <si>
    <t>q1 = 3/10</t>
  </si>
  <si>
    <t>n=2</t>
  </si>
  <si>
    <t>ящик 1</t>
  </si>
  <si>
    <t>Дискретная случайная величина, вероятность больше 0,1, число испытаний маленькое, значит находим вероятность по формуле Бернулли:</t>
  </si>
  <si>
    <t>p (x = 2)</t>
  </si>
  <si>
    <t>p (x = 1)</t>
  </si>
  <si>
    <t>p (x = 0)</t>
  </si>
  <si>
    <t>Ящик 1</t>
  </si>
  <si>
    <t>Ящик 2</t>
  </si>
  <si>
    <t>Ответ: Вероятность двух совместных событий 2х ящиков</t>
  </si>
  <si>
    <t>2. Задча</t>
  </si>
  <si>
    <t>х = 2</t>
  </si>
  <si>
    <t>х = 1</t>
  </si>
  <si>
    <t>х = 0</t>
  </si>
  <si>
    <t xml:space="preserve">исход вытащить  белый шар : </t>
  </si>
  <si>
    <t>исход</t>
  </si>
  <si>
    <t>вероятность</t>
  </si>
  <si>
    <t>х = 3 +1</t>
  </si>
  <si>
    <t>х = 2+2</t>
  </si>
  <si>
    <t>х= 1+3</t>
  </si>
  <si>
    <t>числитель</t>
  </si>
  <si>
    <t>знаминатель</t>
  </si>
  <si>
    <t>вероятность сочетаний</t>
  </si>
  <si>
    <t>P(a1)</t>
  </si>
  <si>
    <t>p(a2)</t>
  </si>
  <si>
    <t>P(a3)</t>
  </si>
  <si>
    <t>P(b1)</t>
  </si>
  <si>
    <t>p(b2)</t>
  </si>
  <si>
    <t>P(b3)</t>
  </si>
  <si>
    <t>поскольку вероятности должны произойти одновремннно, находим произведение соответствующих вероятностей</t>
  </si>
  <si>
    <t>p(a3) * p(b1)</t>
  </si>
  <si>
    <t xml:space="preserve">p(a1) * p(b3) </t>
  </si>
  <si>
    <t>p(a2) * p(b2)</t>
  </si>
  <si>
    <t>На соревновании по биатлону один из трех спортсменов стреляет и попадает в мишень. Вероятность попадания для первого спортсмена равна 0.9, для второго — 0.8, для третьего — 0.6. Найти вероятность того, что выстрел произведен: a). первым спортсменом б). вторым спортсменом в). третьим спортсменом.</t>
  </si>
  <si>
    <t xml:space="preserve">полная вероятность </t>
  </si>
  <si>
    <t>вероятность 1 стрелка</t>
  </si>
  <si>
    <t>вероятность 2 стрелка</t>
  </si>
  <si>
    <t>вероятность 3 стрелка</t>
  </si>
  <si>
    <t>вероятность стрелка</t>
  </si>
  <si>
    <t>В университет на факультеты A и B поступило равное количество студентов, а на факультет C студентов поступило столько же, сколько на A и B вместе. Вероятность того, что студент факультета A сдаст первую сессию, равна 0.8. Для студента факультета B эта вероятность равна 0.7, а для студента факультета C - 0.9. Студент сдал первую сессию. Какова вероятность, что он учится: a). на факультете A б). на факультете B в). на факультете C?</t>
  </si>
  <si>
    <t>Устройство состоит из трех деталей. Для первой детали вероятность выйти из строя в первый месяц равна 0.1, для второй - 0.2, для третьей - 0.25. Какова вероятность того, что в первый месяц выйдут из строя: а). все детали б). только две детали в). хотя бы одна деталь г). от одной до двух деталей?</t>
  </si>
  <si>
    <t>p1*p2*p3</t>
  </si>
  <si>
    <t>p1*p2+p1*p3+p2*p3</t>
  </si>
  <si>
    <t>p' = 1-p</t>
  </si>
  <si>
    <t>1-(p1'*p2'*p3')</t>
  </si>
  <si>
    <t>p1+p2+p3</t>
  </si>
  <si>
    <t>b57+b59</t>
  </si>
  <si>
    <t>вероятности вытащить 3 белые шара</t>
  </si>
  <si>
    <t xml:space="preserve">Ответ: </t>
  </si>
  <si>
    <t>Формула сочетаний:</t>
  </si>
  <si>
    <t>ящик 1 : 8 всего ( 5 белые, 3 не белые)</t>
  </si>
  <si>
    <t>ящик 2 : 12 всего  (5 белые 7, не белые)</t>
  </si>
  <si>
    <t>3. Задача</t>
  </si>
  <si>
    <t>Вероятность попадания</t>
  </si>
  <si>
    <t>Ответ: Вероятность, что сделан выстрел стрелком</t>
  </si>
  <si>
    <t>4. Задача</t>
  </si>
  <si>
    <t>5. Задача</t>
  </si>
  <si>
    <t>вероятность факультет А</t>
  </si>
  <si>
    <t>вероятность факультет В</t>
  </si>
  <si>
    <t>вероятность  факультет С</t>
  </si>
  <si>
    <t>Вероятность зачисления на факультет</t>
  </si>
  <si>
    <t>Вероятность студента</t>
  </si>
  <si>
    <t xml:space="preserve">Ответ: Вероятность того, что студент учится на факультете: </t>
  </si>
  <si>
    <t>Используем формулу Байеса</t>
  </si>
  <si>
    <t>одна деталь вышла из строя (промежуточный рез-т для расчетов)</t>
  </si>
  <si>
    <t>a) одновременно все детали вышли из строя</t>
  </si>
  <si>
    <t>б) две детали вышли из строя</t>
  </si>
  <si>
    <t>в) хотя бы 1 деталь</t>
  </si>
  <si>
    <t>г) от 1 до 2х деталей</t>
  </si>
  <si>
    <t>Р1</t>
  </si>
  <si>
    <t>Р2</t>
  </si>
  <si>
    <t>Р3</t>
  </si>
  <si>
    <t>Обратная вероятность:</t>
  </si>
  <si>
    <t>Ответ:</t>
  </si>
  <si>
    <t>Вероятности брака каждой детали:</t>
  </si>
  <si>
    <t xml:space="preserve">  </t>
  </si>
  <si>
    <t>Задача 1. Разведочный анализ</t>
  </si>
  <si>
    <t>Среднее арифметическое</t>
  </si>
  <si>
    <t>Среднее квадратическое отклонение</t>
  </si>
  <si>
    <t>Смещенная дисперсия</t>
  </si>
  <si>
    <t>Несмещенная дисперсия</t>
  </si>
  <si>
    <t>проверка</t>
  </si>
  <si>
    <t>наблюдения</t>
  </si>
  <si>
    <t>колич признак</t>
  </si>
  <si>
    <t>n =</t>
  </si>
  <si>
    <t>n-1 =</t>
  </si>
  <si>
    <t>Х-М(х)</t>
  </si>
  <si>
    <t>квадрат</t>
  </si>
  <si>
    <t>смещ дисп</t>
  </si>
  <si>
    <t>несмещ дисп</t>
  </si>
  <si>
    <t>среднее арифметич</t>
  </si>
  <si>
    <t>дисперсия</t>
  </si>
  <si>
    <t>несмещенная</t>
  </si>
  <si>
    <t>смещенная</t>
  </si>
  <si>
    <t>Задача 1</t>
  </si>
  <si>
    <t>Задача 2.</t>
  </si>
  <si>
    <t xml:space="preserve">дисперсия </t>
  </si>
  <si>
    <t xml:space="preserve">левая граница </t>
  </si>
  <si>
    <t>М(х) = (a+b)/2</t>
  </si>
  <si>
    <t xml:space="preserve"> Среднее значение для равномерного распределения неприрывной случайной величина: М(х) = (a+b)/2</t>
  </si>
  <si>
    <t xml:space="preserve">Дисперсия </t>
  </si>
  <si>
    <t>правая граница =</t>
  </si>
  <si>
    <t>Непрерывная случайная величина равномерно распределенная. Найти правую границу и  среднее</t>
  </si>
  <si>
    <t>среднее =</t>
  </si>
  <si>
    <t>Нормальное распределение, дана функция плотности непрерывной случ величины</t>
  </si>
  <si>
    <t xml:space="preserve">а - мат ожидание = </t>
  </si>
  <si>
    <t>ско =</t>
  </si>
  <si>
    <t>Задача 4.</t>
  </si>
  <si>
    <t>Непрерываная случ величина с равномерным распределением</t>
  </si>
  <si>
    <t xml:space="preserve">М(х) = </t>
  </si>
  <si>
    <t xml:space="preserve">СКО  = </t>
  </si>
  <si>
    <t xml:space="preserve"> </t>
  </si>
  <si>
    <t xml:space="preserve">дисперсия = </t>
  </si>
  <si>
    <t>z</t>
  </si>
  <si>
    <t>P(z)</t>
  </si>
  <si>
    <t>Формула</t>
  </si>
  <si>
    <t>граница</t>
  </si>
  <si>
    <t>1- P(z)</t>
  </si>
  <si>
    <t>6) не выше 150 см и не ниже 198</t>
  </si>
  <si>
    <t>6) не выше 150 см и не ниже 190</t>
  </si>
  <si>
    <t>8) ниже 166</t>
  </si>
  <si>
    <t>Задача 5.</t>
  </si>
  <si>
    <t>На сколько сигм  отклоняется рост человека = 190 см, если мат ожидание 178, дисперсия 25</t>
  </si>
  <si>
    <t xml:space="preserve">СКО = </t>
  </si>
  <si>
    <t>М(х) = 178</t>
  </si>
  <si>
    <t>z =</t>
  </si>
  <si>
    <t>ответ:</t>
  </si>
  <si>
    <t xml:space="preserve"> в юпитере: </t>
  </si>
  <si>
    <t>loc</t>
  </si>
  <si>
    <t>scale</t>
  </si>
  <si>
    <t>1)  рост больше</t>
  </si>
  <si>
    <t>2)  рост больше</t>
  </si>
  <si>
    <t>3)   рост от 166 до 190</t>
  </si>
  <si>
    <t>4)   рост  от 166 до 182</t>
  </si>
  <si>
    <t>5)  рост  от 158 до 190</t>
  </si>
  <si>
    <t>Н0=</t>
  </si>
  <si>
    <t>М(х)=</t>
  </si>
  <si>
    <t>D(x)=</t>
  </si>
  <si>
    <t>СКО=</t>
  </si>
  <si>
    <t xml:space="preserve">альфа = </t>
  </si>
  <si>
    <t>Н1 &gt; H0</t>
  </si>
  <si>
    <t xml:space="preserve"> Н0 = 17</t>
  </si>
  <si>
    <r>
      <t>α =</t>
    </r>
    <r>
      <rPr>
        <sz val="11"/>
        <color theme="1"/>
        <rFont val="Calibri"/>
        <family val="2"/>
        <charset val="204"/>
      </rPr>
      <t xml:space="preserve"> 0,05</t>
    </r>
  </si>
  <si>
    <t>Берем Z  статистику</t>
  </si>
  <si>
    <t xml:space="preserve">Z = </t>
  </si>
  <si>
    <t>Сравниваем с критическим значением Z распределения</t>
  </si>
  <si>
    <t>Критерий Стьюдента используется, когда у нас нет СКО генеральной совокупности</t>
  </si>
  <si>
    <t>Z - коритерий - когда  тестируем гипотезу с конкретным значением, есть дисперсия (или сигма) генерельной совокупности</t>
  </si>
  <si>
    <t xml:space="preserve"> Утверждается, что шарики для подшипников, изготовленные автоматическим станком, имеют средний диаметр 17 мм.
Используя односторонний критерий с α=0,05, проверить эту гипотезу, если в выборке из n=100 шариков средний диаметр
оказался равным 17.5 мм, а дисперсия известна и равна 4 кв. мм</t>
  </si>
  <si>
    <t>⍺ критич</t>
  </si>
  <si>
    <t xml:space="preserve"> p =  0,9938</t>
  </si>
  <si>
    <t>Поскольку значение Z  теста (0,9938) больше критического уровня значимости (-1,645) - принимаем H0</t>
  </si>
  <si>
    <t>Проведите тест гипотезы. Продавец утверждает, что средний вес пачки печенья составляет 200 г. Из партии извлечена выборка из 10 пачек. Вес каждой пачки составляет: 202, 203, 199, 197, 195, 201, 200, 204, 194, 190. Известно, что их веса распределены нормально. Верно ли утверждение продавца, если учитывать, что доверительная вероятность равна 99%? (Провести  двусторонний тест.)</t>
  </si>
  <si>
    <t>М- М(х)</t>
  </si>
  <si>
    <t>квадрвты</t>
  </si>
  <si>
    <t>ср арифм</t>
  </si>
  <si>
    <t xml:space="preserve"> Н0 =200</t>
  </si>
  <si>
    <t>Н1 &lt; H0</t>
  </si>
  <si>
    <r>
      <t>α =</t>
    </r>
    <r>
      <rPr>
        <sz val="11"/>
        <color theme="1"/>
        <rFont val="Calibri"/>
        <family val="2"/>
        <charset val="204"/>
      </rPr>
      <t xml:space="preserve"> 0,01</t>
    </r>
  </si>
  <si>
    <t>М(X)=</t>
  </si>
  <si>
    <t>Берем t критерий, тк нет значения сигмы генеральной совокупности</t>
  </si>
  <si>
    <t>р = 3,25</t>
  </si>
  <si>
    <t>Сравним t наблюдения меньше, чем Р табличное</t>
  </si>
  <si>
    <t xml:space="preserve">|1,07|&lt;3, 25 </t>
  </si>
  <si>
    <t>Гипотезу не отвергаем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</si>
</sst>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mbria Math"/>
      <family val="1"/>
      <charset val="204"/>
    </font>
    <font>
      <sz val="1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3" borderId="0" xfId="0" applyFill="1"/>
    <xf numFmtId="0" fontId="2" fillId="3" borderId="0" xfId="0" applyFont="1" applyFill="1"/>
    <xf numFmtId="0" fontId="0" fillId="0" borderId="0" xfId="0" applyAlignment="1">
      <alignment wrapText="1"/>
    </xf>
    <xf numFmtId="0" fontId="4" fillId="0" borderId="0" xfId="0" applyFont="1"/>
    <xf numFmtId="164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0" borderId="0" xfId="0" applyNumberFormat="1"/>
    <xf numFmtId="0" fontId="6" fillId="0" borderId="0" xfId="0" applyFont="1"/>
    <xf numFmtId="165" fontId="0" fillId="0" borderId="0" xfId="0" applyNumberFormat="1"/>
    <xf numFmtId="0" fontId="5" fillId="2" borderId="0" xfId="0" applyFont="1" applyFill="1"/>
    <xf numFmtId="165" fontId="5" fillId="2" borderId="0" xfId="0" applyNumberFormat="1" applyFont="1" applyFill="1"/>
    <xf numFmtId="0" fontId="4" fillId="2" borderId="0" xfId="0" applyFont="1" applyFill="1"/>
    <xf numFmtId="165" fontId="4" fillId="2" borderId="0" xfId="0" applyNumberFormat="1" applyFont="1" applyFill="1"/>
    <xf numFmtId="0" fontId="0" fillId="0" borderId="0" xfId="0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0" fontId="8" fillId="0" borderId="0" xfId="0" applyFont="1"/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wrapText="1"/>
    </xf>
    <xf numFmtId="0" fontId="7" fillId="9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5" fillId="0" borderId="0" xfId="0" applyFont="1" applyAlignment="1">
      <alignment horizontal="right"/>
    </xf>
    <xf numFmtId="0" fontId="0" fillId="9" borderId="0" xfId="0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5" fillId="0" borderId="0" xfId="0" applyFont="1"/>
    <xf numFmtId="4" fontId="0" fillId="0" borderId="0" xfId="0" applyNumberFormat="1"/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2" borderId="0" xfId="0" applyFill="1" applyAlignment="1">
      <alignment horizontal="right"/>
    </xf>
    <xf numFmtId="0" fontId="13" fillId="0" borderId="0" xfId="0" applyFont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7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3" fontId="0" fillId="0" borderId="0" xfId="0" applyNumberFormat="1"/>
    <xf numFmtId="0" fontId="14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5</xdr:row>
      <xdr:rowOff>171449</xdr:rowOff>
    </xdr:from>
    <xdr:ext cx="647700" cy="180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914650" y="1123949"/>
              <a:ext cx="647700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52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914650" y="1123949"/>
              <a:ext cx="647700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52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9525</xdr:colOff>
      <xdr:row>8</xdr:row>
      <xdr:rowOff>19050</xdr:rowOff>
    </xdr:from>
    <xdr:ext cx="609600" cy="1772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914650" y="1543050"/>
              <a:ext cx="609600" cy="177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13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914650" y="1543050"/>
              <a:ext cx="609600" cy="177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13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561975</xdr:colOff>
      <xdr:row>10</xdr:row>
      <xdr:rowOff>0</xdr:rowOff>
    </xdr:from>
    <xdr:ext cx="638175" cy="1785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2857500" y="1905000"/>
              <a:ext cx="638175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39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857500" y="1905000"/>
              <a:ext cx="638175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39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26457</xdr:colOff>
      <xdr:row>14</xdr:row>
      <xdr:rowOff>136522</xdr:rowOff>
    </xdr:from>
    <xdr:ext cx="1582209" cy="1785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042457" y="3057522"/>
              <a:ext cx="1582209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13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b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39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p>
                  </m:sSub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)/</m:t>
                  </m:r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52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bSup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042457" y="3057522"/>
              <a:ext cx="1582209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13^4∗С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39^0)/С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52^4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12</xdr:row>
      <xdr:rowOff>1095375</xdr:rowOff>
    </xdr:from>
    <xdr:ext cx="1049711" cy="3419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685925" y="3381375"/>
              <a:ext cx="1049711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13!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4!∗</m:t>
                        </m:r>
                        <m:d>
                          <m:d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13−4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  <m:r>
                      <a:rPr lang="ru-RU" sz="1100" b="0" i="1">
                        <a:latin typeface="Cambria Math" panose="02040503050406030204" pitchFamily="18" charset="0"/>
                      </a:rPr>
                      <m:t>∗1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685925" y="3381375"/>
              <a:ext cx="1049711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13!/(4!∗(13−4)!)∗1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28575</xdr:colOff>
      <xdr:row>17</xdr:row>
      <xdr:rowOff>66675</xdr:rowOff>
    </xdr:from>
    <xdr:ext cx="840807" cy="3454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1714500" y="4229100"/>
              <a:ext cx="840807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52!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4!∗</m:t>
                        </m:r>
                        <m:d>
                          <m:d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52−4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714500" y="4229100"/>
              <a:ext cx="840807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52!/(4!∗(52−4)!)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7</xdr:row>
      <xdr:rowOff>0</xdr:rowOff>
    </xdr:from>
    <xdr:ext cx="647700" cy="180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7915275" y="1333500"/>
              <a:ext cx="647700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52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7915275" y="1333500"/>
              <a:ext cx="647700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52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600075</xdr:colOff>
      <xdr:row>9</xdr:row>
      <xdr:rowOff>123825</xdr:rowOff>
    </xdr:from>
    <xdr:ext cx="647700" cy="178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7905750" y="1838325"/>
              <a:ext cx="647700" cy="178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7905750" y="1838325"/>
              <a:ext cx="647700" cy="178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11</xdr:row>
      <xdr:rowOff>0</xdr:rowOff>
    </xdr:from>
    <xdr:ext cx="647700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7915275" y="2276475"/>
              <a:ext cx="64770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48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7915275" y="2276475"/>
              <a:ext cx="64770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48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9525</xdr:colOff>
      <xdr:row>12</xdr:row>
      <xdr:rowOff>352425</xdr:rowOff>
    </xdr:from>
    <xdr:ext cx="1047750" cy="1875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6705600" y="2819400"/>
              <a:ext cx="1047750" cy="187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48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b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p>
                  </m:sSub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)/</m:t>
                  </m:r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52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bSup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6705600" y="2819400"/>
              <a:ext cx="1047750" cy="187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48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^4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0)/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52^4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489358</xdr:colOff>
      <xdr:row>14</xdr:row>
      <xdr:rowOff>34954</xdr:rowOff>
    </xdr:from>
    <xdr:ext cx="1049711" cy="3419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7445230" y="2854587"/>
              <a:ext cx="1049711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48!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4!∗</m:t>
                        </m:r>
                        <m:d>
                          <m:d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48−4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  <m:r>
                      <a:rPr lang="ru-RU" sz="1100" b="0" i="1">
                        <a:latin typeface="Cambria Math" panose="02040503050406030204" pitchFamily="18" charset="0"/>
                      </a:rPr>
                      <m:t>∗1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7445230" y="2854587"/>
              <a:ext cx="1049711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48!/(4!∗(48−4)!)∗1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17</xdr:row>
      <xdr:rowOff>0</xdr:rowOff>
    </xdr:from>
    <xdr:ext cx="840807" cy="3454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6696075" y="4343400"/>
              <a:ext cx="840807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52!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4!∗</m:t>
                        </m:r>
                        <m:d>
                          <m:d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52−4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6696075" y="4343400"/>
              <a:ext cx="840807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52!/(4!∗(52−4)!)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26</xdr:row>
      <xdr:rowOff>0</xdr:rowOff>
    </xdr:from>
    <xdr:ext cx="647700" cy="177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1685925" y="6057900"/>
              <a:ext cx="647700" cy="177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1685925" y="6057900"/>
              <a:ext cx="647700" cy="177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10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28</xdr:row>
      <xdr:rowOff>0</xdr:rowOff>
    </xdr:from>
    <xdr:ext cx="647700" cy="1784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 txBox="1"/>
          </xdr:nvSpPr>
          <xdr:spPr>
            <a:xfrm>
              <a:off x="1685925" y="6438900"/>
              <a:ext cx="647700" cy="178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685925" y="6438900"/>
              <a:ext cx="647700" cy="178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30</xdr:row>
      <xdr:rowOff>0</xdr:rowOff>
    </xdr:from>
    <xdr:ext cx="647700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1685925" y="6819900"/>
              <a:ext cx="647700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685925" y="6819900"/>
              <a:ext cx="647700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7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32</xdr:row>
      <xdr:rowOff>352425</xdr:rowOff>
    </xdr:from>
    <xdr:ext cx="1047750" cy="1784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619125" y="7553325"/>
              <a:ext cx="1047750" cy="178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b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p>
                  </m:sSub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)/</m:t>
                  </m:r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bSup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619125" y="7553325"/>
              <a:ext cx="1047750" cy="178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0)/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447675</xdr:colOff>
      <xdr:row>36</xdr:row>
      <xdr:rowOff>0</xdr:rowOff>
    </xdr:from>
    <xdr:ext cx="840808" cy="3419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1333500" y="8886825"/>
              <a:ext cx="840808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10!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3!∗</m:t>
                        </m:r>
                        <m:d>
                          <m:d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10−3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1333500" y="8886825"/>
              <a:ext cx="840808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10!/(3!∗(10−3)!)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42</xdr:row>
      <xdr:rowOff>0</xdr:rowOff>
    </xdr:from>
    <xdr:ext cx="647700" cy="178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1962150" y="10067925"/>
              <a:ext cx="647700" cy="178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15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1962150" y="10067925"/>
              <a:ext cx="647700" cy="178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15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44</xdr:row>
      <xdr:rowOff>0</xdr:rowOff>
    </xdr:from>
    <xdr:ext cx="647700" cy="1784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1962150" y="10448925"/>
              <a:ext cx="647700" cy="178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1962150" y="10448925"/>
              <a:ext cx="647700" cy="178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9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46</xdr:row>
      <xdr:rowOff>0</xdr:rowOff>
    </xdr:from>
    <xdr:ext cx="647700" cy="1785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1962150" y="10829925"/>
              <a:ext cx="647700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1962150" y="10829925"/>
              <a:ext cx="647700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6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48</xdr:row>
      <xdr:rowOff>352425</xdr:rowOff>
    </xdr:from>
    <xdr:ext cx="1047750" cy="179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895350" y="11563350"/>
              <a:ext cx="1047750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b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p>
                  </m:sSub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)/</m:t>
                  </m:r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15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bSup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895350" y="11563350"/>
              <a:ext cx="1047750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0)/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447675</xdr:colOff>
      <xdr:row>52</xdr:row>
      <xdr:rowOff>0</xdr:rowOff>
    </xdr:from>
    <xdr:ext cx="840808" cy="3454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1333500" y="12896850"/>
              <a:ext cx="840808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15!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3!∗</m:t>
                        </m:r>
                        <m:d>
                          <m:d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15−3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1333500" y="12896850"/>
              <a:ext cx="840808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15!/(3!∗(15−3)!)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504825</xdr:colOff>
      <xdr:row>49</xdr:row>
      <xdr:rowOff>28575</xdr:rowOff>
    </xdr:from>
    <xdr:ext cx="762709" cy="3454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1390650" y="12353925"/>
              <a:ext cx="762709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9!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3!∗</m:t>
                        </m:r>
                        <m:d>
                          <m:d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9−3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1390650" y="12353925"/>
              <a:ext cx="762709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9!/(3!∗(9−3)!)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58</xdr:row>
      <xdr:rowOff>0</xdr:rowOff>
    </xdr:from>
    <xdr:ext cx="647700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/>
          </xdr:nvSpPr>
          <xdr:spPr>
            <a:xfrm>
              <a:off x="1962150" y="14049375"/>
              <a:ext cx="647700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1962150" y="14049375"/>
              <a:ext cx="647700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100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60</xdr:row>
      <xdr:rowOff>0</xdr:rowOff>
    </xdr:from>
    <xdr:ext cx="647700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1962150" y="14430375"/>
              <a:ext cx="647700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1962150" y="14430375"/>
              <a:ext cx="647700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62</xdr:row>
      <xdr:rowOff>0</xdr:rowOff>
    </xdr:from>
    <xdr:ext cx="647700" cy="1785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/>
          </xdr:nvSpPr>
          <xdr:spPr>
            <a:xfrm>
              <a:off x="1962150" y="14811375"/>
              <a:ext cx="647700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98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1962150" y="14811375"/>
              <a:ext cx="647700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98</a:t>
              </a:r>
              <a:r>
                <a:rPr lang="el-GR" sz="1100" b="0" i="0">
                  <a:latin typeface="Cambria Math" panose="02040503050406030204" pitchFamily="18" charset="0"/>
                </a:rPr>
                <a:t>^</a:t>
              </a:r>
              <a:r>
                <a:rPr lang="ru-RU" sz="1100" b="0" i="0">
                  <a:latin typeface="Cambria Math" panose="02040503050406030204" pitchFamily="18" charset="0"/>
                </a:rPr>
                <a:t>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64</xdr:row>
      <xdr:rowOff>352425</xdr:rowOff>
    </xdr:from>
    <xdr:ext cx="1047750" cy="1785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895350" y="15544800"/>
              <a:ext cx="1047750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98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p>
                  </m:sSubSup>
                  <m:r>
                    <a:rPr lang="ru-RU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)/</m:t>
                  </m:r>
                  <m:sSubSup>
                    <m:sSubSupPr>
                      <m:ctrl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С</m:t>
                      </m:r>
                    </m:e>
                    <m:sub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100</m:t>
                      </m:r>
                    </m:sub>
                    <m:sup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895350" y="15544800"/>
              <a:ext cx="1047750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98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0)/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68</xdr:row>
      <xdr:rowOff>0</xdr:rowOff>
    </xdr:from>
    <xdr:ext cx="947824" cy="3419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/>
          </xdr:nvSpPr>
          <xdr:spPr>
            <a:xfrm>
              <a:off x="885825" y="16878300"/>
              <a:ext cx="947824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100!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2!∗</m:t>
                        </m:r>
                        <m:d>
                          <m:d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100−2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885825" y="16878300"/>
              <a:ext cx="947824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100!/(2!∗(100−2)!)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171449</xdr:colOff>
      <xdr:row>10</xdr:row>
      <xdr:rowOff>228600</xdr:rowOff>
    </xdr:from>
    <xdr:ext cx="1933575" cy="1807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4981574" y="2133600"/>
              <a:ext cx="1933575" cy="1807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85</m:t>
                        </m:r>
                      </m:sup>
                    </m:sSub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0,8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85</m:t>
                        </m:r>
                      </m:sup>
                    </m:s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(1−0,8)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100−85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981574" y="2133600"/>
              <a:ext cx="1933575" cy="1807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85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0,8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〗^85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(1−0,8)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100−85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238125</xdr:colOff>
      <xdr:row>7</xdr:row>
      <xdr:rowOff>123825</xdr:rowOff>
    </xdr:from>
    <xdr:ext cx="1075103" cy="3419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5048250" y="1457325"/>
              <a:ext cx="1075103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00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85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!∗</m:t>
                        </m:r>
                        <m:d>
                          <m:d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100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85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048250" y="1457325"/>
              <a:ext cx="1075103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00</a:t>
              </a:r>
              <a:r>
                <a:rPr lang="ru-RU" sz="1100" b="0" i="0">
                  <a:latin typeface="Cambria Math" panose="02040503050406030204" pitchFamily="18" charset="0"/>
                </a:rPr>
                <a:t>!/(</a:t>
              </a:r>
              <a:r>
                <a:rPr lang="en-US" sz="1100" b="0" i="0">
                  <a:latin typeface="Cambria Math" panose="02040503050406030204" pitchFamily="18" charset="0"/>
                </a:rPr>
                <a:t>85</a:t>
              </a:r>
              <a:r>
                <a:rPr lang="ru-RU" sz="1100" b="0" i="0">
                  <a:latin typeface="Cambria Math" panose="02040503050406030204" pitchFamily="18" charset="0"/>
                </a:rPr>
                <a:t>!∗(</a:t>
              </a:r>
              <a:r>
                <a:rPr lang="en-US" sz="1100" b="0" i="0">
                  <a:latin typeface="Cambria Math" panose="02040503050406030204" pitchFamily="18" charset="0"/>
                </a:rPr>
                <a:t>100</a:t>
              </a:r>
              <a:r>
                <a:rPr lang="ru-RU" sz="1100" b="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latin typeface="Cambria Math" panose="02040503050406030204" pitchFamily="18" charset="0"/>
                </a:rPr>
                <a:t>85</a:t>
              </a:r>
              <a:r>
                <a:rPr lang="ru-RU" sz="1100" b="0" i="0">
                  <a:latin typeface="Cambria Math" panose="02040503050406030204" pitchFamily="18" charset="0"/>
                </a:rPr>
                <a:t>)!)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</xdr:colOff>
      <xdr:row>3</xdr:row>
      <xdr:rowOff>0</xdr:rowOff>
    </xdr:from>
    <xdr:ext cx="952500" cy="1788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8077201" y="895350"/>
              <a:ext cx="952500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p>
                    </m:sSub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p>
                    </m:s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077201" y="895350"/>
              <a:ext cx="952500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𝑛−𝑘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381000</xdr:colOff>
      <xdr:row>33</xdr:row>
      <xdr:rowOff>304800</xdr:rowOff>
    </xdr:from>
    <xdr:ext cx="1933575" cy="1783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191125" y="7781925"/>
              <a:ext cx="1933575" cy="1783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144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70</m:t>
                        </m:r>
                      </m:sup>
                    </m:sSub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0,5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70</m:t>
                        </m:r>
                      </m:sup>
                    </m:s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(1−0,5)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144−70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5191125" y="7781925"/>
              <a:ext cx="1933575" cy="1783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144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0,5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(1−0,5)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144−70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333375</xdr:colOff>
      <xdr:row>30</xdr:row>
      <xdr:rowOff>57150</xdr:rowOff>
    </xdr:from>
    <xdr:ext cx="1075103" cy="3419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5143500" y="6962775"/>
              <a:ext cx="1075103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44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70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!∗</m:t>
                        </m:r>
                        <m:d>
                          <m:d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144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70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5143500" y="6962775"/>
              <a:ext cx="1075103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44</a:t>
              </a:r>
              <a:r>
                <a:rPr lang="ru-RU" sz="1100" b="0" i="0">
                  <a:latin typeface="Cambria Math" panose="02040503050406030204" pitchFamily="18" charset="0"/>
                </a:rPr>
                <a:t>!/(</a:t>
              </a:r>
              <a:r>
                <a:rPr lang="en-US" sz="1100" b="0" i="0">
                  <a:latin typeface="Cambria Math" panose="02040503050406030204" pitchFamily="18" charset="0"/>
                </a:rPr>
                <a:t>70</a:t>
              </a:r>
              <a:r>
                <a:rPr lang="ru-RU" sz="1100" b="0" i="0">
                  <a:latin typeface="Cambria Math" panose="02040503050406030204" pitchFamily="18" charset="0"/>
                </a:rPr>
                <a:t>!∗(</a:t>
              </a:r>
              <a:r>
                <a:rPr lang="en-US" sz="1100" b="0" i="0">
                  <a:latin typeface="Cambria Math" panose="02040503050406030204" pitchFamily="18" charset="0"/>
                </a:rPr>
                <a:t>144</a:t>
              </a:r>
              <a:r>
                <a:rPr lang="ru-RU" sz="1100" b="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latin typeface="Cambria Math" panose="02040503050406030204" pitchFamily="18" charset="0"/>
                </a:rPr>
                <a:t>70</a:t>
              </a:r>
              <a:r>
                <a:rPr lang="ru-RU" sz="1100" b="0" i="0">
                  <a:latin typeface="Cambria Math" panose="02040503050406030204" pitchFamily="18" charset="0"/>
                </a:rPr>
                <a:t>)!)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28575</xdr:colOff>
      <xdr:row>41</xdr:row>
      <xdr:rowOff>285750</xdr:rowOff>
    </xdr:from>
    <xdr:ext cx="1933575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4838700" y="10029825"/>
              <a:ext cx="1933575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(1−0,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4838700" y="10029825"/>
              <a:ext cx="1933575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2^2∗〖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7〗^2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57150</xdr:colOff>
      <xdr:row>42</xdr:row>
      <xdr:rowOff>419100</xdr:rowOff>
    </xdr:from>
    <xdr:ext cx="1933575" cy="1776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4867275" y="10868025"/>
              <a:ext cx="1933575" cy="177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b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(1−0,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4867275" y="10868025"/>
              <a:ext cx="1933575" cy="177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2^1∗〖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7〗^1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28575</xdr:colOff>
      <xdr:row>43</xdr:row>
      <xdr:rowOff>304800</xdr:rowOff>
    </xdr:from>
    <xdr:ext cx="1933575" cy="1785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4838700" y="11696700"/>
              <a:ext cx="1933575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p>
                    </m:sSub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p>
                    </m:s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(1−0,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4838700" y="11696700"/>
              <a:ext cx="1933575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2^0∗〖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7〗^0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44</xdr:row>
      <xdr:rowOff>200025</xdr:rowOff>
    </xdr:from>
    <xdr:ext cx="1933575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4810125" y="12334875"/>
              <a:ext cx="1933575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0,8182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0,8182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4810125" y="12334875"/>
              <a:ext cx="1933575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2^2∗〖0,8182〗^2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0,8182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1276350</xdr:colOff>
      <xdr:row>45</xdr:row>
      <xdr:rowOff>209550</xdr:rowOff>
    </xdr:from>
    <xdr:ext cx="1933575" cy="1776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4800600" y="12849225"/>
              <a:ext cx="1933575" cy="177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b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8182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(1−0,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8182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4800600" y="12849225"/>
              <a:ext cx="1933575" cy="177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2^1∗〖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8182〗^1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8182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28575</xdr:colOff>
      <xdr:row>46</xdr:row>
      <xdr:rowOff>257175</xdr:rowOff>
    </xdr:from>
    <xdr:ext cx="1933575" cy="1785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 txBox="1"/>
          </xdr:nvSpPr>
          <xdr:spPr>
            <a:xfrm>
              <a:off x="4838700" y="13420725"/>
              <a:ext cx="1933575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p>
                    </m:sSub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8182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p>
                    </m:s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(1−0,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8182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4838700" y="13420725"/>
              <a:ext cx="1933575" cy="178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2^0∗〖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8182〗^0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8182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685800</xdr:colOff>
      <xdr:row>50</xdr:row>
      <xdr:rowOff>0</xdr:rowOff>
    </xdr:from>
    <xdr:ext cx="1933575" cy="178319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685800" y="14544675"/>
          <a:ext cx="1933575" cy="1783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P(A+B)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=P(A)+P(B)-P(AB)</a:t>
          </a:r>
          <a:endParaRPr lang="ru-RU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1276350</xdr:colOff>
      <xdr:row>15</xdr:row>
      <xdr:rowOff>19051</xdr:rowOff>
    </xdr:from>
    <xdr:ext cx="1457325" cy="251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1276350" y="2781301"/>
              <a:ext cx="145732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/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ru-RU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ru-RU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𝜕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2    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ru-RU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𝑏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e>
                      </m: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12</m:t>
                      </m:r>
                    </m:den>
                  </m:f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1276350" y="2781301"/>
              <a:ext cx="145732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/>
                <a:t> 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𝜕^(</a:t>
              </a:r>
              <a:r>
                <a:rPr lang="en-US" sz="1100" b="0" i="0">
                  <a:latin typeface="Cambria Math" panose="02040503050406030204" pitchFamily="18" charset="0"/>
                </a:rPr>
                <a:t>2   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 (𝑏−𝑎)2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12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15</xdr:row>
      <xdr:rowOff>0</xdr:rowOff>
    </xdr:from>
    <xdr:ext cx="1457325" cy="251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3105150" y="2762250"/>
              <a:ext cx="145732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/>
                <a:t> 0,2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ru-RU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𝑏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−0,5</m:t>
                          </m:r>
                        </m:e>
                      </m: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12</m:t>
                      </m:r>
                    </m:den>
                  </m:f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3105150" y="2762250"/>
              <a:ext cx="145732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/>
                <a:t> 0,2</a:t>
              </a:r>
              <a:r>
                <a:rPr lang="en-US" sz="1100" b="0" i="0">
                  <a:latin typeface="Cambria Math" panose="02040503050406030204" pitchFamily="18" charset="0"/>
                </a:rPr>
                <a:t>=  (𝑏−0,5)2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12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161925</xdr:colOff>
      <xdr:row>25</xdr:row>
      <xdr:rowOff>76200</xdr:rowOff>
    </xdr:from>
    <xdr:ext cx="2140907" cy="5480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/>
          </xdr:nvSpPr>
          <xdr:spPr>
            <a:xfrm>
              <a:off x="1457325" y="4791075"/>
              <a:ext cx="2140907" cy="548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𝑎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sSup>
                              <m:sSup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p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457325" y="4791075"/>
              <a:ext cx="2140907" cy="548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𝑓(𝑥)=1/(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𝜎√2𝜋)∗𝑒^(−(𝑥−𝑎)^2/(2𝜎^2 ))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495300</xdr:colOff>
      <xdr:row>25</xdr:row>
      <xdr:rowOff>171450</xdr:rowOff>
    </xdr:from>
    <xdr:ext cx="60959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 txBox="1"/>
          </xdr:nvSpPr>
          <xdr:spPr>
            <a:xfrm>
              <a:off x="4552950" y="4886325"/>
              <a:ext cx="60959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4552950" y="4886325"/>
              <a:ext cx="60959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123826</xdr:colOff>
      <xdr:row>5</xdr:row>
      <xdr:rowOff>133350</xdr:rowOff>
    </xdr:from>
    <xdr:ext cx="857250" cy="251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123826" y="1152525"/>
              <a:ext cx="857250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/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ru-RU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ru-RU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𝜕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2    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ru-RU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𝑏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e>
                      </m: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12</m:t>
                      </m:r>
                    </m:den>
                  </m:f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123826" y="1152525"/>
              <a:ext cx="857250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/>
                <a:t> 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𝜕^(</a:t>
              </a:r>
              <a:r>
                <a:rPr lang="en-US" sz="1100" b="0" i="0">
                  <a:latin typeface="Cambria Math" panose="02040503050406030204" pitchFamily="18" charset="0"/>
                </a:rPr>
                <a:t>2   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 (𝑏−𝑎)2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12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1076325</xdr:colOff>
      <xdr:row>32</xdr:row>
      <xdr:rowOff>85725</xdr:rowOff>
    </xdr:from>
    <xdr:ext cx="984757" cy="4217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 txBox="1"/>
          </xdr:nvSpPr>
          <xdr:spPr>
            <a:xfrm>
              <a:off x="3571875" y="6905625"/>
              <a:ext cx="984757" cy="421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 − 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571875" y="6905625"/>
              <a:ext cx="984757" cy="421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𝑧=(𝑥 − 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𝜇)/𝜎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184084</xdr:colOff>
      <xdr:row>14</xdr:row>
      <xdr:rowOff>71854</xdr:rowOff>
    </xdr:from>
    <xdr:ext cx="1919436" cy="5480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10172949" y="3242350"/>
              <a:ext cx="1919436" cy="548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600" b="0" i="1">
                        <a:latin typeface="Cambria Math" panose="02040503050406030204" pitchFamily="18" charset="0"/>
                      </a:rPr>
                      <m:t>t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1=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𝑎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sSup>
                              <m:sSup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p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10172949" y="3242350"/>
              <a:ext cx="1919436" cy="548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t1=1/(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𝜎√2𝜋)∗𝑒^(−(𝑥−𝑎)^2/(2𝜎^2 ))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285750</xdr:colOff>
      <xdr:row>16</xdr:row>
      <xdr:rowOff>152400</xdr:rowOff>
    </xdr:from>
    <xdr:ext cx="60959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285750" y="3829050"/>
              <a:ext cx="60959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85750" y="3829050"/>
              <a:ext cx="60959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333376</xdr:colOff>
      <xdr:row>2</xdr:row>
      <xdr:rowOff>142875</xdr:rowOff>
    </xdr:from>
    <xdr:ext cx="857250" cy="251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9267826" y="571500"/>
              <a:ext cx="857250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/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ru-RU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ru-RU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𝜕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2    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ru-RU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𝑏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e>
                      </m: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12</m:t>
                      </m:r>
                    </m:den>
                  </m:f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9267826" y="571500"/>
              <a:ext cx="857250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/>
                <a:t> 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𝜕^(</a:t>
              </a:r>
              <a:r>
                <a:rPr lang="en-US" sz="1100" b="0" i="0">
                  <a:latin typeface="Cambria Math" panose="02040503050406030204" pitchFamily="18" charset="0"/>
                </a:rPr>
                <a:t>2   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 (𝑏−𝑎)2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12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257175</xdr:colOff>
      <xdr:row>5</xdr:row>
      <xdr:rowOff>28575</xdr:rowOff>
    </xdr:from>
    <xdr:ext cx="984757" cy="4217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 txBox="1"/>
          </xdr:nvSpPr>
          <xdr:spPr>
            <a:xfrm>
              <a:off x="9191625" y="1047750"/>
              <a:ext cx="984757" cy="421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 − 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9191625" y="1047750"/>
              <a:ext cx="984757" cy="421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𝑧=(𝑥 − 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𝜇)/𝜎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76200</xdr:colOff>
      <xdr:row>14</xdr:row>
      <xdr:rowOff>38100</xdr:rowOff>
    </xdr:from>
    <xdr:ext cx="1055224" cy="5142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 txBox="1"/>
          </xdr:nvSpPr>
          <xdr:spPr>
            <a:xfrm>
              <a:off x="5086350" y="3333750"/>
              <a:ext cx="1055224" cy="5142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600" b="0" i="1">
                        <a:latin typeface="Cambria Math" panose="02040503050406030204" pitchFamily="18" charset="0"/>
                      </a:rPr>
                      <m:t>Z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</m:t>
                        </m:r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5086350" y="3333750"/>
              <a:ext cx="1055224" cy="5142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Z=(𝑥 −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𝜇0)/(𝜎/√𝑛)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285750</xdr:colOff>
      <xdr:row>26</xdr:row>
      <xdr:rowOff>152400</xdr:rowOff>
    </xdr:from>
    <xdr:ext cx="609599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45DE95D-A551-F949-AC0D-4207FA07E267}"/>
                </a:ext>
              </a:extLst>
            </xdr:cNvPr>
            <xdr:cNvSpPr txBox="1"/>
          </xdr:nvSpPr>
          <xdr:spPr>
            <a:xfrm>
              <a:off x="285750" y="3759200"/>
              <a:ext cx="60959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45DE95D-A551-F949-AC0D-4207FA07E267}"/>
                </a:ext>
              </a:extLst>
            </xdr:cNvPr>
            <xdr:cNvSpPr txBox="1"/>
          </xdr:nvSpPr>
          <xdr:spPr>
            <a:xfrm>
              <a:off x="285750" y="3759200"/>
              <a:ext cx="60959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1080851</xdr:colOff>
      <xdr:row>22</xdr:row>
      <xdr:rowOff>864681</xdr:rowOff>
    </xdr:from>
    <xdr:ext cx="1276760" cy="5142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95B0E2E-34B8-A54B-926C-830B8FB1855C}"/>
                </a:ext>
              </a:extLst>
            </xdr:cNvPr>
            <xdr:cNvSpPr txBox="1"/>
          </xdr:nvSpPr>
          <xdr:spPr>
            <a:xfrm>
              <a:off x="5224113" y="5656454"/>
              <a:ext cx="1276760" cy="5142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600" b="0" i="1">
                        <a:latin typeface="Cambria Math" panose="02040503050406030204" pitchFamily="18" charset="0"/>
                      </a:rPr>
                      <m:t>t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>
                          <a:rPr lang="ru-RU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выб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</m:t>
                        </m:r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95B0E2E-34B8-A54B-926C-830B8FB1855C}"/>
                </a:ext>
              </a:extLst>
            </xdr:cNvPr>
            <xdr:cNvSpPr txBox="1"/>
          </xdr:nvSpPr>
          <xdr:spPr>
            <a:xfrm>
              <a:off x="5224113" y="5656454"/>
              <a:ext cx="1276760" cy="5142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t =(𝑥 −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𝜇0)/(𝜎</a:t>
              </a:r>
              <a:r>
                <a:rPr lang="ru-RU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выб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/√𝑛)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69"/>
  <sheetViews>
    <sheetView topLeftCell="A40" zoomScale="109" zoomScaleNormal="150" workbookViewId="0">
      <selection activeCell="K16" sqref="K16"/>
    </sheetView>
  </sheetViews>
  <sheetFormatPr baseColWidth="10" defaultColWidth="8.83203125" defaultRowHeight="15" x14ac:dyDescent="0.2"/>
  <cols>
    <col min="1" max="1" width="13.33203125" customWidth="1"/>
    <col min="2" max="2" width="24.83203125" customWidth="1"/>
    <col min="9" max="9" width="20.33203125" customWidth="1"/>
  </cols>
  <sheetData>
    <row r="2" spans="1:17" x14ac:dyDescent="0.2">
      <c r="A2" t="s">
        <v>19</v>
      </c>
    </row>
    <row r="3" spans="1:17" ht="16" x14ac:dyDescent="0.2">
      <c r="A3" s="8" t="s">
        <v>20</v>
      </c>
    </row>
    <row r="4" spans="1:17" ht="16" x14ac:dyDescent="0.2">
      <c r="A4" s="8" t="s">
        <v>32</v>
      </c>
      <c r="I4" s="8" t="s">
        <v>33</v>
      </c>
    </row>
    <row r="5" spans="1:17" x14ac:dyDescent="0.2">
      <c r="A5" t="s">
        <v>21</v>
      </c>
      <c r="C5" t="s">
        <v>31</v>
      </c>
    </row>
    <row r="6" spans="1:17" x14ac:dyDescent="0.2">
      <c r="A6" t="s">
        <v>0</v>
      </c>
      <c r="I6" t="s">
        <v>34</v>
      </c>
    </row>
    <row r="7" spans="1:17" x14ac:dyDescent="0.2">
      <c r="A7" t="s">
        <v>22</v>
      </c>
      <c r="C7" t="s">
        <v>23</v>
      </c>
    </row>
    <row r="8" spans="1:17" x14ac:dyDescent="0.2">
      <c r="I8" t="s">
        <v>22</v>
      </c>
    </row>
    <row r="9" spans="1:17" x14ac:dyDescent="0.2">
      <c r="A9" t="s">
        <v>27</v>
      </c>
      <c r="C9" t="s">
        <v>24</v>
      </c>
    </row>
    <row r="10" spans="1:17" ht="29.25" customHeight="1" x14ac:dyDescent="0.2">
      <c r="I10" s="43" t="s">
        <v>35</v>
      </c>
      <c r="J10" s="43"/>
    </row>
    <row r="11" spans="1:17" x14ac:dyDescent="0.2">
      <c r="A11" t="s">
        <v>25</v>
      </c>
      <c r="C11" t="s">
        <v>26</v>
      </c>
      <c r="I11" s="7"/>
      <c r="J11" s="7"/>
    </row>
    <row r="12" spans="1:17" x14ac:dyDescent="0.2">
      <c r="I12" t="s">
        <v>36</v>
      </c>
    </row>
    <row r="13" spans="1:17" x14ac:dyDescent="0.2">
      <c r="A13" s="5" t="s">
        <v>28</v>
      </c>
      <c r="B13" s="6"/>
      <c r="C13" s="5">
        <f>E14/E18</f>
        <v>2.6410564225690259E-3</v>
      </c>
      <c r="I13" s="5" t="s">
        <v>28</v>
      </c>
      <c r="J13" s="6"/>
      <c r="K13" s="5"/>
      <c r="L13" s="5">
        <f>M14/M18</f>
        <v>0.71873672545941358</v>
      </c>
      <c r="N13" s="44" t="s">
        <v>37</v>
      </c>
      <c r="O13" s="44"/>
      <c r="P13" s="44"/>
      <c r="Q13" s="5">
        <f>1-L13</f>
        <v>0.28126327454058642</v>
      </c>
    </row>
    <row r="14" spans="1:17" x14ac:dyDescent="0.2">
      <c r="B14" t="s">
        <v>29</v>
      </c>
      <c r="E14">
        <f>FACT(13)/(FACT(4)*FACT(9))</f>
        <v>715</v>
      </c>
      <c r="I14" t="s">
        <v>29</v>
      </c>
      <c r="M14">
        <f>FACT(48)/(FACT(4)*FACT(44))</f>
        <v>194579.99999999985</v>
      </c>
    </row>
    <row r="18" spans="1:13" x14ac:dyDescent="0.2">
      <c r="B18" t="s">
        <v>30</v>
      </c>
      <c r="E18">
        <f>FACT(52)/(FACT(4)*FACT(48))</f>
        <v>270725.00000000017</v>
      </c>
      <c r="I18" t="s">
        <v>30</v>
      </c>
      <c r="M18">
        <f>FACT(52)/(FACT(4)*FACT(48))</f>
        <v>270725.00000000017</v>
      </c>
    </row>
    <row r="24" spans="1:13" ht="16" x14ac:dyDescent="0.2">
      <c r="A24" s="8" t="s">
        <v>38</v>
      </c>
    </row>
    <row r="25" spans="1:13" x14ac:dyDescent="0.2">
      <c r="A25" t="s">
        <v>39</v>
      </c>
    </row>
    <row r="27" spans="1:13" x14ac:dyDescent="0.2">
      <c r="A27" t="s">
        <v>22</v>
      </c>
    </row>
    <row r="29" spans="1:13" x14ac:dyDescent="0.2">
      <c r="A29" t="s">
        <v>43</v>
      </c>
    </row>
    <row r="31" spans="1:13" x14ac:dyDescent="0.2">
      <c r="A31" t="s">
        <v>25</v>
      </c>
    </row>
    <row r="33" spans="1:4" x14ac:dyDescent="0.2">
      <c r="A33" s="5" t="s">
        <v>28</v>
      </c>
      <c r="B33" s="6"/>
      <c r="C33" s="5">
        <f>B34/D37</f>
        <v>8.3333333333333332E-3</v>
      </c>
    </row>
    <row r="34" spans="1:4" x14ac:dyDescent="0.2">
      <c r="A34" t="s">
        <v>29</v>
      </c>
      <c r="B34">
        <v>1</v>
      </c>
    </row>
    <row r="37" spans="1:4" x14ac:dyDescent="0.2">
      <c r="A37" t="s">
        <v>30</v>
      </c>
      <c r="D37">
        <f>FACT(10)/(FACT(3)*FACT(7))</f>
        <v>120</v>
      </c>
    </row>
    <row r="41" spans="1:4" ht="16" x14ac:dyDescent="0.2">
      <c r="A41" s="8" t="s">
        <v>40</v>
      </c>
    </row>
    <row r="43" spans="1:4" x14ac:dyDescent="0.2">
      <c r="A43" t="s">
        <v>22</v>
      </c>
    </row>
    <row r="45" spans="1:4" x14ac:dyDescent="0.2">
      <c r="A45" t="s">
        <v>42</v>
      </c>
    </row>
    <row r="47" spans="1:4" x14ac:dyDescent="0.2">
      <c r="A47" t="s">
        <v>25</v>
      </c>
    </row>
    <row r="49" spans="1:4" x14ac:dyDescent="0.2">
      <c r="A49" s="5" t="s">
        <v>28</v>
      </c>
      <c r="B49" s="6"/>
      <c r="C49" s="5">
        <f>D51/D54</f>
        <v>1.3986013986013986E-4</v>
      </c>
    </row>
    <row r="50" spans="1:4" x14ac:dyDescent="0.2">
      <c r="A50" t="s">
        <v>29</v>
      </c>
    </row>
    <row r="51" spans="1:4" x14ac:dyDescent="0.2">
      <c r="D51">
        <f>FACT(9)/(FACT(3)*FACT(6))</f>
        <v>84</v>
      </c>
    </row>
    <row r="53" spans="1:4" x14ac:dyDescent="0.2">
      <c r="A53" t="s">
        <v>30</v>
      </c>
    </row>
    <row r="54" spans="1:4" x14ac:dyDescent="0.2">
      <c r="D54">
        <f>FACT(15)/(FACT(3)*FACT(9))</f>
        <v>600600</v>
      </c>
    </row>
    <row r="57" spans="1:4" ht="16" x14ac:dyDescent="0.2">
      <c r="A57" s="8" t="s">
        <v>41</v>
      </c>
    </row>
    <row r="59" spans="1:4" x14ac:dyDescent="0.2">
      <c r="A59" t="s">
        <v>22</v>
      </c>
    </row>
    <row r="61" spans="1:4" x14ac:dyDescent="0.2">
      <c r="A61" t="s">
        <v>27</v>
      </c>
    </row>
    <row r="63" spans="1:4" x14ac:dyDescent="0.2">
      <c r="A63" t="s">
        <v>25</v>
      </c>
    </row>
    <row r="65" spans="1:3" x14ac:dyDescent="0.2">
      <c r="A65" s="5" t="s">
        <v>28</v>
      </c>
      <c r="B65" s="6"/>
      <c r="C65" s="5">
        <f>B66/C69</f>
        <v>2.0202020202020199E-4</v>
      </c>
    </row>
    <row r="66" spans="1:3" x14ac:dyDescent="0.2">
      <c r="A66" t="s">
        <v>29</v>
      </c>
      <c r="B66">
        <v>1</v>
      </c>
    </row>
    <row r="69" spans="1:3" x14ac:dyDescent="0.2">
      <c r="A69" t="s">
        <v>30</v>
      </c>
      <c r="C69">
        <f>FACT(100)/(FACT(2)*FACT(98))</f>
        <v>4950.0000000000009</v>
      </c>
    </row>
  </sheetData>
  <mergeCells count="2">
    <mergeCell ref="I10:J10"/>
    <mergeCell ref="N13:P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51"/>
  <sheetViews>
    <sheetView topLeftCell="A31" zoomScale="110" workbookViewId="0">
      <selection activeCell="A37" sqref="A37:E37"/>
    </sheetView>
  </sheetViews>
  <sheetFormatPr baseColWidth="10" defaultColWidth="8.83203125" defaultRowHeight="15" x14ac:dyDescent="0.2"/>
  <cols>
    <col min="1" max="1" width="52.83203125" customWidth="1"/>
    <col min="2" max="2" width="19.33203125" customWidth="1"/>
    <col min="3" max="3" width="12" bestFit="1" customWidth="1"/>
    <col min="4" max="4" width="15.83203125" customWidth="1"/>
    <col min="5" max="5" width="12" bestFit="1" customWidth="1"/>
    <col min="6" max="6" width="17" customWidth="1"/>
  </cols>
  <sheetData>
    <row r="3" spans="1:6" ht="40.5" customHeight="1" x14ac:dyDescent="0.2">
      <c r="A3" s="46" t="s">
        <v>51</v>
      </c>
      <c r="B3" s="46"/>
      <c r="C3" s="46"/>
      <c r="D3" s="46"/>
      <c r="E3" s="46"/>
    </row>
    <row r="4" spans="1:6" x14ac:dyDescent="0.2">
      <c r="A4" s="45" t="s">
        <v>54</v>
      </c>
      <c r="B4" s="45"/>
      <c r="C4" s="45"/>
      <c r="D4" s="45"/>
      <c r="E4" s="45"/>
      <c r="F4" s="45"/>
    </row>
    <row r="5" spans="1:6" x14ac:dyDescent="0.2">
      <c r="A5" s="3" t="s">
        <v>2</v>
      </c>
      <c r="B5" t="s">
        <v>3</v>
      </c>
      <c r="C5" t="s">
        <v>4</v>
      </c>
      <c r="D5" t="s">
        <v>44</v>
      </c>
    </row>
    <row r="6" spans="1:6" x14ac:dyDescent="0.2">
      <c r="A6" t="s">
        <v>1</v>
      </c>
      <c r="B6">
        <f>POWER(0.8,85)</f>
        <v>5.7896044618658634E-9</v>
      </c>
    </row>
    <row r="7" spans="1:6" x14ac:dyDescent="0.2">
      <c r="A7" t="s">
        <v>5</v>
      </c>
      <c r="B7">
        <f>POWER(0.2,15)</f>
        <v>3.2768000000000054E-11</v>
      </c>
    </row>
    <row r="8" spans="1:6" x14ac:dyDescent="0.2">
      <c r="A8" t="s">
        <v>7</v>
      </c>
      <c r="B8">
        <f>FACT(100)</f>
        <v>9.3326215443944175E+157</v>
      </c>
    </row>
    <row r="9" spans="1:6" x14ac:dyDescent="0.2">
      <c r="A9" t="s">
        <v>8</v>
      </c>
      <c r="B9">
        <f>FACT(85)*FACT(15)</f>
        <v>3.6838548423627845E+140</v>
      </c>
    </row>
    <row r="10" spans="1:6" x14ac:dyDescent="0.2">
      <c r="A10" t="s">
        <v>6</v>
      </c>
      <c r="B10">
        <f>B8/B9</f>
        <v>2.533384713499888E+17</v>
      </c>
    </row>
    <row r="11" spans="1:6" ht="35.25" customHeight="1" x14ac:dyDescent="0.2">
      <c r="A11" s="2" t="s">
        <v>47</v>
      </c>
      <c r="B11" s="2">
        <f>B10*B6*B7</f>
        <v>4.8061793700746848E-2</v>
      </c>
    </row>
    <row r="13" spans="1:6" ht="39.75" customHeight="1" x14ac:dyDescent="0.2">
      <c r="A13" s="46" t="s">
        <v>50</v>
      </c>
      <c r="B13" s="46"/>
      <c r="C13" s="46"/>
      <c r="D13" s="46"/>
      <c r="E13" s="46"/>
    </row>
    <row r="14" spans="1:6" x14ac:dyDescent="0.2">
      <c r="A14" s="45" t="s">
        <v>9</v>
      </c>
      <c r="B14" s="45"/>
      <c r="C14" s="45"/>
      <c r="D14" s="45"/>
      <c r="E14" s="45"/>
      <c r="F14" s="45"/>
    </row>
    <row r="16" spans="1:6" x14ac:dyDescent="0.2">
      <c r="A16" s="3" t="s">
        <v>10</v>
      </c>
      <c r="B16" t="s">
        <v>11</v>
      </c>
      <c r="C16" t="s">
        <v>13</v>
      </c>
      <c r="D16" t="s">
        <v>12</v>
      </c>
    </row>
    <row r="17" spans="1:6" x14ac:dyDescent="0.2">
      <c r="A17" s="4" t="s">
        <v>14</v>
      </c>
      <c r="B17" s="1" t="s">
        <v>15</v>
      </c>
    </row>
    <row r="18" spans="1:6" x14ac:dyDescent="0.2">
      <c r="A18" t="s">
        <v>12</v>
      </c>
      <c r="B18">
        <f>500*0.0004</f>
        <v>0.2</v>
      </c>
    </row>
    <row r="19" spans="1:6" x14ac:dyDescent="0.2">
      <c r="A19" s="2" t="s">
        <v>48</v>
      </c>
      <c r="B19" s="2">
        <f>(POWER(B18,0)*POWER(2.72,-0.2))/1</f>
        <v>0.8186272916475742</v>
      </c>
    </row>
    <row r="20" spans="1:6" x14ac:dyDescent="0.2">
      <c r="A20" s="2" t="s">
        <v>49</v>
      </c>
      <c r="B20" s="2">
        <f>(POWER(B18,2)*POWER(2.72,-0.2))/2</f>
        <v>1.6372545832951488E-2</v>
      </c>
    </row>
    <row r="23" spans="1:6" ht="38.25" customHeight="1" x14ac:dyDescent="0.2">
      <c r="A23" s="46" t="s">
        <v>45</v>
      </c>
      <c r="B23" s="46"/>
      <c r="C23" s="46"/>
      <c r="D23" s="46"/>
      <c r="E23" s="46"/>
    </row>
    <row r="25" spans="1:6" x14ac:dyDescent="0.2">
      <c r="A25" s="45" t="s">
        <v>54</v>
      </c>
      <c r="B25" s="45"/>
      <c r="C25" s="45"/>
      <c r="D25" s="45"/>
      <c r="E25" s="45"/>
      <c r="F25" s="45"/>
    </row>
    <row r="27" spans="1:6" x14ac:dyDescent="0.2">
      <c r="A27" s="3" t="s">
        <v>16</v>
      </c>
      <c r="B27" t="s">
        <v>17</v>
      </c>
      <c r="C27" t="s">
        <v>18</v>
      </c>
      <c r="D27" t="s">
        <v>46</v>
      </c>
    </row>
    <row r="29" spans="1:6" x14ac:dyDescent="0.2">
      <c r="A29" t="s">
        <v>1</v>
      </c>
      <c r="B29">
        <f>POWER(0.5,70)</f>
        <v>8.4703294725430034E-22</v>
      </c>
    </row>
    <row r="30" spans="1:6" x14ac:dyDescent="0.2">
      <c r="A30" t="s">
        <v>5</v>
      </c>
      <c r="B30">
        <f>POWER(0.5,74)</f>
        <v>5.2939559203393771E-23</v>
      </c>
    </row>
    <row r="31" spans="1:6" x14ac:dyDescent="0.2">
      <c r="A31" t="s">
        <v>7</v>
      </c>
      <c r="B31">
        <f>FACT(144)</f>
        <v>5.5502938327393076E+249</v>
      </c>
    </row>
    <row r="32" spans="1:6" x14ac:dyDescent="0.2">
      <c r="A32" t="s">
        <v>8</v>
      </c>
      <c r="B32">
        <f>FACT(70)*FACT(74)</f>
        <v>3.9623742837289975E+207</v>
      </c>
    </row>
    <row r="33" spans="1:6" x14ac:dyDescent="0.2">
      <c r="A33" t="s">
        <v>6</v>
      </c>
      <c r="B33">
        <f>B31/B32</f>
        <v>1.4007495090837093E+42</v>
      </c>
    </row>
    <row r="34" spans="1:6" ht="43.5" customHeight="1" x14ac:dyDescent="0.2">
      <c r="A34" s="2" t="s">
        <v>52</v>
      </c>
      <c r="B34" s="2">
        <f>B33*B29*B30</f>
        <v>6.2811780351447785E-2</v>
      </c>
    </row>
    <row r="37" spans="1:6" ht="45" customHeight="1" x14ac:dyDescent="0.2">
      <c r="A37" s="46" t="s">
        <v>53</v>
      </c>
      <c r="B37" s="46"/>
      <c r="C37" s="46"/>
      <c r="D37" s="46"/>
      <c r="E37" s="46"/>
    </row>
    <row r="38" spans="1:6" x14ac:dyDescent="0.2">
      <c r="A38" s="45" t="s">
        <v>63</v>
      </c>
      <c r="B38" s="45"/>
      <c r="C38" s="45"/>
      <c r="D38" s="45"/>
      <c r="E38" s="45"/>
      <c r="F38" s="45"/>
    </row>
    <row r="39" spans="1:6" x14ac:dyDescent="0.2">
      <c r="A39" s="3" t="s">
        <v>61</v>
      </c>
      <c r="B39" s="47" t="s">
        <v>55</v>
      </c>
      <c r="C39" t="s">
        <v>59</v>
      </c>
      <c r="D39" t="s">
        <v>60</v>
      </c>
      <c r="E39" t="s">
        <v>62</v>
      </c>
    </row>
    <row r="40" spans="1:6" x14ac:dyDescent="0.2">
      <c r="A40" s="3" t="s">
        <v>61</v>
      </c>
      <c r="B40" s="47"/>
      <c r="C40" t="s">
        <v>57</v>
      </c>
      <c r="D40" t="s">
        <v>58</v>
      </c>
      <c r="E40" t="s">
        <v>56</v>
      </c>
    </row>
    <row r="42" spans="1:6" ht="55.5" customHeight="1" x14ac:dyDescent="0.2">
      <c r="A42" s="45" t="s">
        <v>67</v>
      </c>
      <c r="B42" t="s">
        <v>64</v>
      </c>
      <c r="E42" s="9">
        <f>1*POWER(0.7,2)*1</f>
        <v>0.48999999999999994</v>
      </c>
    </row>
    <row r="43" spans="1:6" ht="74.25" customHeight="1" x14ac:dyDescent="0.2">
      <c r="A43" s="45"/>
      <c r="B43" t="s">
        <v>65</v>
      </c>
      <c r="E43" s="9">
        <f>2*0.7*0.3</f>
        <v>0.42</v>
      </c>
    </row>
    <row r="44" spans="1:6" ht="58.5" customHeight="1" x14ac:dyDescent="0.2">
      <c r="A44" s="45"/>
      <c r="B44" t="s">
        <v>66</v>
      </c>
      <c r="E44" s="9">
        <f>1*1*POWER(0.3,2)</f>
        <v>0.09</v>
      </c>
    </row>
    <row r="45" spans="1:6" ht="48" customHeight="1" x14ac:dyDescent="0.2">
      <c r="A45" s="45" t="s">
        <v>68</v>
      </c>
      <c r="B45" t="s">
        <v>64</v>
      </c>
      <c r="E45" s="9">
        <f>1*POWER(0.8182,2)*1</f>
        <v>0.66945124000000011</v>
      </c>
    </row>
    <row r="46" spans="1:6" ht="48" customHeight="1" x14ac:dyDescent="0.2">
      <c r="A46" s="45"/>
      <c r="B46" t="s">
        <v>65</v>
      </c>
      <c r="E46" s="9">
        <f>2*0.8182*0.1818</f>
        <v>0.29749752000000002</v>
      </c>
    </row>
    <row r="47" spans="1:6" ht="48.75" customHeight="1" x14ac:dyDescent="0.2">
      <c r="A47" s="45"/>
      <c r="B47" t="s">
        <v>66</v>
      </c>
      <c r="E47" s="9">
        <f>1*1*POWER(0.1818,2)</f>
        <v>3.3051239999999996E-2</v>
      </c>
    </row>
    <row r="49" spans="1:3" x14ac:dyDescent="0.2">
      <c r="A49" t="s">
        <v>69</v>
      </c>
      <c r="B49" t="s">
        <v>64</v>
      </c>
      <c r="C49" s="9">
        <f>E42+E45-E42*E45</f>
        <v>0.83142013240000012</v>
      </c>
    </row>
    <row r="50" spans="1:3" x14ac:dyDescent="0.2">
      <c r="B50" t="s">
        <v>65</v>
      </c>
      <c r="C50" s="9">
        <f t="shared" ref="C50:C51" si="0">E43+E46-E43*E46</f>
        <v>0.59254856160000002</v>
      </c>
    </row>
    <row r="51" spans="1:3" x14ac:dyDescent="0.2">
      <c r="B51" t="s">
        <v>66</v>
      </c>
      <c r="C51" s="9">
        <f t="shared" si="0"/>
        <v>0.1200766284</v>
      </c>
    </row>
  </sheetData>
  <mergeCells count="11">
    <mergeCell ref="A37:E37"/>
    <mergeCell ref="A38:F38"/>
    <mergeCell ref="B39:B40"/>
    <mergeCell ref="A42:A44"/>
    <mergeCell ref="A45:A47"/>
    <mergeCell ref="A25:F25"/>
    <mergeCell ref="A14:F14"/>
    <mergeCell ref="A4:F4"/>
    <mergeCell ref="A13:E13"/>
    <mergeCell ref="A3:E3"/>
    <mergeCell ref="A23:E2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0"/>
  <sheetViews>
    <sheetView topLeftCell="D1" zoomScaleNormal="100" workbookViewId="0">
      <selection activeCell="P22" sqref="P22"/>
    </sheetView>
  </sheetViews>
  <sheetFormatPr baseColWidth="10" defaultColWidth="11.5" defaultRowHeight="15" x14ac:dyDescent="0.2"/>
  <cols>
    <col min="1" max="1" width="43.33203125" customWidth="1"/>
    <col min="2" max="2" width="21.6640625" customWidth="1"/>
    <col min="3" max="3" width="23.83203125" customWidth="1"/>
    <col min="4" max="4" width="23.6640625" customWidth="1"/>
    <col min="5" max="5" width="30.5" customWidth="1"/>
    <col min="8" max="8" width="27.1640625" customWidth="1"/>
    <col min="9" max="9" width="12.1640625" customWidth="1"/>
    <col min="14" max="14" width="12.5" customWidth="1"/>
    <col min="15" max="15" width="9.33203125" customWidth="1"/>
  </cols>
  <sheetData>
    <row r="1" spans="1:17" x14ac:dyDescent="0.2">
      <c r="E1" t="s">
        <v>109</v>
      </c>
    </row>
    <row r="2" spans="1:17" x14ac:dyDescent="0.2">
      <c r="E2" s="3" t="s">
        <v>80</v>
      </c>
      <c r="F2" s="12">
        <v>5</v>
      </c>
      <c r="G2" s="16">
        <v>7</v>
      </c>
      <c r="H2" s="16">
        <v>3</v>
      </c>
      <c r="I2" t="s">
        <v>81</v>
      </c>
      <c r="J2" s="13">
        <v>8</v>
      </c>
    </row>
    <row r="3" spans="1:17" x14ac:dyDescent="0.2">
      <c r="F3" s="12">
        <v>1</v>
      </c>
      <c r="G3" s="12">
        <v>4</v>
      </c>
      <c r="H3" s="16">
        <v>4</v>
      </c>
      <c r="J3" s="13">
        <v>2</v>
      </c>
      <c r="K3" s="13">
        <v>6</v>
      </c>
    </row>
    <row r="4" spans="1:17" ht="21" x14ac:dyDescent="0.25">
      <c r="A4" s="18" t="s">
        <v>70</v>
      </c>
    </row>
    <row r="5" spans="1:17" x14ac:dyDescent="0.2">
      <c r="A5" t="s">
        <v>74</v>
      </c>
      <c r="B5" t="s">
        <v>75</v>
      </c>
      <c r="C5" t="s">
        <v>76</v>
      </c>
      <c r="H5" s="3" t="s">
        <v>82</v>
      </c>
      <c r="I5" s="16">
        <f>I6/I7</f>
        <v>6.25</v>
      </c>
    </row>
    <row r="6" spans="1:17" x14ac:dyDescent="0.2">
      <c r="A6" s="50" t="s">
        <v>110</v>
      </c>
      <c r="B6" t="s">
        <v>71</v>
      </c>
      <c r="C6" s="19">
        <f>5/14</f>
        <v>0.35714285714285715</v>
      </c>
      <c r="D6" t="s">
        <v>83</v>
      </c>
      <c r="H6" s="3" t="s">
        <v>80</v>
      </c>
      <c r="I6" s="14">
        <f>(FACT(F2)/(FACT(F3)*FACT(G3)))*(FACT(G2)/(FACT(H2)*FACT(H3)))</f>
        <v>175</v>
      </c>
    </row>
    <row r="7" spans="1:17" x14ac:dyDescent="0.2">
      <c r="A7" s="50"/>
      <c r="B7" t="s">
        <v>72</v>
      </c>
      <c r="C7" s="19">
        <v>0.5357142857142857</v>
      </c>
      <c r="D7" t="s">
        <v>84</v>
      </c>
      <c r="H7" s="3" t="s">
        <v>81</v>
      </c>
      <c r="I7" s="15">
        <f>FACT(J2)/(FACT(J3)*FACT(K3))</f>
        <v>28</v>
      </c>
    </row>
    <row r="8" spans="1:17" x14ac:dyDescent="0.2">
      <c r="A8" s="50"/>
      <c r="B8" t="s">
        <v>73</v>
      </c>
      <c r="C8" s="19">
        <f>3/28</f>
        <v>0.10714285714285714</v>
      </c>
      <c r="D8" t="s">
        <v>85</v>
      </c>
    </row>
    <row r="9" spans="1:17" x14ac:dyDescent="0.2">
      <c r="C9" s="19"/>
    </row>
    <row r="10" spans="1:17" x14ac:dyDescent="0.2">
      <c r="A10" s="50" t="s">
        <v>111</v>
      </c>
      <c r="B10" t="s">
        <v>77</v>
      </c>
      <c r="C10" s="19">
        <v>4.7138047138047146E-2</v>
      </c>
      <c r="D10" t="s">
        <v>86</v>
      </c>
      <c r="N10" s="48" t="s">
        <v>143</v>
      </c>
      <c r="O10" s="48" t="s">
        <v>142</v>
      </c>
    </row>
    <row r="11" spans="1:17" x14ac:dyDescent="0.2">
      <c r="A11" s="50"/>
      <c r="B11" t="s">
        <v>78</v>
      </c>
      <c r="C11" s="19">
        <v>0.42424242424242425</v>
      </c>
      <c r="D11" t="s">
        <v>87</v>
      </c>
      <c r="N11" s="48"/>
      <c r="O11" s="48"/>
      <c r="P11" s="11" t="s">
        <v>146</v>
      </c>
      <c r="Q11" t="s">
        <v>147</v>
      </c>
    </row>
    <row r="12" spans="1:17" ht="21" x14ac:dyDescent="0.25">
      <c r="A12" s="50"/>
      <c r="B12" t="s">
        <v>79</v>
      </c>
      <c r="C12" s="19">
        <v>0.35353535353535354</v>
      </c>
      <c r="D12" t="s">
        <v>88</v>
      </c>
      <c r="H12" s="18" t="s">
        <v>136</v>
      </c>
      <c r="N12">
        <v>100</v>
      </c>
      <c r="O12" s="34">
        <v>1</v>
      </c>
      <c r="P12">
        <f>(N12-$I$14)</f>
        <v>34.700000000000003</v>
      </c>
      <c r="Q12">
        <f>POWER(P12,2)</f>
        <v>1204.0900000000001</v>
      </c>
    </row>
    <row r="13" spans="1:17" ht="16" x14ac:dyDescent="0.2">
      <c r="A13" t="s">
        <v>89</v>
      </c>
      <c r="E13" t="s">
        <v>135</v>
      </c>
      <c r="I13" s="23" t="s">
        <v>133</v>
      </c>
      <c r="J13" t="s">
        <v>141</v>
      </c>
      <c r="N13">
        <v>80</v>
      </c>
      <c r="O13" s="34">
        <v>2</v>
      </c>
      <c r="P13">
        <f t="shared" ref="P13:P31" si="0">(N13-$I$14)</f>
        <v>14.700000000000003</v>
      </c>
      <c r="Q13">
        <f t="shared" ref="Q13:Q31" si="1">POWER(P13,2)</f>
        <v>216.09000000000009</v>
      </c>
    </row>
    <row r="14" spans="1:17" ht="16" x14ac:dyDescent="0.2">
      <c r="H14" s="32" t="s">
        <v>137</v>
      </c>
      <c r="I14" s="23">
        <f>SUM(N12:N31)/COUNT(N12:N31)</f>
        <v>65.3</v>
      </c>
      <c r="J14">
        <f>AVERAGE(N12:N31)</f>
        <v>65.3</v>
      </c>
      <c r="N14">
        <v>75</v>
      </c>
      <c r="O14" s="34">
        <v>3</v>
      </c>
      <c r="P14">
        <f t="shared" si="0"/>
        <v>9.7000000000000028</v>
      </c>
      <c r="Q14">
        <f>POWER(P14,2)</f>
        <v>94.09000000000006</v>
      </c>
    </row>
    <row r="15" spans="1:17" x14ac:dyDescent="0.2">
      <c r="A15" t="s">
        <v>107</v>
      </c>
      <c r="H15" s="32"/>
      <c r="N15">
        <v>77</v>
      </c>
      <c r="O15" s="34">
        <v>4</v>
      </c>
      <c r="P15" s="19">
        <f>(N15-$I$14)</f>
        <v>11.700000000000003</v>
      </c>
      <c r="Q15">
        <f t="shared" si="1"/>
        <v>136.89000000000007</v>
      </c>
    </row>
    <row r="16" spans="1:17" ht="16" x14ac:dyDescent="0.2">
      <c r="B16" t="s">
        <v>91</v>
      </c>
      <c r="C16" s="19">
        <f>C6*C12</f>
        <v>0.12626262626262627</v>
      </c>
      <c r="G16" s="35" t="s">
        <v>148</v>
      </c>
      <c r="H16" s="51" t="s">
        <v>138</v>
      </c>
      <c r="I16" s="23">
        <f>SQRT(I19)</f>
        <v>30.823854398825596</v>
      </c>
      <c r="J16">
        <f>_xlfn.STDEV.P(N12:N31)</f>
        <v>30.823854398825596</v>
      </c>
      <c r="N16">
        <v>89</v>
      </c>
      <c r="O16" s="34">
        <v>5</v>
      </c>
      <c r="P16">
        <f>(N16-$I$14)</f>
        <v>23.700000000000003</v>
      </c>
      <c r="Q16">
        <f t="shared" si="1"/>
        <v>561.69000000000017</v>
      </c>
    </row>
    <row r="17" spans="1:17" ht="16" x14ac:dyDescent="0.2">
      <c r="B17" t="s">
        <v>92</v>
      </c>
      <c r="C17" s="19">
        <f>C7*C11</f>
        <v>0.22727272727272727</v>
      </c>
      <c r="G17" s="35" t="s">
        <v>149</v>
      </c>
      <c r="H17" s="51"/>
      <c r="I17" s="23">
        <f>SQRT(I21)</f>
        <v>31.624607341019814</v>
      </c>
      <c r="J17">
        <f>_xlfn.STDEV.S(N12:N31)</f>
        <v>31.624607341019811</v>
      </c>
      <c r="N17">
        <v>33</v>
      </c>
      <c r="O17" s="34">
        <v>6</v>
      </c>
      <c r="P17">
        <f t="shared" si="0"/>
        <v>-32.299999999999997</v>
      </c>
      <c r="Q17">
        <f t="shared" si="1"/>
        <v>1043.2899999999997</v>
      </c>
    </row>
    <row r="18" spans="1:17" x14ac:dyDescent="0.2">
      <c r="B18" t="s">
        <v>90</v>
      </c>
      <c r="C18" s="19">
        <f>C8*C12</f>
        <v>3.787878787878788E-2</v>
      </c>
      <c r="H18" s="32"/>
      <c r="N18">
        <v>45</v>
      </c>
      <c r="O18" s="34">
        <v>7</v>
      </c>
      <c r="P18">
        <f t="shared" si="0"/>
        <v>-20.299999999999997</v>
      </c>
      <c r="Q18">
        <f t="shared" si="1"/>
        <v>412.08999999999986</v>
      </c>
    </row>
    <row r="19" spans="1:17" ht="16" x14ac:dyDescent="0.2">
      <c r="B19" s="22" t="s">
        <v>108</v>
      </c>
      <c r="C19" s="23">
        <f>SUM(C16:C18)</f>
        <v>0.39141414141414144</v>
      </c>
      <c r="H19" s="32" t="s">
        <v>139</v>
      </c>
      <c r="I19" s="23">
        <f>SUM(Q12:Q31)/P32</f>
        <v>950.11</v>
      </c>
      <c r="J19">
        <f>_xlfn.VAR.P(N12:N31)</f>
        <v>950.11</v>
      </c>
      <c r="N19">
        <v>25</v>
      </c>
      <c r="O19" s="34">
        <v>8</v>
      </c>
      <c r="P19">
        <f t="shared" si="0"/>
        <v>-40.299999999999997</v>
      </c>
      <c r="Q19">
        <f t="shared" si="1"/>
        <v>1624.0899999999997</v>
      </c>
    </row>
    <row r="20" spans="1:17" ht="21" x14ac:dyDescent="0.25">
      <c r="A20" s="18" t="s">
        <v>112</v>
      </c>
      <c r="H20" s="32"/>
      <c r="N20">
        <v>65</v>
      </c>
      <c r="O20" s="34">
        <v>9</v>
      </c>
      <c r="P20">
        <f t="shared" si="0"/>
        <v>-0.29999999999999716</v>
      </c>
      <c r="Q20">
        <f t="shared" si="1"/>
        <v>8.999999999999829E-2</v>
      </c>
    </row>
    <row r="21" spans="1:17" ht="16" x14ac:dyDescent="0.2">
      <c r="A21" s="49" t="s">
        <v>93</v>
      </c>
      <c r="B21" s="49"/>
      <c r="C21" s="49"/>
      <c r="D21" s="49"/>
      <c r="E21" s="49"/>
      <c r="F21" s="49"/>
      <c r="G21" s="49"/>
      <c r="H21" s="32" t="s">
        <v>140</v>
      </c>
      <c r="I21" s="23">
        <f>SUM(Q12:Q31)/P33</f>
        <v>1000.1157894736842</v>
      </c>
      <c r="J21">
        <f>_xlfn.VAR.S(N12:N31)</f>
        <v>1000.115789473684</v>
      </c>
      <c r="N21">
        <v>17</v>
      </c>
      <c r="O21" s="34">
        <v>10</v>
      </c>
      <c r="P21" s="19">
        <f>(N21-$I$14)</f>
        <v>-48.3</v>
      </c>
      <c r="Q21">
        <f t="shared" si="1"/>
        <v>2332.89</v>
      </c>
    </row>
    <row r="22" spans="1:17" x14ac:dyDescent="0.2">
      <c r="A22" s="49"/>
      <c r="B22" s="49"/>
      <c r="C22" s="49"/>
      <c r="D22" s="49"/>
      <c r="E22" s="49"/>
      <c r="F22" s="49"/>
      <c r="G22" s="49"/>
      <c r="N22">
        <v>30</v>
      </c>
      <c r="O22" s="34">
        <v>11</v>
      </c>
      <c r="P22">
        <f>(N22-$I$14)</f>
        <v>-35.299999999999997</v>
      </c>
      <c r="Q22">
        <f t="shared" si="1"/>
        <v>1246.0899999999997</v>
      </c>
    </row>
    <row r="23" spans="1:17" x14ac:dyDescent="0.2">
      <c r="A23" s="49"/>
      <c r="B23" s="49"/>
      <c r="C23" s="49"/>
      <c r="D23" s="49"/>
      <c r="E23" s="49"/>
      <c r="F23" s="49"/>
      <c r="G23" s="49"/>
      <c r="N23">
        <v>24</v>
      </c>
      <c r="O23" s="34">
        <v>12</v>
      </c>
      <c r="P23">
        <f t="shared" si="0"/>
        <v>-41.3</v>
      </c>
      <c r="Q23">
        <f t="shared" si="1"/>
        <v>1705.6899999999998</v>
      </c>
    </row>
    <row r="24" spans="1:17" x14ac:dyDescent="0.2">
      <c r="A24" s="49"/>
      <c r="B24" s="49"/>
      <c r="C24" s="49"/>
      <c r="D24" s="49"/>
      <c r="E24" s="49"/>
      <c r="F24" s="49"/>
      <c r="G24" s="49"/>
      <c r="N24">
        <v>57</v>
      </c>
      <c r="O24" s="34">
        <v>13</v>
      </c>
      <c r="P24">
        <f t="shared" si="0"/>
        <v>-8.2999999999999972</v>
      </c>
      <c r="Q24">
        <f t="shared" si="1"/>
        <v>68.889999999999958</v>
      </c>
    </row>
    <row r="25" spans="1:17" x14ac:dyDescent="0.2">
      <c r="A25" s="27" t="s">
        <v>123</v>
      </c>
      <c r="N25">
        <v>55</v>
      </c>
      <c r="O25" s="34">
        <v>14</v>
      </c>
      <c r="P25">
        <f t="shared" si="0"/>
        <v>-10.299999999999997</v>
      </c>
      <c r="Q25">
        <f t="shared" si="1"/>
        <v>106.08999999999995</v>
      </c>
    </row>
    <row r="26" spans="1:17" x14ac:dyDescent="0.2">
      <c r="A26" t="s">
        <v>94</v>
      </c>
      <c r="B26" s="19">
        <f>1/3*0.9+1/3*0.8+1/3*0.6</f>
        <v>0.76666666666666661</v>
      </c>
      <c r="N26">
        <v>70</v>
      </c>
      <c r="O26" s="34">
        <v>15</v>
      </c>
      <c r="P26">
        <f t="shared" si="0"/>
        <v>4.7000000000000028</v>
      </c>
      <c r="Q26">
        <f t="shared" si="1"/>
        <v>22.090000000000028</v>
      </c>
    </row>
    <row r="27" spans="1:17" x14ac:dyDescent="0.2">
      <c r="A27" t="s">
        <v>98</v>
      </c>
      <c r="B27" s="19">
        <f>1/3</f>
        <v>0.33333333333333331</v>
      </c>
      <c r="N27">
        <v>75</v>
      </c>
      <c r="O27" s="34">
        <v>16</v>
      </c>
      <c r="P27">
        <f t="shared" si="0"/>
        <v>9.7000000000000028</v>
      </c>
      <c r="Q27">
        <f t="shared" si="1"/>
        <v>94.09000000000006</v>
      </c>
    </row>
    <row r="28" spans="1:17" ht="63.75" customHeight="1" x14ac:dyDescent="0.2">
      <c r="B28" s="24" t="s">
        <v>113</v>
      </c>
      <c r="C28" s="25" t="s">
        <v>114</v>
      </c>
      <c r="N28">
        <v>65</v>
      </c>
      <c r="O28" s="34">
        <v>17</v>
      </c>
      <c r="P28">
        <f t="shared" si="0"/>
        <v>-0.29999999999999716</v>
      </c>
      <c r="Q28">
        <f t="shared" si="1"/>
        <v>8.999999999999829E-2</v>
      </c>
    </row>
    <row r="29" spans="1:17" x14ac:dyDescent="0.2">
      <c r="A29" t="s">
        <v>95</v>
      </c>
      <c r="B29">
        <v>0.9</v>
      </c>
      <c r="C29" s="21">
        <f>(B29*B27)/B26</f>
        <v>0.39130434782608697</v>
      </c>
      <c r="N29">
        <v>84</v>
      </c>
      <c r="O29" s="34">
        <v>18</v>
      </c>
      <c r="P29">
        <f t="shared" si="0"/>
        <v>18.700000000000003</v>
      </c>
      <c r="Q29">
        <f t="shared" si="1"/>
        <v>349.69000000000011</v>
      </c>
    </row>
    <row r="30" spans="1:17" x14ac:dyDescent="0.2">
      <c r="A30" t="s">
        <v>96</v>
      </c>
      <c r="B30">
        <v>0.8</v>
      </c>
      <c r="C30" s="21">
        <f>(B30*B27)/B26</f>
        <v>0.34782608695652178</v>
      </c>
      <c r="N30">
        <v>90</v>
      </c>
      <c r="O30" s="34">
        <v>19</v>
      </c>
      <c r="P30">
        <f t="shared" si="0"/>
        <v>24.700000000000003</v>
      </c>
      <c r="Q30">
        <f t="shared" si="1"/>
        <v>610.09000000000015</v>
      </c>
    </row>
    <row r="31" spans="1:17" x14ac:dyDescent="0.2">
      <c r="A31" t="s">
        <v>97</v>
      </c>
      <c r="B31">
        <v>0.6</v>
      </c>
      <c r="C31" s="21">
        <f>(B31*B27)/B26</f>
        <v>0.2608695652173913</v>
      </c>
      <c r="N31">
        <v>150</v>
      </c>
      <c r="O31" s="34">
        <v>20</v>
      </c>
      <c r="P31">
        <f t="shared" si="0"/>
        <v>84.7</v>
      </c>
      <c r="Q31">
        <f t="shared" si="1"/>
        <v>7174.09</v>
      </c>
    </row>
    <row r="32" spans="1:17" x14ac:dyDescent="0.2">
      <c r="O32" s="33" t="s">
        <v>144</v>
      </c>
      <c r="P32" s="33">
        <v>20</v>
      </c>
    </row>
    <row r="33" spans="1:16" x14ac:dyDescent="0.2">
      <c r="O33" s="33" t="s">
        <v>145</v>
      </c>
      <c r="P33" s="33">
        <v>19</v>
      </c>
    </row>
    <row r="34" spans="1:16" ht="21" x14ac:dyDescent="0.25">
      <c r="A34" s="18" t="s">
        <v>115</v>
      </c>
    </row>
    <row r="35" spans="1:16" ht="19" customHeight="1" x14ac:dyDescent="0.2">
      <c r="A35" s="49" t="s">
        <v>99</v>
      </c>
      <c r="B35" s="49"/>
      <c r="C35" s="49"/>
      <c r="D35" s="49"/>
      <c r="E35" s="49"/>
      <c r="F35" s="49"/>
      <c r="G35" s="49"/>
      <c r="H35" s="43"/>
    </row>
    <row r="36" spans="1:16" ht="15" customHeight="1" x14ac:dyDescent="0.2">
      <c r="A36" s="49"/>
      <c r="B36" s="49"/>
      <c r="C36" s="49"/>
      <c r="D36" s="49"/>
      <c r="E36" s="49"/>
      <c r="F36" s="49"/>
      <c r="G36" s="49"/>
      <c r="H36" s="43"/>
    </row>
    <row r="37" spans="1:16" ht="15" customHeight="1" x14ac:dyDescent="0.2">
      <c r="A37" s="49"/>
      <c r="B37" s="49"/>
      <c r="C37" s="49"/>
      <c r="D37" s="49"/>
      <c r="E37" s="49"/>
      <c r="F37" s="49"/>
      <c r="G37" s="49"/>
      <c r="H37" s="43"/>
    </row>
    <row r="38" spans="1:16" ht="15" customHeight="1" x14ac:dyDescent="0.2">
      <c r="A38" s="49"/>
      <c r="B38" s="49"/>
      <c r="C38" s="49"/>
      <c r="D38" s="49"/>
      <c r="E38" s="49"/>
      <c r="F38" s="49"/>
      <c r="G38" s="49"/>
      <c r="H38" s="43"/>
    </row>
    <row r="39" spans="1:16" ht="15" customHeight="1" x14ac:dyDescent="0.2">
      <c r="A39" s="43"/>
      <c r="B39" s="43"/>
      <c r="C39" s="43"/>
      <c r="D39" s="43"/>
      <c r="E39" s="43"/>
      <c r="F39" s="43"/>
      <c r="G39" s="43"/>
      <c r="H39" s="10"/>
    </row>
    <row r="41" spans="1:16" x14ac:dyDescent="0.2">
      <c r="A41" t="s">
        <v>94</v>
      </c>
      <c r="B41">
        <f>(B44*C44)+(B45*C45)+(B46*C46)</f>
        <v>0.82499999999999996</v>
      </c>
    </row>
    <row r="42" spans="1:16" x14ac:dyDescent="0.2">
      <c r="A42" s="27"/>
      <c r="B42" s="17"/>
      <c r="E42" s="27" t="s">
        <v>123</v>
      </c>
    </row>
    <row r="43" spans="1:16" ht="69" customHeight="1" x14ac:dyDescent="0.2">
      <c r="B43" s="24" t="s">
        <v>120</v>
      </c>
      <c r="C43" s="24" t="s">
        <v>121</v>
      </c>
      <c r="E43" s="25" t="s">
        <v>122</v>
      </c>
    </row>
    <row r="44" spans="1:16" x14ac:dyDescent="0.2">
      <c r="A44" t="s">
        <v>117</v>
      </c>
      <c r="B44">
        <v>0.8</v>
      </c>
      <c r="C44">
        <f>1/4</f>
        <v>0.25</v>
      </c>
      <c r="E44" s="21">
        <f>(B44*C44)/$B$41</f>
        <v>0.24242424242424246</v>
      </c>
    </row>
    <row r="45" spans="1:16" x14ac:dyDescent="0.2">
      <c r="A45" t="s">
        <v>118</v>
      </c>
      <c r="B45">
        <v>0.7</v>
      </c>
      <c r="C45">
        <f>1/4</f>
        <v>0.25</v>
      </c>
      <c r="E45" s="21">
        <f>(B45*C45)/$B$41</f>
        <v>0.21212121212121213</v>
      </c>
    </row>
    <row r="46" spans="1:16" x14ac:dyDescent="0.2">
      <c r="A46" t="s">
        <v>119</v>
      </c>
      <c r="B46">
        <v>0.9</v>
      </c>
      <c r="C46">
        <f>2/4</f>
        <v>0.5</v>
      </c>
      <c r="E46" s="21">
        <f>(B46*C46)/$B$41</f>
        <v>0.54545454545454553</v>
      </c>
    </row>
    <row r="48" spans="1:16" ht="21" x14ac:dyDescent="0.25">
      <c r="A48" s="18" t="s">
        <v>116</v>
      </c>
    </row>
    <row r="49" spans="1:8" ht="15" customHeight="1" x14ac:dyDescent="0.2">
      <c r="A49" s="49" t="s">
        <v>100</v>
      </c>
      <c r="B49" s="49"/>
      <c r="C49" s="49"/>
      <c r="D49" s="49"/>
      <c r="E49" s="49"/>
      <c r="F49" s="49"/>
      <c r="G49" s="49"/>
      <c r="H49" s="49"/>
    </row>
    <row r="50" spans="1:8" ht="15" customHeight="1" x14ac:dyDescent="0.2">
      <c r="A50" s="49"/>
      <c r="B50" s="49"/>
      <c r="C50" s="49"/>
      <c r="D50" s="49"/>
      <c r="E50" s="49"/>
      <c r="F50" s="49"/>
      <c r="G50" s="49"/>
      <c r="H50" s="49"/>
    </row>
    <row r="51" spans="1:8" ht="15" customHeight="1" x14ac:dyDescent="0.2">
      <c r="A51" s="49"/>
      <c r="B51" s="49"/>
      <c r="C51" s="49"/>
      <c r="D51" s="49"/>
      <c r="E51" s="49"/>
      <c r="F51" s="49"/>
      <c r="G51" s="49"/>
      <c r="H51" s="49"/>
    </row>
    <row r="52" spans="1:8" ht="15" customHeight="1" x14ac:dyDescent="0.2">
      <c r="A52" s="49"/>
      <c r="B52" s="49"/>
      <c r="C52" s="49"/>
      <c r="D52" s="49"/>
      <c r="E52" s="49"/>
      <c r="F52" s="49"/>
      <c r="G52" s="49"/>
      <c r="H52" s="49"/>
    </row>
    <row r="53" spans="1:8" ht="15" customHeight="1" x14ac:dyDescent="0.2">
      <c r="A53" s="32" t="s">
        <v>134</v>
      </c>
      <c r="B53" s="30" t="s">
        <v>129</v>
      </c>
      <c r="C53" s="30" t="s">
        <v>130</v>
      </c>
      <c r="D53" s="30" t="s">
        <v>131</v>
      </c>
      <c r="E53" s="29"/>
      <c r="F53" s="29"/>
      <c r="G53" s="29"/>
      <c r="H53" s="26"/>
    </row>
    <row r="54" spans="1:8" ht="15" customHeight="1" x14ac:dyDescent="0.2">
      <c r="B54" s="31">
        <v>0.1</v>
      </c>
      <c r="C54" s="31">
        <v>0.2</v>
      </c>
      <c r="D54" s="31">
        <v>0.3</v>
      </c>
      <c r="E54" s="29"/>
      <c r="F54" s="29"/>
      <c r="G54" s="29"/>
      <c r="H54" s="26"/>
    </row>
    <row r="55" spans="1:8" x14ac:dyDescent="0.2">
      <c r="A55" s="20" t="s">
        <v>133</v>
      </c>
    </row>
    <row r="56" spans="1:8" x14ac:dyDescent="0.2">
      <c r="A56" s="20" t="s">
        <v>125</v>
      </c>
      <c r="B56" s="2" t="s">
        <v>101</v>
      </c>
      <c r="C56" s="21">
        <f>B54*C54*D54</f>
        <v>6.000000000000001E-3</v>
      </c>
    </row>
    <row r="57" spans="1:8" x14ac:dyDescent="0.2">
      <c r="A57" s="20" t="s">
        <v>126</v>
      </c>
      <c r="B57" s="2" t="s">
        <v>102</v>
      </c>
      <c r="C57" s="21">
        <f>B54*C54+B54*D54+C54*D54</f>
        <v>0.11</v>
      </c>
      <c r="E57" t="s">
        <v>132</v>
      </c>
    </row>
    <row r="58" spans="1:8" x14ac:dyDescent="0.2">
      <c r="A58" s="20" t="s">
        <v>127</v>
      </c>
      <c r="B58" s="2" t="s">
        <v>104</v>
      </c>
      <c r="C58" s="21">
        <f>1-((1-B54)*(1-C54)*(1-D54))</f>
        <v>0.496</v>
      </c>
      <c r="E58" t="s">
        <v>103</v>
      </c>
    </row>
    <row r="59" spans="1:8" ht="41.25" customHeight="1" x14ac:dyDescent="0.2">
      <c r="A59" s="28" t="s">
        <v>124</v>
      </c>
      <c r="B59" t="s">
        <v>105</v>
      </c>
      <c r="C59">
        <f>B54+C54+D54</f>
        <v>0.60000000000000009</v>
      </c>
    </row>
    <row r="60" spans="1:8" x14ac:dyDescent="0.2">
      <c r="A60" s="20" t="s">
        <v>128</v>
      </c>
      <c r="B60" s="2" t="s">
        <v>106</v>
      </c>
      <c r="C60" s="21">
        <f>C59+C57</f>
        <v>0.71000000000000008</v>
      </c>
    </row>
  </sheetData>
  <mergeCells count="11">
    <mergeCell ref="A35:G38"/>
    <mergeCell ref="H35:H38"/>
    <mergeCell ref="A39:G39"/>
    <mergeCell ref="A49:G52"/>
    <mergeCell ref="H49:H52"/>
    <mergeCell ref="N10:N11"/>
    <mergeCell ref="O10:O11"/>
    <mergeCell ref="A21:G24"/>
    <mergeCell ref="A6:A8"/>
    <mergeCell ref="A10:A12"/>
    <mergeCell ref="H16:H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01"/>
  <sheetViews>
    <sheetView topLeftCell="A31" workbookViewId="0">
      <selection activeCell="G59" sqref="G59"/>
    </sheetView>
  </sheetViews>
  <sheetFormatPr baseColWidth="10" defaultColWidth="8.83203125" defaultRowHeight="15" x14ac:dyDescent="0.2"/>
  <cols>
    <col min="1" max="1" width="31" customWidth="1"/>
    <col min="2" max="2" width="18" customWidth="1"/>
    <col min="3" max="3" width="24.5" customWidth="1"/>
    <col min="4" max="4" width="20.6640625" customWidth="1"/>
    <col min="5" max="5" width="24.5" customWidth="1"/>
    <col min="6" max="6" width="15.33203125" customWidth="1"/>
  </cols>
  <sheetData>
    <row r="1" spans="1:24" ht="19" x14ac:dyDescent="0.25">
      <c r="A1" s="36" t="s">
        <v>154</v>
      </c>
      <c r="E1" s="2" t="s">
        <v>141</v>
      </c>
    </row>
    <row r="2" spans="1:24" x14ac:dyDescent="0.2">
      <c r="A2" t="s">
        <v>168</v>
      </c>
      <c r="D2" t="s">
        <v>150</v>
      </c>
      <c r="E2" s="2">
        <f>AVERAGE(X2:X607)</f>
        <v>500.5</v>
      </c>
      <c r="F2">
        <f>(201+800)/2</f>
        <v>500.5</v>
      </c>
      <c r="X2">
        <v>201</v>
      </c>
    </row>
    <row r="3" spans="1:24" x14ac:dyDescent="0.2">
      <c r="D3" t="s">
        <v>151</v>
      </c>
      <c r="E3" s="2">
        <f>_xlfn.VAR.S(X2:X601)</f>
        <v>30050</v>
      </c>
      <c r="F3" t="s">
        <v>152</v>
      </c>
      <c r="X3">
        <v>202</v>
      </c>
    </row>
    <row r="4" spans="1:24" x14ac:dyDescent="0.2">
      <c r="A4" t="s">
        <v>158</v>
      </c>
      <c r="B4">
        <f xml:space="preserve"> (X2+X604)/2</f>
        <v>100.5</v>
      </c>
      <c r="E4" s="2">
        <f>_xlfn.VAR.P(X2:X601)</f>
        <v>29999.916666666668</v>
      </c>
      <c r="F4" t="s">
        <v>153</v>
      </c>
      <c r="X4">
        <v>203</v>
      </c>
    </row>
    <row r="5" spans="1:24" ht="16.5" customHeight="1" x14ac:dyDescent="0.2">
      <c r="X5">
        <v>204</v>
      </c>
    </row>
    <row r="6" spans="1:24" x14ac:dyDescent="0.2">
      <c r="X6">
        <v>205</v>
      </c>
    </row>
    <row r="7" spans="1:24" x14ac:dyDescent="0.2">
      <c r="B7">
        <f>POWER(800-201,2)/12</f>
        <v>29900.083333333332</v>
      </c>
      <c r="X7">
        <v>206</v>
      </c>
    </row>
    <row r="8" spans="1:24" ht="25.5" customHeight="1" x14ac:dyDescent="0.2">
      <c r="X8">
        <v>207</v>
      </c>
    </row>
    <row r="9" spans="1:24" x14ac:dyDescent="0.2">
      <c r="X9">
        <v>208</v>
      </c>
    </row>
    <row r="10" spans="1:24" x14ac:dyDescent="0.2">
      <c r="X10">
        <v>209</v>
      </c>
    </row>
    <row r="11" spans="1:24" ht="19" x14ac:dyDescent="0.25">
      <c r="A11" s="36" t="s">
        <v>155</v>
      </c>
      <c r="B11" s="45" t="s">
        <v>162</v>
      </c>
      <c r="C11" s="45"/>
      <c r="D11" s="45"/>
      <c r="E11" s="45"/>
      <c r="F11" s="45"/>
      <c r="X11">
        <v>210</v>
      </c>
    </row>
    <row r="12" spans="1:24" x14ac:dyDescent="0.2">
      <c r="A12" t="s">
        <v>156</v>
      </c>
      <c r="B12">
        <v>0.2</v>
      </c>
      <c r="X12">
        <v>211</v>
      </c>
    </row>
    <row r="13" spans="1:24" x14ac:dyDescent="0.2">
      <c r="A13" t="s">
        <v>157</v>
      </c>
      <c r="B13">
        <v>0.5</v>
      </c>
      <c r="X13">
        <v>212</v>
      </c>
    </row>
    <row r="14" spans="1:24" ht="45" customHeight="1" x14ac:dyDescent="0.2">
      <c r="A14" s="53" t="s">
        <v>159</v>
      </c>
      <c r="B14" s="53"/>
      <c r="C14" s="53"/>
      <c r="D14" s="53"/>
      <c r="E14" s="53"/>
      <c r="F14" s="53"/>
      <c r="G14" s="53"/>
      <c r="H14" s="8">
        <f>(B18+B13)/2</f>
        <v>1.2745966692414834</v>
      </c>
      <c r="X14">
        <v>213</v>
      </c>
    </row>
    <row r="15" spans="1:24" x14ac:dyDescent="0.2">
      <c r="A15" t="s">
        <v>160</v>
      </c>
      <c r="X15">
        <v>214</v>
      </c>
    </row>
    <row r="16" spans="1:24" x14ac:dyDescent="0.2">
      <c r="X16">
        <v>215</v>
      </c>
    </row>
    <row r="17" spans="1:24" x14ac:dyDescent="0.2">
      <c r="X17">
        <v>216</v>
      </c>
    </row>
    <row r="18" spans="1:24" x14ac:dyDescent="0.2">
      <c r="A18" t="s">
        <v>161</v>
      </c>
      <c r="B18" s="37">
        <f>SQRT(2.4)+0.5</f>
        <v>2.0491933384829668</v>
      </c>
      <c r="X18">
        <v>217</v>
      </c>
    </row>
    <row r="19" spans="1:24" x14ac:dyDescent="0.2">
      <c r="X19">
        <v>218</v>
      </c>
    </row>
    <row r="20" spans="1:24" x14ac:dyDescent="0.2">
      <c r="A20" s="2" t="s">
        <v>108</v>
      </c>
      <c r="B20" s="2" t="s">
        <v>163</v>
      </c>
      <c r="C20" s="2">
        <f>H14</f>
        <v>1.2745966692414834</v>
      </c>
      <c r="X20">
        <v>219</v>
      </c>
    </row>
    <row r="21" spans="1:24" x14ac:dyDescent="0.2">
      <c r="A21" s="2"/>
      <c r="B21" s="2" t="s">
        <v>161</v>
      </c>
      <c r="C21" s="2">
        <f>B18</f>
        <v>2.0491933384829668</v>
      </c>
      <c r="X21">
        <v>220</v>
      </c>
    </row>
    <row r="22" spans="1:24" x14ac:dyDescent="0.2">
      <c r="X22">
        <v>221</v>
      </c>
    </row>
    <row r="23" spans="1:24" x14ac:dyDescent="0.2">
      <c r="X23">
        <v>222</v>
      </c>
    </row>
    <row r="24" spans="1:24" ht="19" x14ac:dyDescent="0.25">
      <c r="A24" s="36" t="s">
        <v>45</v>
      </c>
      <c r="B24" t="s">
        <v>164</v>
      </c>
      <c r="X24">
        <v>223</v>
      </c>
    </row>
    <row r="25" spans="1:24" x14ac:dyDescent="0.2">
      <c r="E25" s="2" t="s">
        <v>108</v>
      </c>
      <c r="F25" s="2"/>
      <c r="X25">
        <v>224</v>
      </c>
    </row>
    <row r="26" spans="1:24" x14ac:dyDescent="0.2">
      <c r="C26" s="11"/>
      <c r="E26" s="2" t="s">
        <v>165</v>
      </c>
      <c r="F26" s="2">
        <v>-2</v>
      </c>
      <c r="X26">
        <v>225</v>
      </c>
    </row>
    <row r="27" spans="1:24" x14ac:dyDescent="0.2">
      <c r="E27" s="2" t="s">
        <v>166</v>
      </c>
      <c r="F27" s="2">
        <f>4</f>
        <v>4</v>
      </c>
      <c r="X27">
        <v>226</v>
      </c>
    </row>
    <row r="28" spans="1:24" x14ac:dyDescent="0.2">
      <c r="E28" s="2" t="s">
        <v>151</v>
      </c>
      <c r="F28" s="2">
        <v>16</v>
      </c>
      <c r="X28">
        <v>227</v>
      </c>
    </row>
    <row r="29" spans="1:24" x14ac:dyDescent="0.2">
      <c r="X29">
        <v>228</v>
      </c>
    </row>
    <row r="30" spans="1:24" x14ac:dyDescent="0.2">
      <c r="X30">
        <v>229</v>
      </c>
    </row>
    <row r="31" spans="1:24" ht="19" x14ac:dyDescent="0.25">
      <c r="A31" s="36" t="s">
        <v>167</v>
      </c>
      <c r="X31">
        <v>230</v>
      </c>
    </row>
    <row r="32" spans="1:24" x14ac:dyDescent="0.2">
      <c r="E32" t="s">
        <v>187</v>
      </c>
      <c r="X32">
        <v>231</v>
      </c>
    </row>
    <row r="33" spans="1:24" x14ac:dyDescent="0.2">
      <c r="A33" t="s">
        <v>169</v>
      </c>
      <c r="B33">
        <v>174</v>
      </c>
      <c r="E33" t="s">
        <v>188</v>
      </c>
      <c r="X33">
        <v>232</v>
      </c>
    </row>
    <row r="34" spans="1:24" x14ac:dyDescent="0.2">
      <c r="A34" t="s">
        <v>170</v>
      </c>
      <c r="B34">
        <v>8</v>
      </c>
      <c r="E34" t="s">
        <v>189</v>
      </c>
      <c r="X34">
        <v>233</v>
      </c>
    </row>
    <row r="35" spans="1:24" x14ac:dyDescent="0.2">
      <c r="A35" t="s">
        <v>171</v>
      </c>
      <c r="X35">
        <v>234</v>
      </c>
    </row>
    <row r="36" spans="1:24" x14ac:dyDescent="0.2">
      <c r="A36" t="s">
        <v>172</v>
      </c>
      <c r="B36">
        <f>POWER(B34,2)</f>
        <v>64</v>
      </c>
      <c r="X36">
        <v>235</v>
      </c>
    </row>
    <row r="37" spans="1:24" x14ac:dyDescent="0.2">
      <c r="X37">
        <v>236</v>
      </c>
    </row>
    <row r="38" spans="1:24" ht="19" x14ac:dyDescent="0.2">
      <c r="B38" s="39" t="s">
        <v>176</v>
      </c>
      <c r="C38" s="39" t="s">
        <v>175</v>
      </c>
      <c r="D38" s="40" t="s">
        <v>173</v>
      </c>
      <c r="E38" s="39" t="s">
        <v>174</v>
      </c>
      <c r="F38" s="39" t="s">
        <v>108</v>
      </c>
      <c r="M38" s="3"/>
      <c r="X38">
        <v>237</v>
      </c>
    </row>
    <row r="39" spans="1:24" x14ac:dyDescent="0.2">
      <c r="A39" t="s">
        <v>190</v>
      </c>
      <c r="B39" s="3">
        <v>182</v>
      </c>
      <c r="C39" t="s">
        <v>177</v>
      </c>
      <c r="D39" s="38">
        <f>(B39-$B$33)/$B$34</f>
        <v>1</v>
      </c>
      <c r="E39">
        <v>0.84133999999999998</v>
      </c>
      <c r="F39">
        <f>1-E39</f>
        <v>0.15866000000000002</v>
      </c>
      <c r="X39">
        <v>238</v>
      </c>
    </row>
    <row r="40" spans="1:24" x14ac:dyDescent="0.2">
      <c r="A40" t="s">
        <v>191</v>
      </c>
      <c r="B40">
        <v>190</v>
      </c>
      <c r="C40" t="s">
        <v>177</v>
      </c>
      <c r="D40" s="38">
        <f>(B40-$B$33)/$B$34</f>
        <v>2</v>
      </c>
      <c r="E40">
        <v>0.97724999999999995</v>
      </c>
      <c r="F40">
        <f>1-E40</f>
        <v>2.2750000000000048E-2</v>
      </c>
      <c r="X40">
        <v>239</v>
      </c>
    </row>
    <row r="41" spans="1:24" x14ac:dyDescent="0.2">
      <c r="A41" t="s">
        <v>192</v>
      </c>
      <c r="B41">
        <v>166</v>
      </c>
      <c r="D41" s="38">
        <f>(B41-$B$33)/$B$34</f>
        <v>-1</v>
      </c>
      <c r="E41">
        <f>E43</f>
        <v>0.15866</v>
      </c>
      <c r="F41" s="52">
        <f>E40-E41</f>
        <v>0.81858999999999993</v>
      </c>
      <c r="X41">
        <v>240</v>
      </c>
    </row>
    <row r="42" spans="1:24" x14ac:dyDescent="0.2">
      <c r="B42">
        <v>190</v>
      </c>
      <c r="D42" s="38">
        <f t="shared" ref="D42:D43" si="0">(B42-$B$33)/$B$34</f>
        <v>2</v>
      </c>
      <c r="E42">
        <f>E40</f>
        <v>0.97724999999999995</v>
      </c>
      <c r="F42" s="52"/>
      <c r="X42">
        <v>241</v>
      </c>
    </row>
    <row r="43" spans="1:24" x14ac:dyDescent="0.2">
      <c r="A43" t="s">
        <v>193</v>
      </c>
      <c r="B43">
        <v>166</v>
      </c>
      <c r="D43" s="38">
        <f t="shared" si="0"/>
        <v>-1</v>
      </c>
      <c r="E43">
        <v>0.15866</v>
      </c>
      <c r="F43" s="52">
        <f>E44-E43</f>
        <v>0.68267999999999995</v>
      </c>
      <c r="X43">
        <v>242</v>
      </c>
    </row>
    <row r="44" spans="1:24" x14ac:dyDescent="0.2">
      <c r="B44">
        <v>182</v>
      </c>
      <c r="D44" s="38">
        <f t="shared" ref="D44:D51" si="1">(B44-$B$33)/$B$34</f>
        <v>1</v>
      </c>
      <c r="E44">
        <f>E39</f>
        <v>0.84133999999999998</v>
      </c>
      <c r="F44" s="52"/>
      <c r="X44">
        <v>243</v>
      </c>
    </row>
    <row r="45" spans="1:24" x14ac:dyDescent="0.2">
      <c r="A45" t="s">
        <v>194</v>
      </c>
      <c r="B45">
        <v>158</v>
      </c>
      <c r="D45" s="38">
        <f t="shared" si="1"/>
        <v>-2</v>
      </c>
      <c r="E45">
        <v>2.2749999999999999E-2</v>
      </c>
      <c r="F45" s="52">
        <f>E46-E45</f>
        <v>0.9544999999999999</v>
      </c>
      <c r="X45">
        <v>244</v>
      </c>
    </row>
    <row r="46" spans="1:24" x14ac:dyDescent="0.2">
      <c r="B46">
        <v>190</v>
      </c>
      <c r="D46" s="38">
        <f t="shared" si="1"/>
        <v>2</v>
      </c>
      <c r="E46">
        <f>E40</f>
        <v>0.97724999999999995</v>
      </c>
      <c r="F46" s="52"/>
      <c r="X46">
        <v>245</v>
      </c>
    </row>
    <row r="47" spans="1:24" x14ac:dyDescent="0.2">
      <c r="A47" t="s">
        <v>179</v>
      </c>
      <c r="B47">
        <v>150</v>
      </c>
      <c r="D47" s="38">
        <f t="shared" si="1"/>
        <v>-3</v>
      </c>
      <c r="E47">
        <f>E49</f>
        <v>1.3500000000000001E-3</v>
      </c>
      <c r="F47" s="52">
        <f>1-E48+E47</f>
        <v>2.4100000000000048E-2</v>
      </c>
      <c r="X47">
        <v>246</v>
      </c>
    </row>
    <row r="48" spans="1:24" x14ac:dyDescent="0.2">
      <c r="B48">
        <v>190</v>
      </c>
      <c r="D48" s="38">
        <f t="shared" si="1"/>
        <v>2</v>
      </c>
      <c r="E48">
        <f>E40</f>
        <v>0.97724999999999995</v>
      </c>
      <c r="F48" s="52"/>
      <c r="X48">
        <v>247</v>
      </c>
    </row>
    <row r="49" spans="1:24" x14ac:dyDescent="0.2">
      <c r="A49" t="s">
        <v>178</v>
      </c>
      <c r="B49">
        <v>150</v>
      </c>
      <c r="D49" s="38">
        <f t="shared" si="1"/>
        <v>-3</v>
      </c>
      <c r="E49">
        <v>1.3500000000000001E-3</v>
      </c>
      <c r="F49" s="52">
        <f>(1-E50)+E49</f>
        <v>2.6999999999999624E-3</v>
      </c>
      <c r="X49">
        <v>248</v>
      </c>
    </row>
    <row r="50" spans="1:24" x14ac:dyDescent="0.2">
      <c r="B50">
        <v>198</v>
      </c>
      <c r="D50" s="38">
        <f t="shared" si="1"/>
        <v>3</v>
      </c>
      <c r="E50">
        <v>0.99865000000000004</v>
      </c>
      <c r="F50" s="52"/>
      <c r="X50">
        <v>249</v>
      </c>
    </row>
    <row r="51" spans="1:24" x14ac:dyDescent="0.2">
      <c r="A51" t="s">
        <v>180</v>
      </c>
      <c r="B51">
        <v>166</v>
      </c>
      <c r="D51" s="38">
        <f t="shared" si="1"/>
        <v>-1</v>
      </c>
      <c r="E51">
        <f>E41</f>
        <v>0.15866</v>
      </c>
      <c r="F51">
        <f>E51</f>
        <v>0.15866</v>
      </c>
      <c r="X51">
        <v>250</v>
      </c>
    </row>
    <row r="52" spans="1:24" x14ac:dyDescent="0.2">
      <c r="X52">
        <v>251</v>
      </c>
    </row>
    <row r="53" spans="1:24" x14ac:dyDescent="0.2">
      <c r="X53">
        <v>252</v>
      </c>
    </row>
    <row r="54" spans="1:24" x14ac:dyDescent="0.2">
      <c r="X54">
        <v>253</v>
      </c>
    </row>
    <row r="55" spans="1:24" ht="19" x14ac:dyDescent="0.25">
      <c r="A55" s="36" t="s">
        <v>181</v>
      </c>
      <c r="B55" t="s">
        <v>182</v>
      </c>
      <c r="X55">
        <v>254</v>
      </c>
    </row>
    <row r="56" spans="1:24" x14ac:dyDescent="0.2">
      <c r="B56" t="s">
        <v>183</v>
      </c>
      <c r="C56">
        <f>SQRT(25)</f>
        <v>5</v>
      </c>
      <c r="X56">
        <v>255</v>
      </c>
    </row>
    <row r="57" spans="1:24" x14ac:dyDescent="0.2">
      <c r="B57" t="s">
        <v>184</v>
      </c>
      <c r="X57">
        <v>256</v>
      </c>
    </row>
    <row r="58" spans="1:24" x14ac:dyDescent="0.2">
      <c r="X58">
        <v>257</v>
      </c>
    </row>
    <row r="59" spans="1:24" ht="19" x14ac:dyDescent="0.2">
      <c r="A59" s="3" t="s">
        <v>186</v>
      </c>
      <c r="B59" s="40" t="s">
        <v>185</v>
      </c>
      <c r="C59">
        <f>(190-178)/C56</f>
        <v>2.4</v>
      </c>
      <c r="X59">
        <v>258</v>
      </c>
    </row>
    <row r="60" spans="1:24" x14ac:dyDescent="0.2">
      <c r="X60">
        <v>259</v>
      </c>
    </row>
    <row r="61" spans="1:24" x14ac:dyDescent="0.2">
      <c r="X61">
        <v>260</v>
      </c>
    </row>
    <row r="62" spans="1:24" x14ac:dyDescent="0.2">
      <c r="X62">
        <v>261</v>
      </c>
    </row>
    <row r="63" spans="1:24" x14ac:dyDescent="0.2">
      <c r="X63">
        <v>262</v>
      </c>
    </row>
    <row r="64" spans="1:24" x14ac:dyDescent="0.2">
      <c r="X64">
        <v>263</v>
      </c>
    </row>
    <row r="65" spans="24:24" x14ac:dyDescent="0.2">
      <c r="X65">
        <v>264</v>
      </c>
    </row>
    <row r="66" spans="24:24" x14ac:dyDescent="0.2">
      <c r="X66">
        <v>265</v>
      </c>
    </row>
    <row r="67" spans="24:24" x14ac:dyDescent="0.2">
      <c r="X67">
        <v>266</v>
      </c>
    </row>
    <row r="68" spans="24:24" x14ac:dyDescent="0.2">
      <c r="X68">
        <v>267</v>
      </c>
    </row>
    <row r="69" spans="24:24" x14ac:dyDescent="0.2">
      <c r="X69">
        <v>268</v>
      </c>
    </row>
    <row r="70" spans="24:24" x14ac:dyDescent="0.2">
      <c r="X70">
        <v>269</v>
      </c>
    </row>
    <row r="71" spans="24:24" x14ac:dyDescent="0.2">
      <c r="X71">
        <v>270</v>
      </c>
    </row>
    <row r="72" spans="24:24" x14ac:dyDescent="0.2">
      <c r="X72">
        <v>271</v>
      </c>
    </row>
    <row r="73" spans="24:24" x14ac:dyDescent="0.2">
      <c r="X73">
        <v>272</v>
      </c>
    </row>
    <row r="74" spans="24:24" x14ac:dyDescent="0.2">
      <c r="X74">
        <v>273</v>
      </c>
    </row>
    <row r="75" spans="24:24" x14ac:dyDescent="0.2">
      <c r="X75">
        <v>274</v>
      </c>
    </row>
    <row r="76" spans="24:24" x14ac:dyDescent="0.2">
      <c r="X76">
        <v>275</v>
      </c>
    </row>
    <row r="77" spans="24:24" x14ac:dyDescent="0.2">
      <c r="X77">
        <v>276</v>
      </c>
    </row>
    <row r="78" spans="24:24" x14ac:dyDescent="0.2">
      <c r="X78">
        <v>277</v>
      </c>
    </row>
    <row r="79" spans="24:24" x14ac:dyDescent="0.2">
      <c r="X79">
        <v>278</v>
      </c>
    </row>
    <row r="80" spans="24:24" x14ac:dyDescent="0.2">
      <c r="X80">
        <v>279</v>
      </c>
    </row>
    <row r="81" spans="24:24" x14ac:dyDescent="0.2">
      <c r="X81">
        <v>280</v>
      </c>
    </row>
    <row r="82" spans="24:24" x14ac:dyDescent="0.2">
      <c r="X82">
        <v>281</v>
      </c>
    </row>
    <row r="83" spans="24:24" x14ac:dyDescent="0.2">
      <c r="X83">
        <v>282</v>
      </c>
    </row>
    <row r="84" spans="24:24" x14ac:dyDescent="0.2">
      <c r="X84">
        <v>283</v>
      </c>
    </row>
    <row r="85" spans="24:24" x14ac:dyDescent="0.2">
      <c r="X85">
        <v>284</v>
      </c>
    </row>
    <row r="86" spans="24:24" x14ac:dyDescent="0.2">
      <c r="X86">
        <v>285</v>
      </c>
    </row>
    <row r="87" spans="24:24" x14ac:dyDescent="0.2">
      <c r="X87">
        <v>286</v>
      </c>
    </row>
    <row r="88" spans="24:24" x14ac:dyDescent="0.2">
      <c r="X88">
        <v>287</v>
      </c>
    </row>
    <row r="89" spans="24:24" x14ac:dyDescent="0.2">
      <c r="X89">
        <v>288</v>
      </c>
    </row>
    <row r="90" spans="24:24" x14ac:dyDescent="0.2">
      <c r="X90">
        <v>289</v>
      </c>
    </row>
    <row r="91" spans="24:24" x14ac:dyDescent="0.2">
      <c r="X91">
        <v>290</v>
      </c>
    </row>
    <row r="92" spans="24:24" x14ac:dyDescent="0.2">
      <c r="X92">
        <v>291</v>
      </c>
    </row>
    <row r="93" spans="24:24" x14ac:dyDescent="0.2">
      <c r="X93">
        <v>292</v>
      </c>
    </row>
    <row r="94" spans="24:24" x14ac:dyDescent="0.2">
      <c r="X94">
        <v>293</v>
      </c>
    </row>
    <row r="95" spans="24:24" x14ac:dyDescent="0.2">
      <c r="X95">
        <v>294</v>
      </c>
    </row>
    <row r="96" spans="24:24" x14ac:dyDescent="0.2">
      <c r="X96">
        <v>295</v>
      </c>
    </row>
    <row r="97" spans="24:24" x14ac:dyDescent="0.2">
      <c r="X97">
        <v>296</v>
      </c>
    </row>
    <row r="98" spans="24:24" x14ac:dyDescent="0.2">
      <c r="X98">
        <v>297</v>
      </c>
    </row>
    <row r="99" spans="24:24" x14ac:dyDescent="0.2">
      <c r="X99">
        <v>298</v>
      </c>
    </row>
    <row r="100" spans="24:24" x14ac:dyDescent="0.2">
      <c r="X100">
        <v>299</v>
      </c>
    </row>
    <row r="101" spans="24:24" x14ac:dyDescent="0.2">
      <c r="X101">
        <v>300</v>
      </c>
    </row>
    <row r="102" spans="24:24" x14ac:dyDescent="0.2">
      <c r="X102">
        <v>301</v>
      </c>
    </row>
    <row r="103" spans="24:24" x14ac:dyDescent="0.2">
      <c r="X103">
        <v>302</v>
      </c>
    </row>
    <row r="104" spans="24:24" x14ac:dyDescent="0.2">
      <c r="X104">
        <v>303</v>
      </c>
    </row>
    <row r="105" spans="24:24" x14ac:dyDescent="0.2">
      <c r="X105">
        <v>304</v>
      </c>
    </row>
    <row r="106" spans="24:24" x14ac:dyDescent="0.2">
      <c r="X106">
        <v>305</v>
      </c>
    </row>
    <row r="107" spans="24:24" x14ac:dyDescent="0.2">
      <c r="X107">
        <v>306</v>
      </c>
    </row>
    <row r="108" spans="24:24" x14ac:dyDescent="0.2">
      <c r="X108">
        <v>307</v>
      </c>
    </row>
    <row r="109" spans="24:24" x14ac:dyDescent="0.2">
      <c r="X109">
        <v>308</v>
      </c>
    </row>
    <row r="110" spans="24:24" x14ac:dyDescent="0.2">
      <c r="X110">
        <v>309</v>
      </c>
    </row>
    <row r="111" spans="24:24" x14ac:dyDescent="0.2">
      <c r="X111">
        <v>310</v>
      </c>
    </row>
    <row r="112" spans="24:24" x14ac:dyDescent="0.2">
      <c r="X112">
        <v>311</v>
      </c>
    </row>
    <row r="113" spans="24:24" x14ac:dyDescent="0.2">
      <c r="X113">
        <v>312</v>
      </c>
    </row>
    <row r="114" spans="24:24" x14ac:dyDescent="0.2">
      <c r="X114">
        <v>313</v>
      </c>
    </row>
    <row r="115" spans="24:24" x14ac:dyDescent="0.2">
      <c r="X115">
        <v>314</v>
      </c>
    </row>
    <row r="116" spans="24:24" x14ac:dyDescent="0.2">
      <c r="X116">
        <v>315</v>
      </c>
    </row>
    <row r="117" spans="24:24" x14ac:dyDescent="0.2">
      <c r="X117">
        <v>316</v>
      </c>
    </row>
    <row r="118" spans="24:24" x14ac:dyDescent="0.2">
      <c r="X118">
        <v>317</v>
      </c>
    </row>
    <row r="119" spans="24:24" x14ac:dyDescent="0.2">
      <c r="X119">
        <v>318</v>
      </c>
    </row>
    <row r="120" spans="24:24" x14ac:dyDescent="0.2">
      <c r="X120">
        <v>319</v>
      </c>
    </row>
    <row r="121" spans="24:24" x14ac:dyDescent="0.2">
      <c r="X121">
        <v>320</v>
      </c>
    </row>
    <row r="122" spans="24:24" x14ac:dyDescent="0.2">
      <c r="X122">
        <v>321</v>
      </c>
    </row>
    <row r="123" spans="24:24" x14ac:dyDescent="0.2">
      <c r="X123">
        <v>322</v>
      </c>
    </row>
    <row r="124" spans="24:24" x14ac:dyDescent="0.2">
      <c r="X124">
        <v>323</v>
      </c>
    </row>
    <row r="125" spans="24:24" x14ac:dyDescent="0.2">
      <c r="X125">
        <v>324</v>
      </c>
    </row>
    <row r="126" spans="24:24" x14ac:dyDescent="0.2">
      <c r="X126">
        <v>325</v>
      </c>
    </row>
    <row r="127" spans="24:24" x14ac:dyDescent="0.2">
      <c r="X127">
        <v>326</v>
      </c>
    </row>
    <row r="128" spans="24:24" x14ac:dyDescent="0.2">
      <c r="X128">
        <v>327</v>
      </c>
    </row>
    <row r="129" spans="24:24" x14ac:dyDescent="0.2">
      <c r="X129">
        <v>328</v>
      </c>
    </row>
    <row r="130" spans="24:24" x14ac:dyDescent="0.2">
      <c r="X130">
        <v>329</v>
      </c>
    </row>
    <row r="131" spans="24:24" x14ac:dyDescent="0.2">
      <c r="X131">
        <v>330</v>
      </c>
    </row>
    <row r="132" spans="24:24" x14ac:dyDescent="0.2">
      <c r="X132">
        <v>331</v>
      </c>
    </row>
    <row r="133" spans="24:24" x14ac:dyDescent="0.2">
      <c r="X133">
        <v>332</v>
      </c>
    </row>
    <row r="134" spans="24:24" x14ac:dyDescent="0.2">
      <c r="X134">
        <v>333</v>
      </c>
    </row>
    <row r="135" spans="24:24" x14ac:dyDescent="0.2">
      <c r="X135">
        <v>334</v>
      </c>
    </row>
    <row r="136" spans="24:24" x14ac:dyDescent="0.2">
      <c r="X136">
        <v>335</v>
      </c>
    </row>
    <row r="137" spans="24:24" x14ac:dyDescent="0.2">
      <c r="X137">
        <v>336</v>
      </c>
    </row>
    <row r="138" spans="24:24" x14ac:dyDescent="0.2">
      <c r="X138">
        <v>337</v>
      </c>
    </row>
    <row r="139" spans="24:24" x14ac:dyDescent="0.2">
      <c r="X139">
        <v>338</v>
      </c>
    </row>
    <row r="140" spans="24:24" x14ac:dyDescent="0.2">
      <c r="X140">
        <v>339</v>
      </c>
    </row>
    <row r="141" spans="24:24" x14ac:dyDescent="0.2">
      <c r="X141">
        <v>340</v>
      </c>
    </row>
    <row r="142" spans="24:24" x14ac:dyDescent="0.2">
      <c r="X142">
        <v>341</v>
      </c>
    </row>
    <row r="143" spans="24:24" x14ac:dyDescent="0.2">
      <c r="X143">
        <v>342</v>
      </c>
    </row>
    <row r="144" spans="24:24" x14ac:dyDescent="0.2">
      <c r="X144">
        <v>343</v>
      </c>
    </row>
    <row r="145" spans="24:24" x14ac:dyDescent="0.2">
      <c r="X145">
        <v>344</v>
      </c>
    </row>
    <row r="146" spans="24:24" x14ac:dyDescent="0.2">
      <c r="X146">
        <v>345</v>
      </c>
    </row>
    <row r="147" spans="24:24" x14ac:dyDescent="0.2">
      <c r="X147">
        <v>346</v>
      </c>
    </row>
    <row r="148" spans="24:24" x14ac:dyDescent="0.2">
      <c r="X148">
        <v>347</v>
      </c>
    </row>
    <row r="149" spans="24:24" x14ac:dyDescent="0.2">
      <c r="X149">
        <v>348</v>
      </c>
    </row>
    <row r="150" spans="24:24" x14ac:dyDescent="0.2">
      <c r="X150">
        <v>349</v>
      </c>
    </row>
    <row r="151" spans="24:24" x14ac:dyDescent="0.2">
      <c r="X151">
        <v>350</v>
      </c>
    </row>
    <row r="152" spans="24:24" x14ac:dyDescent="0.2">
      <c r="X152">
        <v>351</v>
      </c>
    </row>
    <row r="153" spans="24:24" x14ac:dyDescent="0.2">
      <c r="X153">
        <v>352</v>
      </c>
    </row>
    <row r="154" spans="24:24" x14ac:dyDescent="0.2">
      <c r="X154">
        <v>353</v>
      </c>
    </row>
    <row r="155" spans="24:24" x14ac:dyDescent="0.2">
      <c r="X155">
        <v>354</v>
      </c>
    </row>
    <row r="156" spans="24:24" x14ac:dyDescent="0.2">
      <c r="X156">
        <v>355</v>
      </c>
    </row>
    <row r="157" spans="24:24" x14ac:dyDescent="0.2">
      <c r="X157">
        <v>356</v>
      </c>
    </row>
    <row r="158" spans="24:24" x14ac:dyDescent="0.2">
      <c r="X158">
        <v>357</v>
      </c>
    </row>
    <row r="159" spans="24:24" x14ac:dyDescent="0.2">
      <c r="X159">
        <v>358</v>
      </c>
    </row>
    <row r="160" spans="24:24" x14ac:dyDescent="0.2">
      <c r="X160">
        <v>359</v>
      </c>
    </row>
    <row r="161" spans="24:24" x14ac:dyDescent="0.2">
      <c r="X161">
        <v>360</v>
      </c>
    </row>
    <row r="162" spans="24:24" x14ac:dyDescent="0.2">
      <c r="X162">
        <v>361</v>
      </c>
    </row>
    <row r="163" spans="24:24" x14ac:dyDescent="0.2">
      <c r="X163">
        <v>362</v>
      </c>
    </row>
    <row r="164" spans="24:24" x14ac:dyDescent="0.2">
      <c r="X164">
        <v>363</v>
      </c>
    </row>
    <row r="165" spans="24:24" x14ac:dyDescent="0.2">
      <c r="X165">
        <v>364</v>
      </c>
    </row>
    <row r="166" spans="24:24" x14ac:dyDescent="0.2">
      <c r="X166">
        <v>365</v>
      </c>
    </row>
    <row r="167" spans="24:24" x14ac:dyDescent="0.2">
      <c r="X167">
        <v>366</v>
      </c>
    </row>
    <row r="168" spans="24:24" x14ac:dyDescent="0.2">
      <c r="X168">
        <v>367</v>
      </c>
    </row>
    <row r="169" spans="24:24" x14ac:dyDescent="0.2">
      <c r="X169">
        <v>368</v>
      </c>
    </row>
    <row r="170" spans="24:24" x14ac:dyDescent="0.2">
      <c r="X170">
        <v>369</v>
      </c>
    </row>
    <row r="171" spans="24:24" x14ac:dyDescent="0.2">
      <c r="X171">
        <v>370</v>
      </c>
    </row>
    <row r="172" spans="24:24" x14ac:dyDescent="0.2">
      <c r="X172">
        <v>371</v>
      </c>
    </row>
    <row r="173" spans="24:24" x14ac:dyDescent="0.2">
      <c r="X173">
        <v>372</v>
      </c>
    </row>
    <row r="174" spans="24:24" x14ac:dyDescent="0.2">
      <c r="X174">
        <v>373</v>
      </c>
    </row>
    <row r="175" spans="24:24" x14ac:dyDescent="0.2">
      <c r="X175">
        <v>374</v>
      </c>
    </row>
    <row r="176" spans="24:24" x14ac:dyDescent="0.2">
      <c r="X176">
        <v>375</v>
      </c>
    </row>
    <row r="177" spans="24:24" x14ac:dyDescent="0.2">
      <c r="X177">
        <v>376</v>
      </c>
    </row>
    <row r="178" spans="24:24" x14ac:dyDescent="0.2">
      <c r="X178">
        <v>377</v>
      </c>
    </row>
    <row r="179" spans="24:24" x14ac:dyDescent="0.2">
      <c r="X179">
        <v>378</v>
      </c>
    </row>
    <row r="180" spans="24:24" x14ac:dyDescent="0.2">
      <c r="X180">
        <v>379</v>
      </c>
    </row>
    <row r="181" spans="24:24" x14ac:dyDescent="0.2">
      <c r="X181">
        <v>380</v>
      </c>
    </row>
    <row r="182" spans="24:24" x14ac:dyDescent="0.2">
      <c r="X182">
        <v>381</v>
      </c>
    </row>
    <row r="183" spans="24:24" x14ac:dyDescent="0.2">
      <c r="X183">
        <v>382</v>
      </c>
    </row>
    <row r="184" spans="24:24" x14ac:dyDescent="0.2">
      <c r="X184">
        <v>383</v>
      </c>
    </row>
    <row r="185" spans="24:24" x14ac:dyDescent="0.2">
      <c r="X185">
        <v>384</v>
      </c>
    </row>
    <row r="186" spans="24:24" x14ac:dyDescent="0.2">
      <c r="X186">
        <v>385</v>
      </c>
    </row>
    <row r="187" spans="24:24" x14ac:dyDescent="0.2">
      <c r="X187">
        <v>386</v>
      </c>
    </row>
    <row r="188" spans="24:24" x14ac:dyDescent="0.2">
      <c r="X188">
        <v>387</v>
      </c>
    </row>
    <row r="189" spans="24:24" x14ac:dyDescent="0.2">
      <c r="X189">
        <v>388</v>
      </c>
    </row>
    <row r="190" spans="24:24" x14ac:dyDescent="0.2">
      <c r="X190">
        <v>389</v>
      </c>
    </row>
    <row r="191" spans="24:24" x14ac:dyDescent="0.2">
      <c r="X191">
        <v>390</v>
      </c>
    </row>
    <row r="192" spans="24:24" x14ac:dyDescent="0.2">
      <c r="X192">
        <v>391</v>
      </c>
    </row>
    <row r="193" spans="24:24" x14ac:dyDescent="0.2">
      <c r="X193">
        <v>392</v>
      </c>
    </row>
    <row r="194" spans="24:24" x14ac:dyDescent="0.2">
      <c r="X194">
        <v>393</v>
      </c>
    </row>
    <row r="195" spans="24:24" x14ac:dyDescent="0.2">
      <c r="X195">
        <v>394</v>
      </c>
    </row>
    <row r="196" spans="24:24" x14ac:dyDescent="0.2">
      <c r="X196">
        <v>395</v>
      </c>
    </row>
    <row r="197" spans="24:24" x14ac:dyDescent="0.2">
      <c r="X197">
        <v>396</v>
      </c>
    </row>
    <row r="198" spans="24:24" x14ac:dyDescent="0.2">
      <c r="X198">
        <v>397</v>
      </c>
    </row>
    <row r="199" spans="24:24" x14ac:dyDescent="0.2">
      <c r="X199">
        <v>398</v>
      </c>
    </row>
    <row r="200" spans="24:24" x14ac:dyDescent="0.2">
      <c r="X200">
        <v>399</v>
      </c>
    </row>
    <row r="201" spans="24:24" x14ac:dyDescent="0.2">
      <c r="X201">
        <v>400</v>
      </c>
    </row>
    <row r="202" spans="24:24" x14ac:dyDescent="0.2">
      <c r="X202">
        <v>401</v>
      </c>
    </row>
    <row r="203" spans="24:24" x14ac:dyDescent="0.2">
      <c r="X203">
        <v>402</v>
      </c>
    </row>
    <row r="204" spans="24:24" x14ac:dyDescent="0.2">
      <c r="X204">
        <v>403</v>
      </c>
    </row>
    <row r="205" spans="24:24" x14ac:dyDescent="0.2">
      <c r="X205">
        <v>404</v>
      </c>
    </row>
    <row r="206" spans="24:24" x14ac:dyDescent="0.2">
      <c r="X206">
        <v>405</v>
      </c>
    </row>
    <row r="207" spans="24:24" x14ac:dyDescent="0.2">
      <c r="X207">
        <v>406</v>
      </c>
    </row>
    <row r="208" spans="24:24" x14ac:dyDescent="0.2">
      <c r="X208">
        <v>407</v>
      </c>
    </row>
    <row r="209" spans="24:24" x14ac:dyDescent="0.2">
      <c r="X209">
        <v>408</v>
      </c>
    </row>
    <row r="210" spans="24:24" x14ac:dyDescent="0.2">
      <c r="X210">
        <v>409</v>
      </c>
    </row>
    <row r="211" spans="24:24" x14ac:dyDescent="0.2">
      <c r="X211">
        <v>410</v>
      </c>
    </row>
    <row r="212" spans="24:24" x14ac:dyDescent="0.2">
      <c r="X212">
        <v>411</v>
      </c>
    </row>
    <row r="213" spans="24:24" x14ac:dyDescent="0.2">
      <c r="X213">
        <v>412</v>
      </c>
    </row>
    <row r="214" spans="24:24" x14ac:dyDescent="0.2">
      <c r="X214">
        <v>413</v>
      </c>
    </row>
    <row r="215" spans="24:24" x14ac:dyDescent="0.2">
      <c r="X215">
        <v>414</v>
      </c>
    </row>
    <row r="216" spans="24:24" x14ac:dyDescent="0.2">
      <c r="X216">
        <v>415</v>
      </c>
    </row>
    <row r="217" spans="24:24" x14ac:dyDescent="0.2">
      <c r="X217">
        <v>416</v>
      </c>
    </row>
    <row r="218" spans="24:24" x14ac:dyDescent="0.2">
      <c r="X218">
        <v>417</v>
      </c>
    </row>
    <row r="219" spans="24:24" x14ac:dyDescent="0.2">
      <c r="X219">
        <v>418</v>
      </c>
    </row>
    <row r="220" spans="24:24" x14ac:dyDescent="0.2">
      <c r="X220">
        <v>419</v>
      </c>
    </row>
    <row r="221" spans="24:24" x14ac:dyDescent="0.2">
      <c r="X221">
        <v>420</v>
      </c>
    </row>
    <row r="222" spans="24:24" x14ac:dyDescent="0.2">
      <c r="X222">
        <v>421</v>
      </c>
    </row>
    <row r="223" spans="24:24" x14ac:dyDescent="0.2">
      <c r="X223">
        <v>422</v>
      </c>
    </row>
    <row r="224" spans="24:24" x14ac:dyDescent="0.2">
      <c r="X224">
        <v>423</v>
      </c>
    </row>
    <row r="225" spans="24:24" x14ac:dyDescent="0.2">
      <c r="X225">
        <v>424</v>
      </c>
    </row>
    <row r="226" spans="24:24" x14ac:dyDescent="0.2">
      <c r="X226">
        <v>425</v>
      </c>
    </row>
    <row r="227" spans="24:24" x14ac:dyDescent="0.2">
      <c r="X227">
        <v>426</v>
      </c>
    </row>
    <row r="228" spans="24:24" x14ac:dyDescent="0.2">
      <c r="X228">
        <v>427</v>
      </c>
    </row>
    <row r="229" spans="24:24" x14ac:dyDescent="0.2">
      <c r="X229">
        <v>428</v>
      </c>
    </row>
    <row r="230" spans="24:24" x14ac:dyDescent="0.2">
      <c r="X230">
        <v>429</v>
      </c>
    </row>
    <row r="231" spans="24:24" x14ac:dyDescent="0.2">
      <c r="X231">
        <v>430</v>
      </c>
    </row>
    <row r="232" spans="24:24" x14ac:dyDescent="0.2">
      <c r="X232">
        <v>431</v>
      </c>
    </row>
    <row r="233" spans="24:24" x14ac:dyDescent="0.2">
      <c r="X233">
        <v>432</v>
      </c>
    </row>
    <row r="234" spans="24:24" x14ac:dyDescent="0.2">
      <c r="X234">
        <v>433</v>
      </c>
    </row>
    <row r="235" spans="24:24" x14ac:dyDescent="0.2">
      <c r="X235">
        <v>434</v>
      </c>
    </row>
    <row r="236" spans="24:24" x14ac:dyDescent="0.2">
      <c r="X236">
        <v>435</v>
      </c>
    </row>
    <row r="237" spans="24:24" x14ac:dyDescent="0.2">
      <c r="X237">
        <v>436</v>
      </c>
    </row>
    <row r="238" spans="24:24" x14ac:dyDescent="0.2">
      <c r="X238">
        <v>437</v>
      </c>
    </row>
    <row r="239" spans="24:24" x14ac:dyDescent="0.2">
      <c r="X239">
        <v>438</v>
      </c>
    </row>
    <row r="240" spans="24:24" x14ac:dyDescent="0.2">
      <c r="X240">
        <v>439</v>
      </c>
    </row>
    <row r="241" spans="24:24" x14ac:dyDescent="0.2">
      <c r="X241">
        <v>440</v>
      </c>
    </row>
    <row r="242" spans="24:24" x14ac:dyDescent="0.2">
      <c r="X242">
        <v>441</v>
      </c>
    </row>
    <row r="243" spans="24:24" x14ac:dyDescent="0.2">
      <c r="X243">
        <v>442</v>
      </c>
    </row>
    <row r="244" spans="24:24" x14ac:dyDescent="0.2">
      <c r="X244">
        <v>443</v>
      </c>
    </row>
    <row r="245" spans="24:24" x14ac:dyDescent="0.2">
      <c r="X245">
        <v>444</v>
      </c>
    </row>
    <row r="246" spans="24:24" x14ac:dyDescent="0.2">
      <c r="X246">
        <v>445</v>
      </c>
    </row>
    <row r="247" spans="24:24" x14ac:dyDescent="0.2">
      <c r="X247">
        <v>446</v>
      </c>
    </row>
    <row r="248" spans="24:24" x14ac:dyDescent="0.2">
      <c r="X248">
        <v>447</v>
      </c>
    </row>
    <row r="249" spans="24:24" x14ac:dyDescent="0.2">
      <c r="X249">
        <v>448</v>
      </c>
    </row>
    <row r="250" spans="24:24" x14ac:dyDescent="0.2">
      <c r="X250">
        <v>449</v>
      </c>
    </row>
    <row r="251" spans="24:24" x14ac:dyDescent="0.2">
      <c r="X251">
        <v>450</v>
      </c>
    </row>
    <row r="252" spans="24:24" x14ac:dyDescent="0.2">
      <c r="X252">
        <v>451</v>
      </c>
    </row>
    <row r="253" spans="24:24" x14ac:dyDescent="0.2">
      <c r="X253">
        <v>452</v>
      </c>
    </row>
    <row r="254" spans="24:24" x14ac:dyDescent="0.2">
      <c r="X254">
        <v>453</v>
      </c>
    </row>
    <row r="255" spans="24:24" x14ac:dyDescent="0.2">
      <c r="X255">
        <v>454</v>
      </c>
    </row>
    <row r="256" spans="24:24" x14ac:dyDescent="0.2">
      <c r="X256">
        <v>455</v>
      </c>
    </row>
    <row r="257" spans="24:24" x14ac:dyDescent="0.2">
      <c r="X257">
        <v>456</v>
      </c>
    </row>
    <row r="258" spans="24:24" x14ac:dyDescent="0.2">
      <c r="X258">
        <v>457</v>
      </c>
    </row>
    <row r="259" spans="24:24" x14ac:dyDescent="0.2">
      <c r="X259">
        <v>458</v>
      </c>
    </row>
    <row r="260" spans="24:24" x14ac:dyDescent="0.2">
      <c r="X260">
        <v>459</v>
      </c>
    </row>
    <row r="261" spans="24:24" x14ac:dyDescent="0.2">
      <c r="X261">
        <v>460</v>
      </c>
    </row>
    <row r="262" spans="24:24" x14ac:dyDescent="0.2">
      <c r="X262">
        <v>461</v>
      </c>
    </row>
    <row r="263" spans="24:24" x14ac:dyDescent="0.2">
      <c r="X263">
        <v>462</v>
      </c>
    </row>
    <row r="264" spans="24:24" x14ac:dyDescent="0.2">
      <c r="X264">
        <v>463</v>
      </c>
    </row>
    <row r="265" spans="24:24" x14ac:dyDescent="0.2">
      <c r="X265">
        <v>464</v>
      </c>
    </row>
    <row r="266" spans="24:24" x14ac:dyDescent="0.2">
      <c r="X266">
        <v>465</v>
      </c>
    </row>
    <row r="267" spans="24:24" x14ac:dyDescent="0.2">
      <c r="X267">
        <v>466</v>
      </c>
    </row>
    <row r="268" spans="24:24" x14ac:dyDescent="0.2">
      <c r="X268">
        <v>467</v>
      </c>
    </row>
    <row r="269" spans="24:24" x14ac:dyDescent="0.2">
      <c r="X269">
        <v>468</v>
      </c>
    </row>
    <row r="270" spans="24:24" x14ac:dyDescent="0.2">
      <c r="X270">
        <v>469</v>
      </c>
    </row>
    <row r="271" spans="24:24" x14ac:dyDescent="0.2">
      <c r="X271">
        <v>470</v>
      </c>
    </row>
    <row r="272" spans="24:24" x14ac:dyDescent="0.2">
      <c r="X272">
        <v>471</v>
      </c>
    </row>
    <row r="273" spans="24:24" x14ac:dyDescent="0.2">
      <c r="X273">
        <v>472</v>
      </c>
    </row>
    <row r="274" spans="24:24" x14ac:dyDescent="0.2">
      <c r="X274">
        <v>473</v>
      </c>
    </row>
    <row r="275" spans="24:24" x14ac:dyDescent="0.2">
      <c r="X275">
        <v>474</v>
      </c>
    </row>
    <row r="276" spans="24:24" x14ac:dyDescent="0.2">
      <c r="X276">
        <v>475</v>
      </c>
    </row>
    <row r="277" spans="24:24" x14ac:dyDescent="0.2">
      <c r="X277">
        <v>476</v>
      </c>
    </row>
    <row r="278" spans="24:24" x14ac:dyDescent="0.2">
      <c r="X278">
        <v>477</v>
      </c>
    </row>
    <row r="279" spans="24:24" x14ac:dyDescent="0.2">
      <c r="X279">
        <v>478</v>
      </c>
    </row>
    <row r="280" spans="24:24" x14ac:dyDescent="0.2">
      <c r="X280">
        <v>479</v>
      </c>
    </row>
    <row r="281" spans="24:24" x14ac:dyDescent="0.2">
      <c r="X281">
        <v>480</v>
      </c>
    </row>
    <row r="282" spans="24:24" x14ac:dyDescent="0.2">
      <c r="X282">
        <v>481</v>
      </c>
    </row>
    <row r="283" spans="24:24" x14ac:dyDescent="0.2">
      <c r="X283">
        <v>482</v>
      </c>
    </row>
    <row r="284" spans="24:24" x14ac:dyDescent="0.2">
      <c r="X284">
        <v>483</v>
      </c>
    </row>
    <row r="285" spans="24:24" x14ac:dyDescent="0.2">
      <c r="X285">
        <v>484</v>
      </c>
    </row>
    <row r="286" spans="24:24" x14ac:dyDescent="0.2">
      <c r="X286">
        <v>485</v>
      </c>
    </row>
    <row r="287" spans="24:24" x14ac:dyDescent="0.2">
      <c r="X287">
        <v>486</v>
      </c>
    </row>
    <row r="288" spans="24:24" x14ac:dyDescent="0.2">
      <c r="X288">
        <v>487</v>
      </c>
    </row>
    <row r="289" spans="24:24" x14ac:dyDescent="0.2">
      <c r="X289">
        <v>488</v>
      </c>
    </row>
    <row r="290" spans="24:24" x14ac:dyDescent="0.2">
      <c r="X290">
        <v>489</v>
      </c>
    </row>
    <row r="291" spans="24:24" x14ac:dyDescent="0.2">
      <c r="X291">
        <v>490</v>
      </c>
    </row>
    <row r="292" spans="24:24" x14ac:dyDescent="0.2">
      <c r="X292">
        <v>491</v>
      </c>
    </row>
    <row r="293" spans="24:24" x14ac:dyDescent="0.2">
      <c r="X293">
        <v>492</v>
      </c>
    </row>
    <row r="294" spans="24:24" x14ac:dyDescent="0.2">
      <c r="X294">
        <v>493</v>
      </c>
    </row>
    <row r="295" spans="24:24" x14ac:dyDescent="0.2">
      <c r="X295">
        <v>494</v>
      </c>
    </row>
    <row r="296" spans="24:24" x14ac:dyDescent="0.2">
      <c r="X296">
        <v>495</v>
      </c>
    </row>
    <row r="297" spans="24:24" x14ac:dyDescent="0.2">
      <c r="X297">
        <v>496</v>
      </c>
    </row>
    <row r="298" spans="24:24" x14ac:dyDescent="0.2">
      <c r="X298">
        <v>497</v>
      </c>
    </row>
    <row r="299" spans="24:24" x14ac:dyDescent="0.2">
      <c r="X299">
        <v>498</v>
      </c>
    </row>
    <row r="300" spans="24:24" x14ac:dyDescent="0.2">
      <c r="X300">
        <v>499</v>
      </c>
    </row>
    <row r="301" spans="24:24" x14ac:dyDescent="0.2">
      <c r="X301">
        <v>500</v>
      </c>
    </row>
    <row r="302" spans="24:24" x14ac:dyDescent="0.2">
      <c r="X302">
        <v>501</v>
      </c>
    </row>
    <row r="303" spans="24:24" x14ac:dyDescent="0.2">
      <c r="X303">
        <v>502</v>
      </c>
    </row>
    <row r="304" spans="24:24" x14ac:dyDescent="0.2">
      <c r="X304">
        <v>503</v>
      </c>
    </row>
    <row r="305" spans="24:24" x14ac:dyDescent="0.2">
      <c r="X305">
        <v>504</v>
      </c>
    </row>
    <row r="306" spans="24:24" x14ac:dyDescent="0.2">
      <c r="X306">
        <v>505</v>
      </c>
    </row>
    <row r="307" spans="24:24" x14ac:dyDescent="0.2">
      <c r="X307">
        <v>506</v>
      </c>
    </row>
    <row r="308" spans="24:24" x14ac:dyDescent="0.2">
      <c r="X308">
        <v>507</v>
      </c>
    </row>
    <row r="309" spans="24:24" x14ac:dyDescent="0.2">
      <c r="X309">
        <v>508</v>
      </c>
    </row>
    <row r="310" spans="24:24" x14ac:dyDescent="0.2">
      <c r="X310">
        <v>509</v>
      </c>
    </row>
    <row r="311" spans="24:24" x14ac:dyDescent="0.2">
      <c r="X311">
        <v>510</v>
      </c>
    </row>
    <row r="312" spans="24:24" x14ac:dyDescent="0.2">
      <c r="X312">
        <v>511</v>
      </c>
    </row>
    <row r="313" spans="24:24" x14ac:dyDescent="0.2">
      <c r="X313">
        <v>512</v>
      </c>
    </row>
    <row r="314" spans="24:24" x14ac:dyDescent="0.2">
      <c r="X314">
        <v>513</v>
      </c>
    </row>
    <row r="315" spans="24:24" x14ac:dyDescent="0.2">
      <c r="X315">
        <v>514</v>
      </c>
    </row>
    <row r="316" spans="24:24" x14ac:dyDescent="0.2">
      <c r="X316">
        <v>515</v>
      </c>
    </row>
    <row r="317" spans="24:24" x14ac:dyDescent="0.2">
      <c r="X317">
        <v>516</v>
      </c>
    </row>
    <row r="318" spans="24:24" x14ac:dyDescent="0.2">
      <c r="X318">
        <v>517</v>
      </c>
    </row>
    <row r="319" spans="24:24" x14ac:dyDescent="0.2">
      <c r="X319">
        <v>518</v>
      </c>
    </row>
    <row r="320" spans="24:24" x14ac:dyDescent="0.2">
      <c r="X320">
        <v>519</v>
      </c>
    </row>
    <row r="321" spans="24:24" x14ac:dyDescent="0.2">
      <c r="X321">
        <v>520</v>
      </c>
    </row>
    <row r="322" spans="24:24" x14ac:dyDescent="0.2">
      <c r="X322">
        <v>521</v>
      </c>
    </row>
    <row r="323" spans="24:24" x14ac:dyDescent="0.2">
      <c r="X323">
        <v>522</v>
      </c>
    </row>
    <row r="324" spans="24:24" x14ac:dyDescent="0.2">
      <c r="X324">
        <v>523</v>
      </c>
    </row>
    <row r="325" spans="24:24" x14ac:dyDescent="0.2">
      <c r="X325">
        <v>524</v>
      </c>
    </row>
    <row r="326" spans="24:24" x14ac:dyDescent="0.2">
      <c r="X326">
        <v>525</v>
      </c>
    </row>
    <row r="327" spans="24:24" x14ac:dyDescent="0.2">
      <c r="X327">
        <v>526</v>
      </c>
    </row>
    <row r="328" spans="24:24" x14ac:dyDescent="0.2">
      <c r="X328">
        <v>527</v>
      </c>
    </row>
    <row r="329" spans="24:24" x14ac:dyDescent="0.2">
      <c r="X329">
        <v>528</v>
      </c>
    </row>
    <row r="330" spans="24:24" x14ac:dyDescent="0.2">
      <c r="X330">
        <v>529</v>
      </c>
    </row>
    <row r="331" spans="24:24" x14ac:dyDescent="0.2">
      <c r="X331">
        <v>530</v>
      </c>
    </row>
    <row r="332" spans="24:24" x14ac:dyDescent="0.2">
      <c r="X332">
        <v>531</v>
      </c>
    </row>
    <row r="333" spans="24:24" x14ac:dyDescent="0.2">
      <c r="X333">
        <v>532</v>
      </c>
    </row>
    <row r="334" spans="24:24" x14ac:dyDescent="0.2">
      <c r="X334">
        <v>533</v>
      </c>
    </row>
    <row r="335" spans="24:24" x14ac:dyDescent="0.2">
      <c r="X335">
        <v>534</v>
      </c>
    </row>
    <row r="336" spans="24:24" x14ac:dyDescent="0.2">
      <c r="X336">
        <v>535</v>
      </c>
    </row>
    <row r="337" spans="24:24" x14ac:dyDescent="0.2">
      <c r="X337">
        <v>536</v>
      </c>
    </row>
    <row r="338" spans="24:24" x14ac:dyDescent="0.2">
      <c r="X338">
        <v>537</v>
      </c>
    </row>
    <row r="339" spans="24:24" x14ac:dyDescent="0.2">
      <c r="X339">
        <v>538</v>
      </c>
    </row>
    <row r="340" spans="24:24" x14ac:dyDescent="0.2">
      <c r="X340">
        <v>539</v>
      </c>
    </row>
    <row r="341" spans="24:24" x14ac:dyDescent="0.2">
      <c r="X341">
        <v>540</v>
      </c>
    </row>
    <row r="342" spans="24:24" x14ac:dyDescent="0.2">
      <c r="X342">
        <v>541</v>
      </c>
    </row>
    <row r="343" spans="24:24" x14ac:dyDescent="0.2">
      <c r="X343">
        <v>542</v>
      </c>
    </row>
    <row r="344" spans="24:24" x14ac:dyDescent="0.2">
      <c r="X344">
        <v>543</v>
      </c>
    </row>
    <row r="345" spans="24:24" x14ac:dyDescent="0.2">
      <c r="X345">
        <v>544</v>
      </c>
    </row>
    <row r="346" spans="24:24" x14ac:dyDescent="0.2">
      <c r="X346">
        <v>545</v>
      </c>
    </row>
    <row r="347" spans="24:24" x14ac:dyDescent="0.2">
      <c r="X347">
        <v>546</v>
      </c>
    </row>
    <row r="348" spans="24:24" x14ac:dyDescent="0.2">
      <c r="X348">
        <v>547</v>
      </c>
    </row>
    <row r="349" spans="24:24" x14ac:dyDescent="0.2">
      <c r="X349">
        <v>548</v>
      </c>
    </row>
    <row r="350" spans="24:24" x14ac:dyDescent="0.2">
      <c r="X350">
        <v>549</v>
      </c>
    </row>
    <row r="351" spans="24:24" x14ac:dyDescent="0.2">
      <c r="X351">
        <v>550</v>
      </c>
    </row>
    <row r="352" spans="24:24" x14ac:dyDescent="0.2">
      <c r="X352">
        <v>551</v>
      </c>
    </row>
    <row r="353" spans="24:24" x14ac:dyDescent="0.2">
      <c r="X353">
        <v>552</v>
      </c>
    </row>
    <row r="354" spans="24:24" x14ac:dyDescent="0.2">
      <c r="X354">
        <v>553</v>
      </c>
    </row>
    <row r="355" spans="24:24" x14ac:dyDescent="0.2">
      <c r="X355">
        <v>554</v>
      </c>
    </row>
    <row r="356" spans="24:24" x14ac:dyDescent="0.2">
      <c r="X356">
        <v>555</v>
      </c>
    </row>
    <row r="357" spans="24:24" x14ac:dyDescent="0.2">
      <c r="X357">
        <v>556</v>
      </c>
    </row>
    <row r="358" spans="24:24" x14ac:dyDescent="0.2">
      <c r="X358">
        <v>557</v>
      </c>
    </row>
    <row r="359" spans="24:24" x14ac:dyDescent="0.2">
      <c r="X359">
        <v>558</v>
      </c>
    </row>
    <row r="360" spans="24:24" x14ac:dyDescent="0.2">
      <c r="X360">
        <v>559</v>
      </c>
    </row>
    <row r="361" spans="24:24" x14ac:dyDescent="0.2">
      <c r="X361">
        <v>560</v>
      </c>
    </row>
    <row r="362" spans="24:24" x14ac:dyDescent="0.2">
      <c r="X362">
        <v>561</v>
      </c>
    </row>
    <row r="363" spans="24:24" x14ac:dyDescent="0.2">
      <c r="X363">
        <v>562</v>
      </c>
    </row>
    <row r="364" spans="24:24" x14ac:dyDescent="0.2">
      <c r="X364">
        <v>563</v>
      </c>
    </row>
    <row r="365" spans="24:24" x14ac:dyDescent="0.2">
      <c r="X365">
        <v>564</v>
      </c>
    </row>
    <row r="366" spans="24:24" x14ac:dyDescent="0.2">
      <c r="X366">
        <v>565</v>
      </c>
    </row>
    <row r="367" spans="24:24" x14ac:dyDescent="0.2">
      <c r="X367">
        <v>566</v>
      </c>
    </row>
    <row r="368" spans="24:24" x14ac:dyDescent="0.2">
      <c r="X368">
        <v>567</v>
      </c>
    </row>
    <row r="369" spans="24:24" x14ac:dyDescent="0.2">
      <c r="X369">
        <v>568</v>
      </c>
    </row>
    <row r="370" spans="24:24" x14ac:dyDescent="0.2">
      <c r="X370">
        <v>569</v>
      </c>
    </row>
    <row r="371" spans="24:24" x14ac:dyDescent="0.2">
      <c r="X371">
        <v>570</v>
      </c>
    </row>
    <row r="372" spans="24:24" x14ac:dyDescent="0.2">
      <c r="X372">
        <v>571</v>
      </c>
    </row>
    <row r="373" spans="24:24" x14ac:dyDescent="0.2">
      <c r="X373">
        <v>572</v>
      </c>
    </row>
    <row r="374" spans="24:24" x14ac:dyDescent="0.2">
      <c r="X374">
        <v>573</v>
      </c>
    </row>
    <row r="375" spans="24:24" x14ac:dyDescent="0.2">
      <c r="X375">
        <v>574</v>
      </c>
    </row>
    <row r="376" spans="24:24" x14ac:dyDescent="0.2">
      <c r="X376">
        <v>575</v>
      </c>
    </row>
    <row r="377" spans="24:24" x14ac:dyDescent="0.2">
      <c r="X377">
        <v>576</v>
      </c>
    </row>
    <row r="378" spans="24:24" x14ac:dyDescent="0.2">
      <c r="X378">
        <v>577</v>
      </c>
    </row>
    <row r="379" spans="24:24" x14ac:dyDescent="0.2">
      <c r="X379">
        <v>578</v>
      </c>
    </row>
    <row r="380" spans="24:24" x14ac:dyDescent="0.2">
      <c r="X380">
        <v>579</v>
      </c>
    </row>
    <row r="381" spans="24:24" x14ac:dyDescent="0.2">
      <c r="X381">
        <v>580</v>
      </c>
    </row>
    <row r="382" spans="24:24" x14ac:dyDescent="0.2">
      <c r="X382">
        <v>581</v>
      </c>
    </row>
    <row r="383" spans="24:24" x14ac:dyDescent="0.2">
      <c r="X383">
        <v>582</v>
      </c>
    </row>
    <row r="384" spans="24:24" x14ac:dyDescent="0.2">
      <c r="X384">
        <v>583</v>
      </c>
    </row>
    <row r="385" spans="24:24" x14ac:dyDescent="0.2">
      <c r="X385">
        <v>584</v>
      </c>
    </row>
    <row r="386" spans="24:24" x14ac:dyDescent="0.2">
      <c r="X386">
        <v>585</v>
      </c>
    </row>
    <row r="387" spans="24:24" x14ac:dyDescent="0.2">
      <c r="X387">
        <v>586</v>
      </c>
    </row>
    <row r="388" spans="24:24" x14ac:dyDescent="0.2">
      <c r="X388">
        <v>587</v>
      </c>
    </row>
    <row r="389" spans="24:24" x14ac:dyDescent="0.2">
      <c r="X389">
        <v>588</v>
      </c>
    </row>
    <row r="390" spans="24:24" x14ac:dyDescent="0.2">
      <c r="X390">
        <v>589</v>
      </c>
    </row>
    <row r="391" spans="24:24" x14ac:dyDescent="0.2">
      <c r="X391">
        <v>590</v>
      </c>
    </row>
    <row r="392" spans="24:24" x14ac:dyDescent="0.2">
      <c r="X392">
        <v>591</v>
      </c>
    </row>
    <row r="393" spans="24:24" x14ac:dyDescent="0.2">
      <c r="X393">
        <v>592</v>
      </c>
    </row>
    <row r="394" spans="24:24" x14ac:dyDescent="0.2">
      <c r="X394">
        <v>593</v>
      </c>
    </row>
    <row r="395" spans="24:24" x14ac:dyDescent="0.2">
      <c r="X395">
        <v>594</v>
      </c>
    </row>
    <row r="396" spans="24:24" x14ac:dyDescent="0.2">
      <c r="X396">
        <v>595</v>
      </c>
    </row>
    <row r="397" spans="24:24" x14ac:dyDescent="0.2">
      <c r="X397">
        <v>596</v>
      </c>
    </row>
    <row r="398" spans="24:24" x14ac:dyDescent="0.2">
      <c r="X398">
        <v>597</v>
      </c>
    </row>
    <row r="399" spans="24:24" x14ac:dyDescent="0.2">
      <c r="X399">
        <v>598</v>
      </c>
    </row>
    <row r="400" spans="24:24" x14ac:dyDescent="0.2">
      <c r="X400">
        <v>599</v>
      </c>
    </row>
    <row r="401" spans="24:24" x14ac:dyDescent="0.2">
      <c r="X401">
        <v>600</v>
      </c>
    </row>
    <row r="402" spans="24:24" x14ac:dyDescent="0.2">
      <c r="X402">
        <v>601</v>
      </c>
    </row>
    <row r="403" spans="24:24" x14ac:dyDescent="0.2">
      <c r="X403">
        <v>602</v>
      </c>
    </row>
    <row r="404" spans="24:24" x14ac:dyDescent="0.2">
      <c r="X404">
        <v>603</v>
      </c>
    </row>
    <row r="405" spans="24:24" x14ac:dyDescent="0.2">
      <c r="X405">
        <v>604</v>
      </c>
    </row>
    <row r="406" spans="24:24" x14ac:dyDescent="0.2">
      <c r="X406">
        <v>605</v>
      </c>
    </row>
    <row r="407" spans="24:24" x14ac:dyDescent="0.2">
      <c r="X407">
        <v>606</v>
      </c>
    </row>
    <row r="408" spans="24:24" x14ac:dyDescent="0.2">
      <c r="X408">
        <v>607</v>
      </c>
    </row>
    <row r="409" spans="24:24" x14ac:dyDescent="0.2">
      <c r="X409">
        <v>608</v>
      </c>
    </row>
    <row r="410" spans="24:24" x14ac:dyDescent="0.2">
      <c r="X410">
        <v>609</v>
      </c>
    </row>
    <row r="411" spans="24:24" x14ac:dyDescent="0.2">
      <c r="X411">
        <v>610</v>
      </c>
    </row>
    <row r="412" spans="24:24" x14ac:dyDescent="0.2">
      <c r="X412">
        <v>611</v>
      </c>
    </row>
    <row r="413" spans="24:24" x14ac:dyDescent="0.2">
      <c r="X413">
        <v>612</v>
      </c>
    </row>
    <row r="414" spans="24:24" x14ac:dyDescent="0.2">
      <c r="X414">
        <v>613</v>
      </c>
    </row>
    <row r="415" spans="24:24" x14ac:dyDescent="0.2">
      <c r="X415">
        <v>614</v>
      </c>
    </row>
    <row r="416" spans="24:24" x14ac:dyDescent="0.2">
      <c r="X416">
        <v>615</v>
      </c>
    </row>
    <row r="417" spans="24:24" x14ac:dyDescent="0.2">
      <c r="X417">
        <v>616</v>
      </c>
    </row>
    <row r="418" spans="24:24" x14ac:dyDescent="0.2">
      <c r="X418">
        <v>617</v>
      </c>
    </row>
    <row r="419" spans="24:24" x14ac:dyDescent="0.2">
      <c r="X419">
        <v>618</v>
      </c>
    </row>
    <row r="420" spans="24:24" x14ac:dyDescent="0.2">
      <c r="X420">
        <v>619</v>
      </c>
    </row>
    <row r="421" spans="24:24" x14ac:dyDescent="0.2">
      <c r="X421">
        <v>620</v>
      </c>
    </row>
    <row r="422" spans="24:24" x14ac:dyDescent="0.2">
      <c r="X422">
        <v>621</v>
      </c>
    </row>
    <row r="423" spans="24:24" x14ac:dyDescent="0.2">
      <c r="X423">
        <v>622</v>
      </c>
    </row>
    <row r="424" spans="24:24" x14ac:dyDescent="0.2">
      <c r="X424">
        <v>623</v>
      </c>
    </row>
    <row r="425" spans="24:24" x14ac:dyDescent="0.2">
      <c r="X425">
        <v>624</v>
      </c>
    </row>
    <row r="426" spans="24:24" x14ac:dyDescent="0.2">
      <c r="X426">
        <v>625</v>
      </c>
    </row>
    <row r="427" spans="24:24" x14ac:dyDescent="0.2">
      <c r="X427">
        <v>626</v>
      </c>
    </row>
    <row r="428" spans="24:24" x14ac:dyDescent="0.2">
      <c r="X428">
        <v>627</v>
      </c>
    </row>
    <row r="429" spans="24:24" x14ac:dyDescent="0.2">
      <c r="X429">
        <v>628</v>
      </c>
    </row>
    <row r="430" spans="24:24" x14ac:dyDescent="0.2">
      <c r="X430">
        <v>629</v>
      </c>
    </row>
    <row r="431" spans="24:24" x14ac:dyDescent="0.2">
      <c r="X431">
        <v>630</v>
      </c>
    </row>
    <row r="432" spans="24:24" x14ac:dyDescent="0.2">
      <c r="X432">
        <v>631</v>
      </c>
    </row>
    <row r="433" spans="24:24" x14ac:dyDescent="0.2">
      <c r="X433">
        <v>632</v>
      </c>
    </row>
    <row r="434" spans="24:24" x14ac:dyDescent="0.2">
      <c r="X434">
        <v>633</v>
      </c>
    </row>
    <row r="435" spans="24:24" x14ac:dyDescent="0.2">
      <c r="X435">
        <v>634</v>
      </c>
    </row>
    <row r="436" spans="24:24" x14ac:dyDescent="0.2">
      <c r="X436">
        <v>635</v>
      </c>
    </row>
    <row r="437" spans="24:24" x14ac:dyDescent="0.2">
      <c r="X437">
        <v>636</v>
      </c>
    </row>
    <row r="438" spans="24:24" x14ac:dyDescent="0.2">
      <c r="X438">
        <v>637</v>
      </c>
    </row>
    <row r="439" spans="24:24" x14ac:dyDescent="0.2">
      <c r="X439">
        <v>638</v>
      </c>
    </row>
    <row r="440" spans="24:24" x14ac:dyDescent="0.2">
      <c r="X440">
        <v>639</v>
      </c>
    </row>
    <row r="441" spans="24:24" x14ac:dyDescent="0.2">
      <c r="X441">
        <v>640</v>
      </c>
    </row>
    <row r="442" spans="24:24" x14ac:dyDescent="0.2">
      <c r="X442">
        <v>641</v>
      </c>
    </row>
    <row r="443" spans="24:24" x14ac:dyDescent="0.2">
      <c r="X443">
        <v>642</v>
      </c>
    </row>
    <row r="444" spans="24:24" x14ac:dyDescent="0.2">
      <c r="X444">
        <v>643</v>
      </c>
    </row>
    <row r="445" spans="24:24" x14ac:dyDescent="0.2">
      <c r="X445">
        <v>644</v>
      </c>
    </row>
    <row r="446" spans="24:24" x14ac:dyDescent="0.2">
      <c r="X446">
        <v>645</v>
      </c>
    </row>
    <row r="447" spans="24:24" x14ac:dyDescent="0.2">
      <c r="X447">
        <v>646</v>
      </c>
    </row>
    <row r="448" spans="24:24" x14ac:dyDescent="0.2">
      <c r="X448">
        <v>647</v>
      </c>
    </row>
    <row r="449" spans="24:24" x14ac:dyDescent="0.2">
      <c r="X449">
        <v>648</v>
      </c>
    </row>
    <row r="450" spans="24:24" x14ac:dyDescent="0.2">
      <c r="X450">
        <v>649</v>
      </c>
    </row>
    <row r="451" spans="24:24" x14ac:dyDescent="0.2">
      <c r="X451">
        <v>650</v>
      </c>
    </row>
    <row r="452" spans="24:24" x14ac:dyDescent="0.2">
      <c r="X452">
        <v>651</v>
      </c>
    </row>
    <row r="453" spans="24:24" x14ac:dyDescent="0.2">
      <c r="X453">
        <v>652</v>
      </c>
    </row>
    <row r="454" spans="24:24" x14ac:dyDescent="0.2">
      <c r="X454">
        <v>653</v>
      </c>
    </row>
    <row r="455" spans="24:24" x14ac:dyDescent="0.2">
      <c r="X455">
        <v>654</v>
      </c>
    </row>
    <row r="456" spans="24:24" x14ac:dyDescent="0.2">
      <c r="X456">
        <v>655</v>
      </c>
    </row>
    <row r="457" spans="24:24" x14ac:dyDescent="0.2">
      <c r="X457">
        <v>656</v>
      </c>
    </row>
    <row r="458" spans="24:24" x14ac:dyDescent="0.2">
      <c r="X458">
        <v>657</v>
      </c>
    </row>
    <row r="459" spans="24:24" x14ac:dyDescent="0.2">
      <c r="X459">
        <v>658</v>
      </c>
    </row>
    <row r="460" spans="24:24" x14ac:dyDescent="0.2">
      <c r="X460">
        <v>659</v>
      </c>
    </row>
    <row r="461" spans="24:24" x14ac:dyDescent="0.2">
      <c r="X461">
        <v>660</v>
      </c>
    </row>
    <row r="462" spans="24:24" x14ac:dyDescent="0.2">
      <c r="X462">
        <v>661</v>
      </c>
    </row>
    <row r="463" spans="24:24" x14ac:dyDescent="0.2">
      <c r="X463">
        <v>662</v>
      </c>
    </row>
    <row r="464" spans="24:24" x14ac:dyDescent="0.2">
      <c r="X464">
        <v>663</v>
      </c>
    </row>
    <row r="465" spans="24:24" x14ac:dyDescent="0.2">
      <c r="X465">
        <v>664</v>
      </c>
    </row>
    <row r="466" spans="24:24" x14ac:dyDescent="0.2">
      <c r="X466">
        <v>665</v>
      </c>
    </row>
    <row r="467" spans="24:24" x14ac:dyDescent="0.2">
      <c r="X467">
        <v>666</v>
      </c>
    </row>
    <row r="468" spans="24:24" x14ac:dyDescent="0.2">
      <c r="X468">
        <v>667</v>
      </c>
    </row>
    <row r="469" spans="24:24" x14ac:dyDescent="0.2">
      <c r="X469">
        <v>668</v>
      </c>
    </row>
    <row r="470" spans="24:24" x14ac:dyDescent="0.2">
      <c r="X470">
        <v>669</v>
      </c>
    </row>
    <row r="471" spans="24:24" x14ac:dyDescent="0.2">
      <c r="X471">
        <v>670</v>
      </c>
    </row>
    <row r="472" spans="24:24" x14ac:dyDescent="0.2">
      <c r="X472">
        <v>671</v>
      </c>
    </row>
    <row r="473" spans="24:24" x14ac:dyDescent="0.2">
      <c r="X473">
        <v>672</v>
      </c>
    </row>
    <row r="474" spans="24:24" x14ac:dyDescent="0.2">
      <c r="X474">
        <v>673</v>
      </c>
    </row>
    <row r="475" spans="24:24" x14ac:dyDescent="0.2">
      <c r="X475">
        <v>674</v>
      </c>
    </row>
    <row r="476" spans="24:24" x14ac:dyDescent="0.2">
      <c r="X476">
        <v>675</v>
      </c>
    </row>
    <row r="477" spans="24:24" x14ac:dyDescent="0.2">
      <c r="X477">
        <v>676</v>
      </c>
    </row>
    <row r="478" spans="24:24" x14ac:dyDescent="0.2">
      <c r="X478">
        <v>677</v>
      </c>
    </row>
    <row r="479" spans="24:24" x14ac:dyDescent="0.2">
      <c r="X479">
        <v>678</v>
      </c>
    </row>
    <row r="480" spans="24:24" x14ac:dyDescent="0.2">
      <c r="X480">
        <v>679</v>
      </c>
    </row>
    <row r="481" spans="24:24" x14ac:dyDescent="0.2">
      <c r="X481">
        <v>680</v>
      </c>
    </row>
    <row r="482" spans="24:24" x14ac:dyDescent="0.2">
      <c r="X482">
        <v>681</v>
      </c>
    </row>
    <row r="483" spans="24:24" x14ac:dyDescent="0.2">
      <c r="X483">
        <v>682</v>
      </c>
    </row>
    <row r="484" spans="24:24" x14ac:dyDescent="0.2">
      <c r="X484">
        <v>683</v>
      </c>
    </row>
    <row r="485" spans="24:24" x14ac:dyDescent="0.2">
      <c r="X485">
        <v>684</v>
      </c>
    </row>
    <row r="486" spans="24:24" x14ac:dyDescent="0.2">
      <c r="X486">
        <v>685</v>
      </c>
    </row>
    <row r="487" spans="24:24" x14ac:dyDescent="0.2">
      <c r="X487">
        <v>686</v>
      </c>
    </row>
    <row r="488" spans="24:24" x14ac:dyDescent="0.2">
      <c r="X488">
        <v>687</v>
      </c>
    </row>
    <row r="489" spans="24:24" x14ac:dyDescent="0.2">
      <c r="X489">
        <v>688</v>
      </c>
    </row>
    <row r="490" spans="24:24" x14ac:dyDescent="0.2">
      <c r="X490">
        <v>689</v>
      </c>
    </row>
    <row r="491" spans="24:24" x14ac:dyDescent="0.2">
      <c r="X491">
        <v>690</v>
      </c>
    </row>
    <row r="492" spans="24:24" x14ac:dyDescent="0.2">
      <c r="X492">
        <v>691</v>
      </c>
    </row>
    <row r="493" spans="24:24" x14ac:dyDescent="0.2">
      <c r="X493">
        <v>692</v>
      </c>
    </row>
    <row r="494" spans="24:24" x14ac:dyDescent="0.2">
      <c r="X494">
        <v>693</v>
      </c>
    </row>
    <row r="495" spans="24:24" x14ac:dyDescent="0.2">
      <c r="X495">
        <v>694</v>
      </c>
    </row>
    <row r="496" spans="24:24" x14ac:dyDescent="0.2">
      <c r="X496">
        <v>695</v>
      </c>
    </row>
    <row r="497" spans="24:24" x14ac:dyDescent="0.2">
      <c r="X497">
        <v>696</v>
      </c>
    </row>
    <row r="498" spans="24:24" x14ac:dyDescent="0.2">
      <c r="X498">
        <v>697</v>
      </c>
    </row>
    <row r="499" spans="24:24" x14ac:dyDescent="0.2">
      <c r="X499">
        <v>698</v>
      </c>
    </row>
    <row r="500" spans="24:24" x14ac:dyDescent="0.2">
      <c r="X500">
        <v>699</v>
      </c>
    </row>
    <row r="501" spans="24:24" x14ac:dyDescent="0.2">
      <c r="X501">
        <v>700</v>
      </c>
    </row>
    <row r="502" spans="24:24" x14ac:dyDescent="0.2">
      <c r="X502">
        <v>701</v>
      </c>
    </row>
    <row r="503" spans="24:24" x14ac:dyDescent="0.2">
      <c r="X503">
        <v>702</v>
      </c>
    </row>
    <row r="504" spans="24:24" x14ac:dyDescent="0.2">
      <c r="X504">
        <v>703</v>
      </c>
    </row>
    <row r="505" spans="24:24" x14ac:dyDescent="0.2">
      <c r="X505">
        <v>704</v>
      </c>
    </row>
    <row r="506" spans="24:24" x14ac:dyDescent="0.2">
      <c r="X506">
        <v>705</v>
      </c>
    </row>
    <row r="507" spans="24:24" x14ac:dyDescent="0.2">
      <c r="X507">
        <v>706</v>
      </c>
    </row>
    <row r="508" spans="24:24" x14ac:dyDescent="0.2">
      <c r="X508">
        <v>707</v>
      </c>
    </row>
    <row r="509" spans="24:24" x14ac:dyDescent="0.2">
      <c r="X509">
        <v>708</v>
      </c>
    </row>
    <row r="510" spans="24:24" x14ac:dyDescent="0.2">
      <c r="X510">
        <v>709</v>
      </c>
    </row>
    <row r="511" spans="24:24" x14ac:dyDescent="0.2">
      <c r="X511">
        <v>710</v>
      </c>
    </row>
    <row r="512" spans="24:24" x14ac:dyDescent="0.2">
      <c r="X512">
        <v>711</v>
      </c>
    </row>
    <row r="513" spans="24:24" x14ac:dyDescent="0.2">
      <c r="X513">
        <v>712</v>
      </c>
    </row>
    <row r="514" spans="24:24" x14ac:dyDescent="0.2">
      <c r="X514">
        <v>713</v>
      </c>
    </row>
    <row r="515" spans="24:24" x14ac:dyDescent="0.2">
      <c r="X515">
        <v>714</v>
      </c>
    </row>
    <row r="516" spans="24:24" x14ac:dyDescent="0.2">
      <c r="X516">
        <v>715</v>
      </c>
    </row>
    <row r="517" spans="24:24" x14ac:dyDescent="0.2">
      <c r="X517">
        <v>716</v>
      </c>
    </row>
    <row r="518" spans="24:24" x14ac:dyDescent="0.2">
      <c r="X518">
        <v>717</v>
      </c>
    </row>
    <row r="519" spans="24:24" x14ac:dyDescent="0.2">
      <c r="X519">
        <v>718</v>
      </c>
    </row>
    <row r="520" spans="24:24" x14ac:dyDescent="0.2">
      <c r="X520">
        <v>719</v>
      </c>
    </row>
    <row r="521" spans="24:24" x14ac:dyDescent="0.2">
      <c r="X521">
        <v>720</v>
      </c>
    </row>
    <row r="522" spans="24:24" x14ac:dyDescent="0.2">
      <c r="X522">
        <v>721</v>
      </c>
    </row>
    <row r="523" spans="24:24" x14ac:dyDescent="0.2">
      <c r="X523">
        <v>722</v>
      </c>
    </row>
    <row r="524" spans="24:24" x14ac:dyDescent="0.2">
      <c r="X524">
        <v>723</v>
      </c>
    </row>
    <row r="525" spans="24:24" x14ac:dyDescent="0.2">
      <c r="X525">
        <v>724</v>
      </c>
    </row>
    <row r="526" spans="24:24" x14ac:dyDescent="0.2">
      <c r="X526">
        <v>725</v>
      </c>
    </row>
    <row r="527" spans="24:24" x14ac:dyDescent="0.2">
      <c r="X527">
        <v>726</v>
      </c>
    </row>
    <row r="528" spans="24:24" x14ac:dyDescent="0.2">
      <c r="X528">
        <v>727</v>
      </c>
    </row>
    <row r="529" spans="24:24" x14ac:dyDescent="0.2">
      <c r="X529">
        <v>728</v>
      </c>
    </row>
    <row r="530" spans="24:24" x14ac:dyDescent="0.2">
      <c r="X530">
        <v>729</v>
      </c>
    </row>
    <row r="531" spans="24:24" x14ac:dyDescent="0.2">
      <c r="X531">
        <v>730</v>
      </c>
    </row>
    <row r="532" spans="24:24" x14ac:dyDescent="0.2">
      <c r="X532">
        <v>731</v>
      </c>
    </row>
    <row r="533" spans="24:24" x14ac:dyDescent="0.2">
      <c r="X533">
        <v>732</v>
      </c>
    </row>
    <row r="534" spans="24:24" x14ac:dyDescent="0.2">
      <c r="X534">
        <v>733</v>
      </c>
    </row>
    <row r="535" spans="24:24" x14ac:dyDescent="0.2">
      <c r="X535">
        <v>734</v>
      </c>
    </row>
    <row r="536" spans="24:24" x14ac:dyDescent="0.2">
      <c r="X536">
        <v>735</v>
      </c>
    </row>
    <row r="537" spans="24:24" x14ac:dyDescent="0.2">
      <c r="X537">
        <v>736</v>
      </c>
    </row>
    <row r="538" spans="24:24" x14ac:dyDescent="0.2">
      <c r="X538">
        <v>737</v>
      </c>
    </row>
    <row r="539" spans="24:24" x14ac:dyDescent="0.2">
      <c r="X539">
        <v>738</v>
      </c>
    </row>
    <row r="540" spans="24:24" x14ac:dyDescent="0.2">
      <c r="X540">
        <v>739</v>
      </c>
    </row>
    <row r="541" spans="24:24" x14ac:dyDescent="0.2">
      <c r="X541">
        <v>740</v>
      </c>
    </row>
    <row r="542" spans="24:24" x14ac:dyDescent="0.2">
      <c r="X542">
        <v>741</v>
      </c>
    </row>
    <row r="543" spans="24:24" x14ac:dyDescent="0.2">
      <c r="X543">
        <v>742</v>
      </c>
    </row>
    <row r="544" spans="24:24" x14ac:dyDescent="0.2">
      <c r="X544">
        <v>743</v>
      </c>
    </row>
    <row r="545" spans="24:24" x14ac:dyDescent="0.2">
      <c r="X545">
        <v>744</v>
      </c>
    </row>
    <row r="546" spans="24:24" x14ac:dyDescent="0.2">
      <c r="X546">
        <v>745</v>
      </c>
    </row>
    <row r="547" spans="24:24" x14ac:dyDescent="0.2">
      <c r="X547">
        <v>746</v>
      </c>
    </row>
    <row r="548" spans="24:24" x14ac:dyDescent="0.2">
      <c r="X548">
        <v>747</v>
      </c>
    </row>
    <row r="549" spans="24:24" x14ac:dyDescent="0.2">
      <c r="X549">
        <v>748</v>
      </c>
    </row>
    <row r="550" spans="24:24" x14ac:dyDescent="0.2">
      <c r="X550">
        <v>749</v>
      </c>
    </row>
    <row r="551" spans="24:24" x14ac:dyDescent="0.2">
      <c r="X551">
        <v>750</v>
      </c>
    </row>
    <row r="552" spans="24:24" x14ac:dyDescent="0.2">
      <c r="X552">
        <v>751</v>
      </c>
    </row>
    <row r="553" spans="24:24" x14ac:dyDescent="0.2">
      <c r="X553">
        <v>752</v>
      </c>
    </row>
    <row r="554" spans="24:24" x14ac:dyDescent="0.2">
      <c r="X554">
        <v>753</v>
      </c>
    </row>
    <row r="555" spans="24:24" x14ac:dyDescent="0.2">
      <c r="X555">
        <v>754</v>
      </c>
    </row>
    <row r="556" spans="24:24" x14ac:dyDescent="0.2">
      <c r="X556">
        <v>755</v>
      </c>
    </row>
    <row r="557" spans="24:24" x14ac:dyDescent="0.2">
      <c r="X557">
        <v>756</v>
      </c>
    </row>
    <row r="558" spans="24:24" x14ac:dyDescent="0.2">
      <c r="X558">
        <v>757</v>
      </c>
    </row>
    <row r="559" spans="24:24" x14ac:dyDescent="0.2">
      <c r="X559">
        <v>758</v>
      </c>
    </row>
    <row r="560" spans="24:24" x14ac:dyDescent="0.2">
      <c r="X560">
        <v>759</v>
      </c>
    </row>
    <row r="561" spans="24:24" x14ac:dyDescent="0.2">
      <c r="X561">
        <v>760</v>
      </c>
    </row>
    <row r="562" spans="24:24" x14ac:dyDescent="0.2">
      <c r="X562">
        <v>761</v>
      </c>
    </row>
    <row r="563" spans="24:24" x14ac:dyDescent="0.2">
      <c r="X563">
        <v>762</v>
      </c>
    </row>
    <row r="564" spans="24:24" x14ac:dyDescent="0.2">
      <c r="X564">
        <v>763</v>
      </c>
    </row>
    <row r="565" spans="24:24" x14ac:dyDescent="0.2">
      <c r="X565">
        <v>764</v>
      </c>
    </row>
    <row r="566" spans="24:24" x14ac:dyDescent="0.2">
      <c r="X566">
        <v>765</v>
      </c>
    </row>
    <row r="567" spans="24:24" x14ac:dyDescent="0.2">
      <c r="X567">
        <v>766</v>
      </c>
    </row>
    <row r="568" spans="24:24" x14ac:dyDescent="0.2">
      <c r="X568">
        <v>767</v>
      </c>
    </row>
    <row r="569" spans="24:24" x14ac:dyDescent="0.2">
      <c r="X569">
        <v>768</v>
      </c>
    </row>
    <row r="570" spans="24:24" x14ac:dyDescent="0.2">
      <c r="X570">
        <v>769</v>
      </c>
    </row>
    <row r="571" spans="24:24" x14ac:dyDescent="0.2">
      <c r="X571">
        <v>770</v>
      </c>
    </row>
    <row r="572" spans="24:24" x14ac:dyDescent="0.2">
      <c r="X572">
        <v>771</v>
      </c>
    </row>
    <row r="573" spans="24:24" x14ac:dyDescent="0.2">
      <c r="X573">
        <v>772</v>
      </c>
    </row>
    <row r="574" spans="24:24" x14ac:dyDescent="0.2">
      <c r="X574">
        <v>773</v>
      </c>
    </row>
    <row r="575" spans="24:24" x14ac:dyDescent="0.2">
      <c r="X575">
        <v>774</v>
      </c>
    </row>
    <row r="576" spans="24:24" x14ac:dyDescent="0.2">
      <c r="X576">
        <v>775</v>
      </c>
    </row>
    <row r="577" spans="24:24" x14ac:dyDescent="0.2">
      <c r="X577">
        <v>776</v>
      </c>
    </row>
    <row r="578" spans="24:24" x14ac:dyDescent="0.2">
      <c r="X578">
        <v>777</v>
      </c>
    </row>
    <row r="579" spans="24:24" x14ac:dyDescent="0.2">
      <c r="X579">
        <v>778</v>
      </c>
    </row>
    <row r="580" spans="24:24" x14ac:dyDescent="0.2">
      <c r="X580">
        <v>779</v>
      </c>
    </row>
    <row r="581" spans="24:24" x14ac:dyDescent="0.2">
      <c r="X581">
        <v>780</v>
      </c>
    </row>
    <row r="582" spans="24:24" x14ac:dyDescent="0.2">
      <c r="X582">
        <v>781</v>
      </c>
    </row>
    <row r="583" spans="24:24" x14ac:dyDescent="0.2">
      <c r="X583">
        <v>782</v>
      </c>
    </row>
    <row r="584" spans="24:24" x14ac:dyDescent="0.2">
      <c r="X584">
        <v>783</v>
      </c>
    </row>
    <row r="585" spans="24:24" x14ac:dyDescent="0.2">
      <c r="X585">
        <v>784</v>
      </c>
    </row>
    <row r="586" spans="24:24" x14ac:dyDescent="0.2">
      <c r="X586">
        <v>785</v>
      </c>
    </row>
    <row r="587" spans="24:24" x14ac:dyDescent="0.2">
      <c r="X587">
        <v>786</v>
      </c>
    </row>
    <row r="588" spans="24:24" x14ac:dyDescent="0.2">
      <c r="X588">
        <v>787</v>
      </c>
    </row>
    <row r="589" spans="24:24" x14ac:dyDescent="0.2">
      <c r="X589">
        <v>788</v>
      </c>
    </row>
    <row r="590" spans="24:24" x14ac:dyDescent="0.2">
      <c r="X590">
        <v>789</v>
      </c>
    </row>
    <row r="591" spans="24:24" x14ac:dyDescent="0.2">
      <c r="X591">
        <v>790</v>
      </c>
    </row>
    <row r="592" spans="24:24" x14ac:dyDescent="0.2">
      <c r="X592">
        <v>791</v>
      </c>
    </row>
    <row r="593" spans="24:24" x14ac:dyDescent="0.2">
      <c r="X593">
        <v>792</v>
      </c>
    </row>
    <row r="594" spans="24:24" x14ac:dyDescent="0.2">
      <c r="X594">
        <v>793</v>
      </c>
    </row>
    <row r="595" spans="24:24" x14ac:dyDescent="0.2">
      <c r="X595">
        <v>794</v>
      </c>
    </row>
    <row r="596" spans="24:24" x14ac:dyDescent="0.2">
      <c r="X596">
        <v>795</v>
      </c>
    </row>
    <row r="597" spans="24:24" x14ac:dyDescent="0.2">
      <c r="X597">
        <v>796</v>
      </c>
    </row>
    <row r="598" spans="24:24" x14ac:dyDescent="0.2">
      <c r="X598">
        <v>797</v>
      </c>
    </row>
    <row r="599" spans="24:24" x14ac:dyDescent="0.2">
      <c r="X599">
        <v>798</v>
      </c>
    </row>
    <row r="600" spans="24:24" x14ac:dyDescent="0.2">
      <c r="X600">
        <v>799</v>
      </c>
    </row>
    <row r="601" spans="24:24" x14ac:dyDescent="0.2">
      <c r="X601">
        <v>800</v>
      </c>
    </row>
  </sheetData>
  <mergeCells count="7">
    <mergeCell ref="F49:F50"/>
    <mergeCell ref="F47:F48"/>
    <mergeCell ref="A14:G14"/>
    <mergeCell ref="B11:F11"/>
    <mergeCell ref="F43:F44"/>
    <mergeCell ref="F41:F42"/>
    <mergeCell ref="F45:F4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0"/>
  <sheetViews>
    <sheetView tabSelected="1" topLeftCell="A13" zoomScale="141" workbookViewId="0">
      <selection activeCell="E31" sqref="E31"/>
    </sheetView>
  </sheetViews>
  <sheetFormatPr baseColWidth="10" defaultColWidth="8.83203125" defaultRowHeight="15" x14ac:dyDescent="0.2"/>
  <cols>
    <col min="1" max="1" width="16.5" customWidth="1"/>
    <col min="2" max="2" width="13.33203125" customWidth="1"/>
    <col min="3" max="3" width="24.5" customWidth="1"/>
    <col min="4" max="4" width="20.6640625" customWidth="1"/>
    <col min="5" max="5" width="24.5" customWidth="1"/>
    <col min="6" max="6" width="6.83203125" customWidth="1"/>
    <col min="7" max="7" width="10.83203125" customWidth="1"/>
    <col min="8" max="8" width="13.83203125" customWidth="1"/>
  </cols>
  <sheetData>
    <row r="1" spans="1:8" ht="19" x14ac:dyDescent="0.25">
      <c r="A1" s="36" t="s">
        <v>154</v>
      </c>
    </row>
    <row r="2" spans="1:8" x14ac:dyDescent="0.2">
      <c r="A2" t="s">
        <v>206</v>
      </c>
    </row>
    <row r="3" spans="1:8" x14ac:dyDescent="0.2">
      <c r="A3" t="s">
        <v>207</v>
      </c>
    </row>
    <row r="5" spans="1:8" ht="16.5" customHeight="1" x14ac:dyDescent="0.2"/>
    <row r="8" spans="1:8" ht="16.5" customHeight="1" x14ac:dyDescent="0.2"/>
    <row r="11" spans="1:8" ht="19" x14ac:dyDescent="0.25">
      <c r="A11" s="36" t="s">
        <v>155</v>
      </c>
      <c r="B11" s="45"/>
      <c r="C11" s="45"/>
      <c r="D11" s="45"/>
      <c r="E11" s="45"/>
      <c r="F11" s="45"/>
    </row>
    <row r="12" spans="1:8" ht="45" customHeight="1" x14ac:dyDescent="0.2">
      <c r="A12" s="54" t="s">
        <v>208</v>
      </c>
      <c r="B12" s="55"/>
      <c r="C12" s="55"/>
      <c r="D12" s="55"/>
      <c r="E12" s="55"/>
      <c r="H12" s="8"/>
    </row>
    <row r="13" spans="1:8" x14ac:dyDescent="0.2">
      <c r="C13">
        <v>1</v>
      </c>
      <c r="D13" t="s">
        <v>201</v>
      </c>
    </row>
    <row r="14" spans="1:8" x14ac:dyDescent="0.2">
      <c r="A14" s="3" t="s">
        <v>144</v>
      </c>
      <c r="B14">
        <v>100</v>
      </c>
      <c r="C14">
        <v>2</v>
      </c>
      <c r="D14" t="s">
        <v>200</v>
      </c>
    </row>
    <row r="15" spans="1:8" ht="19" x14ac:dyDescent="0.25">
      <c r="A15" s="3" t="s">
        <v>196</v>
      </c>
      <c r="B15">
        <v>17.5</v>
      </c>
      <c r="C15">
        <v>3</v>
      </c>
      <c r="D15" s="42" t="s">
        <v>202</v>
      </c>
    </row>
    <row r="16" spans="1:8" x14ac:dyDescent="0.2">
      <c r="A16" s="41" t="s">
        <v>195</v>
      </c>
      <c r="B16" s="20">
        <v>17</v>
      </c>
      <c r="C16">
        <v>4</v>
      </c>
      <c r="D16" t="s">
        <v>203</v>
      </c>
      <c r="F16" s="3" t="s">
        <v>204</v>
      </c>
      <c r="G16" s="17">
        <f>(B15-B16)/(B18/SQRT(B14))</f>
        <v>2.5</v>
      </c>
      <c r="H16" s="3" t="s">
        <v>210</v>
      </c>
    </row>
    <row r="17" spans="1:19" x14ac:dyDescent="0.2">
      <c r="A17" s="3" t="s">
        <v>197</v>
      </c>
      <c r="B17">
        <v>4</v>
      </c>
    </row>
    <row r="18" spans="1:19" x14ac:dyDescent="0.2">
      <c r="A18" s="3" t="s">
        <v>198</v>
      </c>
      <c r="B18">
        <f>SQRT(B17)</f>
        <v>2</v>
      </c>
      <c r="C18">
        <v>5</v>
      </c>
      <c r="D18" t="s">
        <v>205</v>
      </c>
      <c r="F18" t="s">
        <v>209</v>
      </c>
      <c r="G18">
        <v>-1.645</v>
      </c>
    </row>
    <row r="19" spans="1:19" x14ac:dyDescent="0.2">
      <c r="A19" s="3" t="s">
        <v>199</v>
      </c>
      <c r="B19">
        <v>0.05</v>
      </c>
    </row>
    <row r="20" spans="1:19" x14ac:dyDescent="0.2">
      <c r="A20" s="3" t="s">
        <v>108</v>
      </c>
      <c r="B20" s="53" t="s">
        <v>211</v>
      </c>
      <c r="C20" s="53"/>
      <c r="D20" s="53"/>
      <c r="E20" s="53"/>
      <c r="F20" s="53"/>
      <c r="G20" s="53"/>
    </row>
    <row r="22" spans="1:19" ht="19" x14ac:dyDescent="0.25">
      <c r="A22" s="36" t="s">
        <v>45</v>
      </c>
    </row>
    <row r="23" spans="1:19" ht="72" customHeight="1" x14ac:dyDescent="0.2">
      <c r="A23" s="54" t="s">
        <v>212</v>
      </c>
      <c r="B23" s="55"/>
      <c r="C23" s="55"/>
      <c r="D23" s="55"/>
      <c r="E23" s="55"/>
    </row>
    <row r="24" spans="1:19" x14ac:dyDescent="0.2">
      <c r="A24" s="3" t="s">
        <v>144</v>
      </c>
      <c r="B24">
        <v>10</v>
      </c>
      <c r="C24">
        <v>1</v>
      </c>
      <c r="D24" t="s">
        <v>216</v>
      </c>
      <c r="J24">
        <v>202</v>
      </c>
      <c r="K24">
        <v>203</v>
      </c>
      <c r="L24">
        <v>199</v>
      </c>
      <c r="M24">
        <v>197</v>
      </c>
      <c r="N24">
        <v>195</v>
      </c>
      <c r="O24">
        <v>201</v>
      </c>
      <c r="P24" s="56">
        <v>200</v>
      </c>
      <c r="Q24">
        <v>204</v>
      </c>
      <c r="R24">
        <v>194</v>
      </c>
      <c r="S24">
        <v>190</v>
      </c>
    </row>
    <row r="25" spans="1:19" x14ac:dyDescent="0.2">
      <c r="A25" s="3" t="s">
        <v>219</v>
      </c>
      <c r="B25">
        <f>AVERAGE(J24:S24)</f>
        <v>198.5</v>
      </c>
      <c r="C25">
        <v>2</v>
      </c>
      <c r="D25" t="s">
        <v>217</v>
      </c>
      <c r="I25" t="s">
        <v>214</v>
      </c>
      <c r="J25">
        <f>POWER(J27,2)</f>
        <v>12.25</v>
      </c>
      <c r="K25">
        <f t="shared" ref="K25:S25" si="0">POWER(K27,2)</f>
        <v>20.25</v>
      </c>
      <c r="L25">
        <f t="shared" si="0"/>
        <v>0.25</v>
      </c>
      <c r="M25">
        <f t="shared" si="0"/>
        <v>2.25</v>
      </c>
      <c r="N25">
        <f t="shared" si="0"/>
        <v>12.25</v>
      </c>
      <c r="O25">
        <f t="shared" si="0"/>
        <v>6.25</v>
      </c>
      <c r="P25">
        <f t="shared" si="0"/>
        <v>2.25</v>
      </c>
      <c r="Q25">
        <f t="shared" si="0"/>
        <v>30.25</v>
      </c>
      <c r="R25">
        <f t="shared" si="0"/>
        <v>20.25</v>
      </c>
      <c r="S25">
        <f t="shared" si="0"/>
        <v>72.25</v>
      </c>
    </row>
    <row r="26" spans="1:19" ht="19" x14ac:dyDescent="0.25">
      <c r="A26" s="41" t="s">
        <v>195</v>
      </c>
      <c r="B26">
        <v>200</v>
      </c>
      <c r="C26">
        <v>3</v>
      </c>
      <c r="D26" s="42" t="s">
        <v>218</v>
      </c>
      <c r="I26" t="s">
        <v>215</v>
      </c>
      <c r="J26">
        <f>AVERAGE(J24:S24)</f>
        <v>198.5</v>
      </c>
    </row>
    <row r="27" spans="1:19" x14ac:dyDescent="0.2">
      <c r="A27" s="3" t="s">
        <v>197</v>
      </c>
      <c r="B27">
        <f>SUM(J25:S25)/(B24-1)</f>
        <v>19.833333333333332</v>
      </c>
      <c r="C27">
        <v>4</v>
      </c>
      <c r="D27" t="s">
        <v>220</v>
      </c>
      <c r="E27" s="3"/>
      <c r="F27" s="57"/>
      <c r="G27" s="17">
        <f>(B25-B26)/(B28/SQRT(B24))</f>
        <v>-1.0651074037450896</v>
      </c>
      <c r="H27" s="3" t="s">
        <v>221</v>
      </c>
      <c r="I27" t="s">
        <v>213</v>
      </c>
      <c r="J27">
        <f>J24-$J$26</f>
        <v>3.5</v>
      </c>
      <c r="K27">
        <f t="shared" ref="K27:S27" si="1">K24-$J$26</f>
        <v>4.5</v>
      </c>
      <c r="L27">
        <f t="shared" si="1"/>
        <v>0.5</v>
      </c>
      <c r="M27">
        <f t="shared" si="1"/>
        <v>-1.5</v>
      </c>
      <c r="N27">
        <f t="shared" si="1"/>
        <v>-3.5</v>
      </c>
      <c r="O27">
        <f t="shared" si="1"/>
        <v>2.5</v>
      </c>
      <c r="P27">
        <f t="shared" si="1"/>
        <v>1.5</v>
      </c>
      <c r="Q27">
        <f t="shared" si="1"/>
        <v>5.5</v>
      </c>
      <c r="R27">
        <f t="shared" si="1"/>
        <v>-4.5</v>
      </c>
      <c r="S27">
        <f t="shared" si="1"/>
        <v>-8.5</v>
      </c>
    </row>
    <row r="28" spans="1:19" x14ac:dyDescent="0.2">
      <c r="A28" s="3" t="s">
        <v>198</v>
      </c>
      <c r="B28">
        <f>SQRT(B27)</f>
        <v>4.4534630719624619</v>
      </c>
    </row>
    <row r="29" spans="1:19" x14ac:dyDescent="0.2">
      <c r="A29" s="3" t="s">
        <v>199</v>
      </c>
      <c r="B29">
        <v>0.01</v>
      </c>
      <c r="C29">
        <v>5</v>
      </c>
      <c r="D29" t="s">
        <v>222</v>
      </c>
      <c r="E29" s="11"/>
    </row>
    <row r="30" spans="1:19" x14ac:dyDescent="0.2">
      <c r="D30" t="s">
        <v>223</v>
      </c>
      <c r="E30" t="s">
        <v>224</v>
      </c>
    </row>
  </sheetData>
  <mergeCells count="4">
    <mergeCell ref="A12:E12"/>
    <mergeCell ref="A23:E23"/>
    <mergeCell ref="B20:G20"/>
    <mergeCell ref="B11:F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1. случ дискретн вел</vt:lpstr>
      <vt:lpstr>2. распредел_дискретн вел</vt:lpstr>
      <vt:lpstr>3. Разведочный анализ +повтор</vt:lpstr>
      <vt:lpstr>4. Непрерывная случайная велич</vt:lpstr>
      <vt:lpstr>5. Тестирование гипотез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2023-01-30T14:57:26Z</dcterms:created>
  <dcterms:modified xsi:type="dcterms:W3CDTF">2023-02-16T22:13:41Z</dcterms:modified>
</cp:coreProperties>
</file>