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picouk.sharepoint.com/sites/UtopiLtd/Shared Documents/Technical/Sensors/Utopi Multisensor/Sharable Documents/"/>
    </mc:Choice>
  </mc:AlternateContent>
  <xr:revisionPtr revIDLastSave="0" documentId="8_{A1AB5519-0C65-4E3D-B72E-F952A64072F0}" xr6:coauthVersionLast="47" xr6:coauthVersionMax="47" xr10:uidLastSave="{00000000-0000-0000-0000-000000000000}"/>
  <bookViews>
    <workbookView xWindow="28690" yWindow="-110" windowWidth="29020" windowHeight="15820" activeTab="2" xr2:uid="{57B6D425-7984-4BC7-A78D-CE86ED81CACF}"/>
  </bookViews>
  <sheets>
    <sheet name="Port 4 Decoder" sheetId="3" r:id="rId1"/>
    <sheet name="Port 5 Decoder" sheetId="1" r:id="rId2"/>
    <sheet name="Port 2 Downlink" sheetId="2" r:id="rId3"/>
    <sheet name="Do not 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C6" i="1"/>
  <c r="C13" i="3"/>
  <c r="A13" i="3"/>
  <c r="C12" i="3"/>
  <c r="A12" i="3"/>
  <c r="C11" i="3"/>
  <c r="A11" i="3"/>
  <c r="C10" i="3"/>
  <c r="A10" i="3"/>
  <c r="C9" i="3"/>
  <c r="A9" i="3"/>
  <c r="C8" i="3"/>
  <c r="A8" i="3"/>
  <c r="C7" i="3"/>
  <c r="A7" i="3"/>
  <c r="C6" i="3"/>
  <c r="A6" i="3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8" i="1"/>
  <c r="A8" i="1"/>
  <c r="A9" i="1"/>
  <c r="A10" i="1"/>
  <c r="A11" i="1"/>
  <c r="A12" i="1"/>
  <c r="A13" i="1"/>
  <c r="A14" i="1"/>
  <c r="A7" i="1"/>
  <c r="A6" i="1"/>
  <c r="C14" i="1"/>
  <c r="C13" i="1"/>
  <c r="C12" i="1"/>
  <c r="C11" i="1"/>
  <c r="C10" i="1"/>
  <c r="C9" i="1"/>
  <c r="C7" i="1"/>
  <c r="B11" i="2" l="1"/>
</calcChain>
</file>

<file path=xl/sharedStrings.xml><?xml version="1.0" encoding="utf-8"?>
<sst xmlns="http://schemas.openxmlformats.org/spreadsheetml/2006/main" count="46" uniqueCount="35">
  <si>
    <t>PIR count</t>
  </si>
  <si>
    <t>07d726ec10d40000126a0014063800ee1108291d00980000</t>
  </si>
  <si>
    <t>Temperature [C]</t>
  </si>
  <si>
    <t>Pressure [mb]</t>
  </si>
  <si>
    <t>Humidity [%]</t>
  </si>
  <si>
    <t>Noise [db]</t>
  </si>
  <si>
    <t>Light [lux]</t>
  </si>
  <si>
    <t>eCO2 [ppm]</t>
  </si>
  <si>
    <t>Battery [V]</t>
  </si>
  <si>
    <t>TVOC [ppb]</t>
  </si>
  <si>
    <t>Hex</t>
  </si>
  <si>
    <t>Hex 1/2 bytes</t>
  </si>
  <si>
    <t>0</t>
  </si>
  <si>
    <t>00</t>
  </si>
  <si>
    <t>000</t>
  </si>
  <si>
    <t>Number of active reports</t>
  </si>
  <si>
    <t>PIR window slices</t>
  </si>
  <si>
    <t>PIR Threshold</t>
  </si>
  <si>
    <t>Resulting downlink command (send on port 2)</t>
  </si>
  <si>
    <t>Value</t>
  </si>
  <si>
    <t xml:space="preserve">Description </t>
  </si>
  <si>
    <t>Decoded</t>
  </si>
  <si>
    <t>SW Version git hash</t>
  </si>
  <si>
    <t>USB powered (0x01) or Battery (0x00)</t>
  </si>
  <si>
    <t>Configuration message decode (port 4)</t>
  </si>
  <si>
    <t>Non Active status interval [s]</t>
  </si>
  <si>
    <t>Active status interval [s]</t>
  </si>
  <si>
    <t>PIR slice duration [s]</t>
  </si>
  <si>
    <t>0e100258050a00140105e434ae01</t>
  </si>
  <si>
    <t>eCO2 diagnostic data</t>
  </si>
  <si>
    <t>Sensor Data Decode (port 5)</t>
  </si>
  <si>
    <t>Enter Payload:</t>
  </si>
  <si>
    <t>Required Value</t>
  </si>
  <si>
    <t>(Do not delete)</t>
  </si>
  <si>
    <t>Downlink Message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</si>
</sst>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3" borderId="2" xfId="0" applyFill="1" applyBorder="1"/>
    <xf numFmtId="0" fontId="3" fillId="0" borderId="0" xfId="0" applyFont="1"/>
    <xf numFmtId="0" fontId="4" fillId="0" borderId="0" xfId="0" applyFont="1"/>
    <xf numFmtId="0" fontId="0" fillId="3" borderId="1" xfId="0" applyFill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1" fontId="0" fillId="3" borderId="2" xfId="0" applyNumberFormat="1" applyFill="1" applyBorder="1"/>
    <xf numFmtId="10" fontId="6" fillId="4" borderId="5" xfId="1" applyNumberFormat="1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0" fontId="0" fillId="2" borderId="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5" borderId="11" xfId="0" applyFill="1" applyBorder="1"/>
    <xf numFmtId="49" fontId="0" fillId="5" borderId="12" xfId="0" applyNumberFormat="1" applyFill="1" applyBorder="1"/>
    <xf numFmtId="49" fontId="0" fillId="5" borderId="13" xfId="0" applyNumberFormat="1" applyFill="1" applyBorder="1"/>
  </cellXfs>
  <cellStyles count="2">
    <cellStyle name="Normal" xfId="0" builtinId="0"/>
    <cellStyle name="Percent" xfId="1" builtinId="5"/>
  </cellStyles>
  <dxfs count="2"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8E71-704F-44FF-B5AD-40AB64985F2D}">
  <dimension ref="A1:C13"/>
  <sheetViews>
    <sheetView workbookViewId="0">
      <selection activeCell="A27" sqref="A27"/>
    </sheetView>
  </sheetViews>
  <sheetFormatPr defaultRowHeight="14.5" x14ac:dyDescent="0.35"/>
  <cols>
    <col min="1" max="1" width="31.08984375" customWidth="1"/>
    <col min="2" max="2" width="32.453125" bestFit="1" customWidth="1"/>
    <col min="3" max="3" width="8.81640625" bestFit="1" customWidth="1"/>
  </cols>
  <sheetData>
    <row r="1" spans="1:3" ht="21" x14ac:dyDescent="0.5">
      <c r="A1" s="2" t="s">
        <v>24</v>
      </c>
    </row>
    <row r="2" spans="1:3" ht="15" thickBot="1" x14ac:dyDescent="0.4"/>
    <row r="3" spans="1:3" ht="15" thickBot="1" x14ac:dyDescent="0.4">
      <c r="A3" s="11" t="s">
        <v>31</v>
      </c>
      <c r="B3" s="9" t="s">
        <v>28</v>
      </c>
    </row>
    <row r="4" spans="1:3" ht="15" thickBot="1" x14ac:dyDescent="0.4"/>
    <row r="5" spans="1:3" ht="15" thickBot="1" x14ac:dyDescent="0.4">
      <c r="A5" s="5" t="s">
        <v>19</v>
      </c>
      <c r="B5" s="6" t="s">
        <v>20</v>
      </c>
      <c r="C5" s="6" t="s">
        <v>21</v>
      </c>
    </row>
    <row r="6" spans="1:3" ht="15.5" thickTop="1" thickBot="1" x14ac:dyDescent="0.4">
      <c r="A6" s="7" t="str">
        <f>LEFT(B3,4)</f>
        <v>0e10</v>
      </c>
      <c r="B6" s="7" t="s">
        <v>25</v>
      </c>
      <c r="C6" s="7">
        <f>HEX2DEC(LEFT(B3,4))</f>
        <v>3600</v>
      </c>
    </row>
    <row r="7" spans="1:3" ht="15" thickBot="1" x14ac:dyDescent="0.4">
      <c r="A7" s="8" t="str">
        <f>MID($B$3,5,4)</f>
        <v>0258</v>
      </c>
      <c r="B7" s="8" t="s">
        <v>26</v>
      </c>
      <c r="C7" s="8">
        <f>HEX2DEC(MID($B$3,5,4))</f>
        <v>600</v>
      </c>
    </row>
    <row r="8" spans="1:3" ht="15" thickBot="1" x14ac:dyDescent="0.4">
      <c r="A8" s="7" t="str">
        <f>MID($B$3,9,2)</f>
        <v>05</v>
      </c>
      <c r="B8" s="7" t="s">
        <v>15</v>
      </c>
      <c r="C8" s="7">
        <f>HEX2DEC(MID($B$3,9,2))</f>
        <v>5</v>
      </c>
    </row>
    <row r="9" spans="1:3" ht="15" thickBot="1" x14ac:dyDescent="0.4">
      <c r="A9" s="8" t="str">
        <f>MID($B$3,11,2)</f>
        <v>0a</v>
      </c>
      <c r="B9" s="8" t="s">
        <v>16</v>
      </c>
      <c r="C9" s="8">
        <f>HEX2DEC(MID($B$3,11,2))</f>
        <v>10</v>
      </c>
    </row>
    <row r="10" spans="1:3" ht="15" thickBot="1" x14ac:dyDescent="0.4">
      <c r="A10" s="7" t="str">
        <f>MID($B$3,13,4)</f>
        <v>0014</v>
      </c>
      <c r="B10" s="7" t="s">
        <v>27</v>
      </c>
      <c r="C10" s="7">
        <f>HEX2DEC(MID($B$3,13,4))</f>
        <v>20</v>
      </c>
    </row>
    <row r="11" spans="1:3" ht="15" thickBot="1" x14ac:dyDescent="0.4">
      <c r="A11" s="8" t="str">
        <f>MID($B$3,17,2)</f>
        <v>01</v>
      </c>
      <c r="B11" s="8" t="s">
        <v>17</v>
      </c>
      <c r="C11" s="8">
        <f>HEX2DEC(MID($B$3,17,2))</f>
        <v>1</v>
      </c>
    </row>
    <row r="12" spans="1:3" ht="15" thickBot="1" x14ac:dyDescent="0.4">
      <c r="A12" s="7" t="str">
        <f>MID($B$3,19,8)</f>
        <v>05e434ae</v>
      </c>
      <c r="B12" s="7" t="s">
        <v>22</v>
      </c>
      <c r="C12" s="7" t="str">
        <f>MID($B$3,19,8)</f>
        <v>05e434ae</v>
      </c>
    </row>
    <row r="13" spans="1:3" ht="15" thickBot="1" x14ac:dyDescent="0.4">
      <c r="A13" s="8" t="str">
        <f>RIGHT($B$3,2)</f>
        <v>01</v>
      </c>
      <c r="B13" s="8" t="s">
        <v>23</v>
      </c>
      <c r="C13" s="8" t="str">
        <f>IF(RIGHT(B3,2)="01","USB","Battery")</f>
        <v>USB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9109-2814-45D2-823C-AF71B30F7FC9}">
  <dimension ref="A1:C15"/>
  <sheetViews>
    <sheetView workbookViewId="0">
      <selection activeCell="A31" sqref="A31"/>
    </sheetView>
  </sheetViews>
  <sheetFormatPr defaultRowHeight="14.5" x14ac:dyDescent="0.35"/>
  <cols>
    <col min="1" max="1" width="24.54296875" bestFit="1" customWidth="1"/>
    <col min="2" max="2" width="49.81640625" bestFit="1" customWidth="1"/>
    <col min="3" max="3" width="13.6328125" bestFit="1" customWidth="1"/>
    <col min="4" max="4" width="12.6328125" bestFit="1" customWidth="1"/>
    <col min="5" max="5" width="9.453125" bestFit="1" customWidth="1"/>
    <col min="6" max="6" width="10" bestFit="1" customWidth="1"/>
    <col min="7" max="7" width="9.90625" bestFit="1" customWidth="1"/>
    <col min="8" max="8" width="11.453125" bestFit="1" customWidth="1"/>
    <col min="9" max="9" width="11" bestFit="1" customWidth="1"/>
    <col min="10" max="10" width="10.54296875" bestFit="1" customWidth="1"/>
  </cols>
  <sheetData>
    <row r="1" spans="1:3" ht="21" x14ac:dyDescent="0.5">
      <c r="A1" s="2" t="s">
        <v>30</v>
      </c>
    </row>
    <row r="2" spans="1:3" ht="15" customHeight="1" thickBot="1" x14ac:dyDescent="0.6">
      <c r="B2" s="3"/>
    </row>
    <row r="3" spans="1:3" ht="15" thickBot="1" x14ac:dyDescent="0.4">
      <c r="A3" s="11" t="s">
        <v>31</v>
      </c>
      <c r="B3" s="1" t="s">
        <v>1</v>
      </c>
    </row>
    <row r="4" spans="1:3" ht="15" thickBot="1" x14ac:dyDescent="0.4"/>
    <row r="5" spans="1:3" ht="15" thickBot="1" x14ac:dyDescent="0.4">
      <c r="A5" s="5" t="s">
        <v>19</v>
      </c>
      <c r="B5" s="6" t="s">
        <v>20</v>
      </c>
      <c r="C5" s="6" t="s">
        <v>21</v>
      </c>
    </row>
    <row r="6" spans="1:3" ht="15.5" thickTop="1" thickBot="1" x14ac:dyDescent="0.4">
      <c r="A6" s="7" t="str">
        <f>LEFT(B3,4)</f>
        <v>07d7</v>
      </c>
      <c r="B6" s="7" t="s">
        <v>2</v>
      </c>
      <c r="C6" s="7">
        <f>HEX2DEC(LEFT(B3,4))/100</f>
        <v>20.07</v>
      </c>
    </row>
    <row r="7" spans="1:3" ht="15" thickBot="1" x14ac:dyDescent="0.4">
      <c r="A7" s="8" t="str">
        <f>MID(B3,5,4)</f>
        <v>26ec</v>
      </c>
      <c r="B7" s="8" t="s">
        <v>3</v>
      </c>
      <c r="C7" s="8">
        <f>HEX2DEC(MID(B3,5,4))/10</f>
        <v>996.4</v>
      </c>
    </row>
    <row r="8" spans="1:3" ht="15" thickBot="1" x14ac:dyDescent="0.4">
      <c r="A8" s="7" t="str">
        <f>MID(B3,9,4)</f>
        <v>10d4</v>
      </c>
      <c r="B8" s="7" t="s">
        <v>4</v>
      </c>
      <c r="C8" s="10">
        <f>HEX2DEC(MID(B3,9,4))/10000</f>
        <v>0.43080000000000002</v>
      </c>
    </row>
    <row r="9" spans="1:3" ht="15" thickBot="1" x14ac:dyDescent="0.4">
      <c r="A9" s="8" t="str">
        <f>MID(B3,13,4)</f>
        <v>0000</v>
      </c>
      <c r="B9" s="8" t="s">
        <v>0</v>
      </c>
      <c r="C9" s="8">
        <f>HEX2DEC(MID(B3,13,4))</f>
        <v>0</v>
      </c>
    </row>
    <row r="10" spans="1:3" ht="15" thickBot="1" x14ac:dyDescent="0.4">
      <c r="A10" s="7" t="str">
        <f>MID(B3,17,4)</f>
        <v>126a</v>
      </c>
      <c r="B10" s="7" t="s">
        <v>5</v>
      </c>
      <c r="C10" s="7">
        <f>HEX2DEC(MID(B3,17,4))/100</f>
        <v>47.14</v>
      </c>
    </row>
    <row r="11" spans="1:3" ht="15" thickBot="1" x14ac:dyDescent="0.4">
      <c r="A11" s="8" t="str">
        <f>MID(B3,21,4)</f>
        <v>0014</v>
      </c>
      <c r="B11" s="8" t="s">
        <v>6</v>
      </c>
      <c r="C11" s="8">
        <f>HEX2DEC(MID(B3,21,4))</f>
        <v>20</v>
      </c>
    </row>
    <row r="12" spans="1:3" ht="15" thickBot="1" x14ac:dyDescent="0.4">
      <c r="A12" s="7" t="str">
        <f>MID(B3,25,4)</f>
        <v>0638</v>
      </c>
      <c r="B12" s="7" t="s">
        <v>7</v>
      </c>
      <c r="C12" s="10">
        <f>HEX2DEC(MID(B3,25,4))</f>
        <v>1592</v>
      </c>
    </row>
    <row r="13" spans="1:3" ht="15" thickBot="1" x14ac:dyDescent="0.4">
      <c r="A13" s="8" t="str">
        <f>MID(B3,29,4)</f>
        <v>00ee</v>
      </c>
      <c r="B13" s="8" t="s">
        <v>9</v>
      </c>
      <c r="C13" s="8">
        <f>HEX2DEC(MID(B3,29,4))</f>
        <v>238</v>
      </c>
    </row>
    <row r="14" spans="1:3" ht="15" thickBot="1" x14ac:dyDescent="0.4">
      <c r="A14" s="7" t="str">
        <f>MID(B3,33,4)</f>
        <v>1108</v>
      </c>
      <c r="B14" s="7" t="s">
        <v>8</v>
      </c>
      <c r="C14" s="10">
        <f>HEX2DEC(MID(B3,33,4))/1000</f>
        <v>4.3600000000000003</v>
      </c>
    </row>
    <row r="15" spans="1:3" ht="15" thickBot="1" x14ac:dyDescent="0.4">
      <c r="A15" s="8" t="str">
        <f>MID(B3,37,14)</f>
        <v>291d00980000</v>
      </c>
      <c r="B15" s="8" t="s">
        <v>29</v>
      </c>
      <c r="C1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D341-B13A-478D-A06D-181EEA1DEA48}">
  <dimension ref="A1:D11"/>
  <sheetViews>
    <sheetView tabSelected="1" workbookViewId="0">
      <selection activeCell="B17" sqref="B17"/>
    </sheetView>
  </sheetViews>
  <sheetFormatPr defaultRowHeight="14.5" x14ac:dyDescent="0.35"/>
  <cols>
    <col min="1" max="1" width="39.7265625" bestFit="1" customWidth="1"/>
    <col min="2" max="2" width="29" customWidth="1"/>
    <col min="3" max="3" width="4" bestFit="1" customWidth="1"/>
    <col min="4" max="4" width="12.26953125" bestFit="1" customWidth="1"/>
  </cols>
  <sheetData>
    <row r="1" spans="1:4" ht="21" x14ac:dyDescent="0.5">
      <c r="A1" s="2" t="s">
        <v>34</v>
      </c>
    </row>
    <row r="2" spans="1:4" ht="15" thickBot="1" x14ac:dyDescent="0.4"/>
    <row r="3" spans="1:4" ht="15" thickBot="1" x14ac:dyDescent="0.4">
      <c r="A3" s="5" t="s">
        <v>32</v>
      </c>
      <c r="B3" s="6" t="s">
        <v>20</v>
      </c>
      <c r="C3" s="6" t="s">
        <v>10</v>
      </c>
      <c r="D3" s="6" t="s">
        <v>11</v>
      </c>
    </row>
    <row r="4" spans="1:4" ht="15.5" thickTop="1" thickBot="1" x14ac:dyDescent="0.4">
      <c r="A4" s="4">
        <v>3600</v>
      </c>
      <c r="B4" s="7" t="s">
        <v>25</v>
      </c>
      <c r="C4" s="7" t="str">
        <f>DEC2HEX(A4)</f>
        <v>E10</v>
      </c>
      <c r="D4" s="7" t="str">
        <f>CONCATENATE(HLOOKUP(5-LEN(C4),'Do not delete'!$A$2:$D$3,2,FALSE),C4)</f>
        <v>0E10</v>
      </c>
    </row>
    <row r="5" spans="1:4" ht="15" thickBot="1" x14ac:dyDescent="0.4">
      <c r="A5" s="4">
        <v>600</v>
      </c>
      <c r="B5" s="8" t="s">
        <v>26</v>
      </c>
      <c r="C5" s="8" t="str">
        <f>DEC2HEX(A5)</f>
        <v>258</v>
      </c>
      <c r="D5" s="8" t="str">
        <f>CONCATENATE(HLOOKUP(5-LEN(C5),'Do not delete'!$A$2:$D$3,2,FALSE),C5)</f>
        <v>0258</v>
      </c>
    </row>
    <row r="6" spans="1:4" ht="15" thickBot="1" x14ac:dyDescent="0.4">
      <c r="A6" s="4">
        <v>5</v>
      </c>
      <c r="B6" s="7" t="s">
        <v>15</v>
      </c>
      <c r="C6" s="7" t="str">
        <f>DEC2HEX(A6)</f>
        <v>5</v>
      </c>
      <c r="D6" s="7" t="str">
        <f>CONCATENATE(HLOOKUP(3-LEN(C6),'Do not delete'!$A$2:$D$3,2,FALSE),C6)</f>
        <v>05</v>
      </c>
    </row>
    <row r="7" spans="1:4" ht="15" thickBot="1" x14ac:dyDescent="0.4">
      <c r="A7" s="4">
        <v>1</v>
      </c>
      <c r="B7" s="8" t="s">
        <v>16</v>
      </c>
      <c r="C7" s="8" t="str">
        <f>DEC2HEX(A7)</f>
        <v>1</v>
      </c>
      <c r="D7" s="8" t="str">
        <f>CONCATENATE(HLOOKUP(3-LEN(C7),'Do not delete'!$A$2:$D$3,2,FALSE),C7)</f>
        <v>01</v>
      </c>
    </row>
    <row r="8" spans="1:4" ht="15" thickBot="1" x14ac:dyDescent="0.4">
      <c r="A8" s="4">
        <v>10</v>
      </c>
      <c r="B8" s="7" t="s">
        <v>27</v>
      </c>
      <c r="C8" s="7" t="str">
        <f>DEC2HEX(A8)</f>
        <v>A</v>
      </c>
      <c r="D8" s="7" t="str">
        <f>CONCATENATE(HLOOKUP(5-LEN(C8),'Do not delete'!$A$2:$D$3,2,FALSE),C8)</f>
        <v>000A</v>
      </c>
    </row>
    <row r="9" spans="1:4" ht="15" thickBot="1" x14ac:dyDescent="0.4">
      <c r="A9" s="4">
        <v>1</v>
      </c>
      <c r="B9" s="8" t="s">
        <v>17</v>
      </c>
      <c r="C9" s="8" t="str">
        <f>DEC2HEX(A9)</f>
        <v>1</v>
      </c>
      <c r="D9" s="8" t="str">
        <f>CONCATENATE(HLOOKUP(3-LEN(C9),'Do not delete'!$A$2:$D$3,2,FALSE),C9)</f>
        <v>01</v>
      </c>
    </row>
    <row r="10" spans="1:4" ht="15" thickBot="1" x14ac:dyDescent="0.4"/>
    <row r="11" spans="1:4" ht="15" thickBot="1" x14ac:dyDescent="0.4">
      <c r="A11" t="s">
        <v>18</v>
      </c>
      <c r="B11" s="12" t="str">
        <f>CONCATENATE("BEEFBABE",D4,D5,D6,D7,D8,D9)</f>
        <v>BEEFBABE0E1002580501000A01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E685-D682-4EB7-B7D9-30D5D12A9B44}">
  <dimension ref="A1:D3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s="13" t="s">
        <v>33</v>
      </c>
      <c r="B1" s="14"/>
      <c r="C1" s="14"/>
      <c r="D1" s="15"/>
    </row>
    <row r="2" spans="1:4" x14ac:dyDescent="0.35">
      <c r="A2" s="16">
        <v>1</v>
      </c>
      <c r="B2" s="17">
        <v>2</v>
      </c>
      <c r="C2" s="17">
        <v>3</v>
      </c>
      <c r="D2" s="18">
        <v>4</v>
      </c>
    </row>
    <row r="3" spans="1:4" ht="15" thickBot="1" x14ac:dyDescent="0.4">
      <c r="A3" s="19"/>
      <c r="B3" s="20" t="s">
        <v>12</v>
      </c>
      <c r="C3" s="20" t="s">
        <v>13</v>
      </c>
      <c r="D3" s="2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76B99B5A07047A722789CDB88E64B" ma:contentTypeVersion="19" ma:contentTypeDescription="Create a new document." ma:contentTypeScope="" ma:versionID="258c552d5c689bd32ed9bd57d327c3d6">
  <xsd:schema xmlns:xsd="http://www.w3.org/2001/XMLSchema" xmlns:xs="http://www.w3.org/2001/XMLSchema" xmlns:p="http://schemas.microsoft.com/office/2006/metadata/properties" xmlns:ns1="http://schemas.microsoft.com/sharepoint/v3" xmlns:ns2="b5b3d593-0d34-4e62-bb67-4d1eadc9c002" xmlns:ns3="c2777bad-abd1-4e02-8ffa-e0ac847fb998" targetNamespace="http://schemas.microsoft.com/office/2006/metadata/properties" ma:root="true" ma:fieldsID="75d5d7e578bd9c2a49f7804f4a64d408" ns1:_="" ns2:_="" ns3:_="">
    <xsd:import namespace="http://schemas.microsoft.com/sharepoint/v3"/>
    <xsd:import namespace="b5b3d593-0d34-4e62-bb67-4d1eadc9c002"/>
    <xsd:import namespace="c2777bad-abd1-4e02-8ffa-e0ac847fb9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Comment" minOccurs="0"/>
                <xsd:element ref="ns2:Company" minOccurs="0"/>
                <xsd:element ref="ns2:Purchased" minOccurs="0"/>
                <xsd:element ref="ns2:PaidBy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3d593-0d34-4e62-bb67-4d1eadc9c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Company" ma:index="22" nillable="true" ma:displayName="Sold By" ma:format="Dropdown" ma:internalName="Company">
      <xsd:simpleType>
        <xsd:restriction base="dms:Note">
          <xsd:maxLength value="255"/>
        </xsd:restriction>
      </xsd:simpleType>
    </xsd:element>
    <xsd:element name="Purchased" ma:index="23" nillable="true" ma:displayName="Purchased By" ma:format="Dropdown" ma:internalName="Purchased">
      <xsd:simpleType>
        <xsd:restriction base="dms:Text">
          <xsd:maxLength value="255"/>
        </xsd:restriction>
      </xsd:simpleType>
    </xsd:element>
    <xsd:element name="PaidBy" ma:index="24" nillable="true" ma:displayName="Account" ma:format="Dropdown" ma:internalName="PaidBy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77bad-abd1-4e02-8ffa-e0ac847fb99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omment xmlns="b5b3d593-0d34-4e62-bb67-4d1eadc9c002" xsi:nil="true"/>
    <Company xmlns="b5b3d593-0d34-4e62-bb67-4d1eadc9c002" xsi:nil="true"/>
    <PaidBy xmlns="b5b3d593-0d34-4e62-bb67-4d1eadc9c002" xsi:nil="true"/>
    <_ip_UnifiedCompliancePolicyProperties xmlns="http://schemas.microsoft.com/sharepoint/v3" xsi:nil="true"/>
    <Purchased xmlns="b5b3d593-0d34-4e62-bb67-4d1eadc9c002" xsi:nil="true"/>
  </documentManagement>
</p:properties>
</file>

<file path=customXml/itemProps1.xml><?xml version="1.0" encoding="utf-8"?>
<ds:datastoreItem xmlns:ds="http://schemas.openxmlformats.org/officeDocument/2006/customXml" ds:itemID="{D3213654-353C-4A85-B1B6-2CDC21685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5b3d593-0d34-4e62-bb67-4d1eadc9c002"/>
    <ds:schemaRef ds:uri="c2777bad-abd1-4e02-8ffa-e0ac847fb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2DDCAA-C6E1-4633-8630-D1CA8E495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DE6659-58CB-437D-83B8-9776A10D648A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c2777bad-abd1-4e02-8ffa-e0ac847fb998"/>
    <ds:schemaRef ds:uri="b5b3d593-0d34-4e62-bb67-4d1eadc9c0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 4 Decoder</vt:lpstr>
      <vt:lpstr>Port 5 Decoder</vt:lpstr>
      <vt:lpstr>Port 2 Downlink</vt:lpstr>
      <vt:lpstr>Do not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Bleyl</dc:creator>
  <cp:lastModifiedBy>Falk Bleyl</cp:lastModifiedBy>
  <dcterms:created xsi:type="dcterms:W3CDTF">2021-07-23T13:30:07Z</dcterms:created>
  <dcterms:modified xsi:type="dcterms:W3CDTF">2021-07-23T14:11:59Z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0x010100B1C76B99B5A07047A722789CDB88E64B</vt:lpwstr>
  </property>
</Properties>
</file>