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drawings/drawing66.xml" ContentType="application/vnd.openxmlformats-officedocument.drawing+xml"/>
  <Override PartName="/xl/charts/chart66.xml" ContentType="application/vnd.openxmlformats-officedocument.drawingml.chart+xml"/>
  <Override PartName="/xl/drawings/drawing67.xml" ContentType="application/vnd.openxmlformats-officedocument.drawing+xml"/>
  <Override PartName="/xl/charts/chart67.xml" ContentType="application/vnd.openxmlformats-officedocument.drawingml.chart+xml"/>
  <Override PartName="/xl/drawings/drawing68.xml" ContentType="application/vnd.openxmlformats-officedocument.drawing+xml"/>
  <Override PartName="/xl/charts/chart68.xml" ContentType="application/vnd.openxmlformats-officedocument.drawingml.chart+xml"/>
  <Override PartName="/xl/drawings/drawing69.xml" ContentType="application/vnd.openxmlformats-officedocument.drawing+xml"/>
  <Override PartName="/xl/charts/chart69.xml" ContentType="application/vnd.openxmlformats-officedocument.drawingml.chart+xml"/>
  <Override PartName="/xl/drawings/drawing70.xml" ContentType="application/vnd.openxmlformats-officedocument.drawing+xml"/>
  <Override PartName="/xl/charts/chart70.xml" ContentType="application/vnd.openxmlformats-officedocument.drawingml.chart+xml"/>
  <Override PartName="/xl/drawings/drawing71.xml" ContentType="application/vnd.openxmlformats-officedocument.drawing+xml"/>
  <Override PartName="/xl/charts/chart71.xml" ContentType="application/vnd.openxmlformats-officedocument.drawingml.chart+xml"/>
  <Override PartName="/xl/drawings/drawing72.xml" ContentType="application/vnd.openxmlformats-officedocument.drawing+xml"/>
  <Override PartName="/xl/charts/chart72.xml" ContentType="application/vnd.openxmlformats-officedocument.drawingml.chart+xml"/>
  <Override PartName="/xl/drawings/drawing73.xml" ContentType="application/vnd.openxmlformats-officedocument.drawing+xml"/>
  <Override PartName="/xl/charts/chart73.xml" ContentType="application/vnd.openxmlformats-officedocument.drawingml.chart+xml"/>
  <Override PartName="/xl/drawings/drawing74.xml" ContentType="application/vnd.openxmlformats-officedocument.drawing+xml"/>
  <Override PartName="/xl/charts/chart74.xml" ContentType="application/vnd.openxmlformats-officedocument.drawingml.chart+xml"/>
  <Override PartName="/xl/drawings/drawing75.xml" ContentType="application/vnd.openxmlformats-officedocument.drawing+xml"/>
  <Override PartName="/xl/charts/chart75.xml" ContentType="application/vnd.openxmlformats-officedocument.drawingml.chart+xml"/>
  <Override PartName="/xl/drawings/drawing76.xml" ContentType="application/vnd.openxmlformats-officedocument.drawing+xml"/>
  <Override PartName="/xl/charts/chart76.xml" ContentType="application/vnd.openxmlformats-officedocument.drawingml.chart+xml"/>
  <Override PartName="/xl/drawings/drawing77.xml" ContentType="application/vnd.openxmlformats-officedocument.drawing+xml"/>
  <Override PartName="/xl/charts/chart77.xml" ContentType="application/vnd.openxmlformats-officedocument.drawingml.chart+xml"/>
  <Override PartName="/xl/drawings/drawing78.xml" ContentType="application/vnd.openxmlformats-officedocument.drawing+xml"/>
  <Override PartName="/xl/charts/chart78.xml" ContentType="application/vnd.openxmlformats-officedocument.drawingml.chart+xml"/>
  <Override PartName="/xl/drawings/drawing79.xml" ContentType="application/vnd.openxmlformats-officedocument.drawing+xml"/>
  <Override PartName="/xl/charts/chart79.xml" ContentType="application/vnd.openxmlformats-officedocument.drawingml.chart+xml"/>
  <Override PartName="/xl/drawings/drawing80.xml" ContentType="application/vnd.openxmlformats-officedocument.drawing+xml"/>
  <Override PartName="/xl/charts/chart80.xml" ContentType="application/vnd.openxmlformats-officedocument.drawingml.chart+xml"/>
  <Override PartName="/xl/drawings/drawing81.xml" ContentType="application/vnd.openxmlformats-officedocument.drawing+xml"/>
  <Override PartName="/xl/charts/chart81.xml" ContentType="application/vnd.openxmlformats-officedocument.drawingml.chart+xml"/>
  <Override PartName="/xl/drawings/drawing82.xml" ContentType="application/vnd.openxmlformats-officedocument.drawing+xml"/>
  <Override PartName="/xl/charts/chart82.xml" ContentType="application/vnd.openxmlformats-officedocument.drawingml.chart+xml"/>
  <Override PartName="/xl/drawings/drawing83.xml" ContentType="application/vnd.openxmlformats-officedocument.drawing+xml"/>
  <Override PartName="/xl/charts/chart83.xml" ContentType="application/vnd.openxmlformats-officedocument.drawingml.chart+xml"/>
  <Override PartName="/xl/drawings/drawing84.xml" ContentType="application/vnd.openxmlformats-officedocument.drawing+xml"/>
  <Override PartName="/xl/charts/chart84.xml" ContentType="application/vnd.openxmlformats-officedocument.drawingml.chart+xml"/>
  <Override PartName="/xl/drawings/drawing85.xml" ContentType="application/vnd.openxmlformats-officedocument.drawing+xml"/>
  <Override PartName="/xl/charts/chart85.xml" ContentType="application/vnd.openxmlformats-officedocument.drawingml.chart+xml"/>
  <Override PartName="/xl/drawings/drawing86.xml" ContentType="application/vnd.openxmlformats-officedocument.drawing+xml"/>
  <Override PartName="/xl/charts/chart86.xml" ContentType="application/vnd.openxmlformats-officedocument.drawingml.chart+xml"/>
  <Override PartName="/xl/drawings/drawing87.xml" ContentType="application/vnd.openxmlformats-officedocument.drawing+xml"/>
  <Override PartName="/xl/charts/chart87.xml" ContentType="application/vnd.openxmlformats-officedocument.drawingml.chart+xml"/>
  <Override PartName="/xl/drawings/drawing88.xml" ContentType="application/vnd.openxmlformats-officedocument.drawing+xml"/>
  <Override PartName="/xl/charts/chart88.xml" ContentType="application/vnd.openxmlformats-officedocument.drawingml.chart+xml"/>
  <Override PartName="/xl/drawings/drawing89.xml" ContentType="application/vnd.openxmlformats-officedocument.drawing+xml"/>
  <Override PartName="/xl/charts/chart89.xml" ContentType="application/vnd.openxmlformats-officedocument.drawingml.chart+xml"/>
  <Override PartName="/xl/drawings/drawing90.xml" ContentType="application/vnd.openxmlformats-officedocument.drawing+xml"/>
  <Override PartName="/xl/charts/chart90.xml" ContentType="application/vnd.openxmlformats-officedocument.drawingml.chart+xml"/>
  <Override PartName="/xl/drawings/drawing91.xml" ContentType="application/vnd.openxmlformats-officedocument.drawing+xml"/>
  <Override PartName="/xl/charts/chart9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6\69\RA N63C  Villeurbanne - Tram T6 Nord\Essais de Laboratoire\Enrobés\"/>
    </mc:Choice>
  </mc:AlternateContent>
  <xr:revisionPtr revIDLastSave="0" documentId="13_ncr:1_{FC783FEA-3E59-4BC2-8955-A006DF127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it 09-100225 100SQZ corr" sheetId="108" r:id="rId1"/>
    <sheet name="Nuit 09-100225 100SQZ" sheetId="107" r:id="rId2"/>
    <sheet name="Nuit 06-070226 GB 157 Guillote" sheetId="106" r:id="rId3"/>
    <sheet name="Nuit 06-070226 BBSG 114 Vin Gui" sheetId="105" r:id="rId4"/>
    <sheet name="260126 BBSG A. France " sheetId="104" r:id="rId5"/>
    <sheet name="260126 GB A. France" sheetId="103" r:id="rId6"/>
    <sheet name="Nuit 04-050226 BBSG 114 sal" sheetId="102" r:id="rId7"/>
    <sheet name="Nuit 03-040226 GB salen courtel" sheetId="101" r:id="rId8"/>
    <sheet name="18_191225 BBSG 114" sheetId="100" r:id="rId9"/>
    <sheet name="17_181225 100SQZ" sheetId="99" r:id="rId10"/>
    <sheet name="Nuit 16-171225 GB Kruger-Lecler" sheetId="98" r:id="rId11"/>
    <sheet name="Nuit 16-171225 BBSG 100SQZ" sheetId="97" r:id="rId12"/>
    <sheet name="Nuit 16-171225 BBSG 114 Sand" sheetId="96" r:id="rId13"/>
    <sheet name="Nuit 15-161225 BBSG 114 Lé Pi" sheetId="95" r:id="rId14"/>
    <sheet name="Nuit 15-161225 BBSG 100SQZ" sheetId="94" r:id="rId15"/>
    <sheet name="Nuit 12-131225 BBSG 100SQZ" sheetId="91" r:id="rId16"/>
    <sheet name="11_121225 BBSG 56 Tolsoï Verlai" sheetId="87" r:id="rId17"/>
    <sheet name="11_121225 BBSG 114 Zola Bourgey" sheetId="92" r:id="rId18"/>
    <sheet name="11_121225 GB Zola Bourgey" sheetId="93" r:id="rId19"/>
    <sheet name="Nuit 09-101225 GB Salengro" sheetId="83" r:id="rId20"/>
    <sheet name="Nuit 09-101225 BBSG 114 Perrin " sheetId="85" r:id="rId21"/>
    <sheet name="Nuit 09-101225BBSG 100SQZ StCh " sheetId="84" r:id="rId22"/>
    <sheet name="Nuit 08-091225 GB Perrin" sheetId="81" r:id="rId23"/>
    <sheet name="Nuit 08-091225 GB Salengro" sheetId="80" r:id="rId24"/>
    <sheet name="041225 GB Perroncel" sheetId="79" r:id="rId25"/>
    <sheet name="021225 BBSG 100SQZ St ch eglise" sheetId="78" r:id="rId26"/>
    <sheet name="011225 BBSG 100SQZ vinatier" sheetId="77" r:id="rId27"/>
    <sheet name="011225 BBSG 114 vinatier" sheetId="76" r:id="rId28"/>
    <sheet name="011225 GB vinatier" sheetId="75" r:id="rId29"/>
    <sheet name="Nuit 24251025 BBSG114 Pinel" sheetId="74" r:id="rId30"/>
    <sheet name="Nuit 24251025 GB base Pinel" sheetId="72" r:id="rId31"/>
    <sheet name="Nuit 23241025 GB base Pinel" sheetId="71" r:id="rId32"/>
    <sheet name="Nuit 16-171025 BBSG114 Jaurès" sheetId="70" r:id="rId33"/>
    <sheet name="Nuit 15-161025 BBSG56 Jaur Arag" sheetId="69" r:id="rId34"/>
    <sheet name="Nuit 15-161025 BBSG114 Jaurès" sheetId="68" r:id="rId35"/>
    <sheet name="Nuit 14-151025 GB Perrin Jaurès" sheetId="67" r:id="rId36"/>
    <sheet name="Nuit 13-141025 GB Perrin Jaurès" sheetId="66" r:id="rId37"/>
    <sheet name="Nuit 10-111025 BBSG56 verl 4Ao " sheetId="65" r:id="rId38"/>
    <sheet name="10_111025 BBSG 114 Pinel" sheetId="64" r:id="rId39"/>
    <sheet name="09_101025 BBSG 56 Pinel Lépine" sheetId="63" r:id="rId40"/>
    <sheet name="08_091025 BBSG 114 Vinatier" sheetId="62" r:id="rId41"/>
    <sheet name="08_091025 BBSG 56 Bellev. Kimm." sheetId="61" r:id="rId42"/>
    <sheet name="07_081025 GB Pinel Lépine" sheetId="60" r:id="rId43"/>
    <sheet name="06_071025 GB Vinatier" sheetId="59" r:id="rId44"/>
    <sheet name="03_041025 BBSG 114" sheetId="58" r:id="rId45"/>
    <sheet name="03_041025 BBSG 56" sheetId="57" r:id="rId46"/>
    <sheet name="02_031025 BBSG 114  " sheetId="56" r:id="rId47"/>
    <sheet name="02_031025 BBSG Leclerc" sheetId="55" r:id="rId48"/>
    <sheet name="01_021025 BBSG Kimmerling " sheetId="54" r:id="rId49"/>
    <sheet name="Nuit 01-021025 BBSG " sheetId="53" r:id="rId50"/>
    <sheet name="Nuit 3009-11025 BBSG 114 Berger" sheetId="51" r:id="rId51"/>
    <sheet name="Nuit 3009-011025 BBSG Berger_11" sheetId="52" r:id="rId52"/>
    <sheet name="3009_011025 GB Kimmerling " sheetId="50" r:id="rId53"/>
    <sheet name="29_30925 GB Kimmerling" sheetId="49" r:id="rId54"/>
    <sheet name="29_300925 BBSG 114  G.Berg" sheetId="48" r:id="rId55"/>
    <sheet name="Nuit 26-270925 BBSG 114 Genas" sheetId="47" r:id="rId56"/>
    <sheet name="Nuit 26-270925 GB Genas" sheetId="46" r:id="rId57"/>
    <sheet name="Nuit 25-260925 GB Kimmerling" sheetId="45" r:id="rId58"/>
    <sheet name="Nuit 25-260925 BBSG Genas De We" sheetId="44" r:id="rId59"/>
    <sheet name="Nuit 25-260925 BBSG Pouponnière" sheetId="43" r:id="rId60"/>
    <sheet name="Nuit 24-250925 BBSG Genas vrai" sheetId="42" r:id="rId61"/>
    <sheet name="Nuit 24-250925 BBSG Genas" sheetId="40" r:id="rId62"/>
    <sheet name="Nuit 23-240925 BBSG Genas vrai" sheetId="39" r:id="rId63"/>
    <sheet name="Nuit 23-240925 BBSG Genas" sheetId="38" r:id="rId64"/>
    <sheet name="040925 GB Tolstoi" sheetId="36" r:id="rId65"/>
    <sheet name="040925 GB Bourgey" sheetId="35" r:id="rId66"/>
    <sheet name="260825 GB entrées hopitaux" sheetId="34" r:id="rId67"/>
    <sheet name="250725 BBSG Braille" sheetId="33" r:id="rId68"/>
    <sheet name="230725 GB crois Braille Jaurès" sheetId="32" r:id="rId69"/>
    <sheet name="030725 GB crois Zola Verlaine" sheetId="30" r:id="rId70"/>
    <sheet name="030625 GB crois 4 aout Verlaine" sheetId="29" r:id="rId71"/>
    <sheet name="060525 GB Leclerc" sheetId="28" r:id="rId72"/>
    <sheet name="020425 GB crois Zola Bourgey" sheetId="27" r:id="rId73"/>
    <sheet name="020425 GB Pinel" sheetId="26" r:id="rId74"/>
    <sheet name="010425 GB Pinel" sheetId="25" r:id="rId75"/>
    <sheet name="030225 GB Leclerc" sheetId="24" r:id="rId76"/>
    <sheet name="230125 GB 11 nov (Carottage)" sheetId="23" r:id="rId77"/>
    <sheet name="121224 GB Vinatier (Carottage)" sheetId="22" r:id="rId78"/>
    <sheet name="121224 GB Vinatier" sheetId="21" r:id="rId79"/>
    <sheet name="261124 GB Genas" sheetId="20" r:id="rId80"/>
    <sheet name="251124 GB Genas" sheetId="19" r:id="rId81"/>
    <sheet name="061124 GB Genas" sheetId="18" r:id="rId82"/>
    <sheet name="051124 GB Genas" sheetId="17" r:id="rId83"/>
    <sheet name="041124 GB Fondation Genas" sheetId="16" r:id="rId84"/>
    <sheet name="111024 GB Leclerc" sheetId="15" r:id="rId85"/>
    <sheet name="101024 GB Leclerc" sheetId="14" r:id="rId86"/>
    <sheet name="101024 GB crois genas pouponniè" sheetId="13" r:id="rId87"/>
    <sheet name="230924 GB Genas" sheetId="12" r:id="rId88"/>
    <sheet name="250324 GB Jaurès" sheetId="11" r:id="rId89"/>
    <sheet name="250324 GB St Exupéry &amp; Florian" sheetId="10" r:id="rId90"/>
    <sheet name="250324 GB Berger" sheetId="9" r:id="rId91"/>
  </sheets>
  <definedNames>
    <definedName name="_xlnm.Print_Area" localSheetId="48">'01_021025 BBSG Kimmerling '!$A$1:$Z$79</definedName>
    <definedName name="_xlnm.Print_Area" localSheetId="74">'010425 GB Pinel'!$A$1:$Z$79</definedName>
    <definedName name="_xlnm.Print_Area" localSheetId="26">'011225 BBSG 100SQZ vinatier'!$A$1:$Z$79</definedName>
    <definedName name="_xlnm.Print_Area" localSheetId="27">'011225 BBSG 114 vinatier'!$A$1:$Z$79</definedName>
    <definedName name="_xlnm.Print_Area" localSheetId="28">'011225 GB vinatier'!$A$1:$Z$79</definedName>
    <definedName name="_xlnm.Print_Area" localSheetId="46">'02_031025 BBSG 114  '!$A$1:$Z$79</definedName>
    <definedName name="_xlnm.Print_Area" localSheetId="47">'02_031025 BBSG Leclerc'!$A$1:$Z$79</definedName>
    <definedName name="_xlnm.Print_Area" localSheetId="72">'020425 GB crois Zola Bourgey'!$A$1:$Z$79</definedName>
    <definedName name="_xlnm.Print_Area" localSheetId="73">'020425 GB Pinel'!$A$1:$Z$79</definedName>
    <definedName name="_xlnm.Print_Area" localSheetId="25">'021225 BBSG 100SQZ St ch eglise'!$A$1:$Z$79</definedName>
    <definedName name="_xlnm.Print_Area" localSheetId="44">'03_041025 BBSG 114'!$A$1:$Z$79</definedName>
    <definedName name="_xlnm.Print_Area" localSheetId="45">'03_041025 BBSG 56'!$A$1:$Z$79</definedName>
    <definedName name="_xlnm.Print_Area" localSheetId="75">'030225 GB Leclerc'!$A$1:$Z$79</definedName>
    <definedName name="_xlnm.Print_Area" localSheetId="70">'030625 GB crois 4 aout Verlaine'!$A$1:$Z$79</definedName>
    <definedName name="_xlnm.Print_Area" localSheetId="69">'030725 GB crois Zola Verlaine'!$A$1:$Z$79</definedName>
    <definedName name="_xlnm.Print_Area" localSheetId="65">'040925 GB Bourgey'!$A$1:$Z$79</definedName>
    <definedName name="_xlnm.Print_Area" localSheetId="64">'040925 GB Tolstoi'!$A$1:$Z$79</definedName>
    <definedName name="_xlnm.Print_Area" localSheetId="83">'041124 GB Fondation Genas'!$A$1:$Z$79</definedName>
    <definedName name="_xlnm.Print_Area" localSheetId="24">'041225 GB Perroncel'!$A$1:$Z$79</definedName>
    <definedName name="_xlnm.Print_Area" localSheetId="82">'051124 GB Genas'!$A$1:$Z$79</definedName>
    <definedName name="_xlnm.Print_Area" localSheetId="43">'06_071025 GB Vinatier'!$A$1:$Z$79</definedName>
    <definedName name="_xlnm.Print_Area" localSheetId="71">'060525 GB Leclerc'!$A$1:$Z$79</definedName>
    <definedName name="_xlnm.Print_Area" localSheetId="81">'061124 GB Genas'!$A$1:$Z$79</definedName>
    <definedName name="_xlnm.Print_Area" localSheetId="42">'07_081025 GB Pinel Lépine'!$A$1:$Z$79</definedName>
    <definedName name="_xlnm.Print_Area" localSheetId="40">'08_091025 BBSG 114 Vinatier'!$A$1:$Z$79</definedName>
    <definedName name="_xlnm.Print_Area" localSheetId="41">'08_091025 BBSG 56 Bellev. Kimm.'!$A$1:$Z$79</definedName>
    <definedName name="_xlnm.Print_Area" localSheetId="39">'09_101025 BBSG 56 Pinel Lépine'!$A$1:$Z$79</definedName>
    <definedName name="_xlnm.Print_Area" localSheetId="38">'10_111025 BBSG 114 Pinel'!$A$1:$Z$79</definedName>
    <definedName name="_xlnm.Print_Area" localSheetId="86">'101024 GB crois genas pouponniè'!$A$1:$Z$79</definedName>
    <definedName name="_xlnm.Print_Area" localSheetId="85">'101024 GB Leclerc'!$A$1:$Z$79</definedName>
    <definedName name="_xlnm.Print_Area" localSheetId="17">'11_121225 BBSG 114 Zola Bourgey'!$A$1:$Z$79</definedName>
    <definedName name="_xlnm.Print_Area" localSheetId="16">'11_121225 BBSG 56 Tolsoï Verlai'!$A$1:$Z$79</definedName>
    <definedName name="_xlnm.Print_Area" localSheetId="18">'11_121225 GB Zola Bourgey'!$A$1:$Z$79</definedName>
    <definedName name="_xlnm.Print_Area" localSheetId="84">'111024 GB Leclerc'!$A$1:$Z$79</definedName>
    <definedName name="_xlnm.Print_Area" localSheetId="78">'121224 GB Vinatier'!$A$1:$Z$79</definedName>
    <definedName name="_xlnm.Print_Area" localSheetId="77">'121224 GB Vinatier (Carottage)'!$A$1:$Z$79</definedName>
    <definedName name="_xlnm.Print_Area" localSheetId="9">'17_181225 100SQZ'!$A$1:$Z$79</definedName>
    <definedName name="_xlnm.Print_Area" localSheetId="8">'18_191225 BBSG 114'!$A$1:$Z$79</definedName>
    <definedName name="_xlnm.Print_Area" localSheetId="76">'230125 GB 11 nov (Carottage)'!$A$1:$Z$79</definedName>
    <definedName name="_xlnm.Print_Area" localSheetId="68">'230725 GB crois Braille Jaurès'!$A$1:$Z$79</definedName>
    <definedName name="_xlnm.Print_Area" localSheetId="87">'230924 GB Genas'!$A$1:$Z$79</definedName>
    <definedName name="_xlnm.Print_Area" localSheetId="90">'250324 GB Berger'!$A$1:$Z$70</definedName>
    <definedName name="_xlnm.Print_Area" localSheetId="88">'250324 GB Jaurès'!$A$1:$Z$79</definedName>
    <definedName name="_xlnm.Print_Area" localSheetId="89">'250324 GB St Exupéry &amp; Florian'!$A$1:$Z$79</definedName>
    <definedName name="_xlnm.Print_Area" localSheetId="67">'250725 BBSG Braille'!$A$1:$Z$79</definedName>
    <definedName name="_xlnm.Print_Area" localSheetId="80">'251124 GB Genas'!$A$1:$Z$79</definedName>
    <definedName name="_xlnm.Print_Area" localSheetId="4">'260126 BBSG A. France '!$A$1:$Z$79</definedName>
    <definedName name="_xlnm.Print_Area" localSheetId="5">'260126 GB A. France'!$A$1:$Z$79</definedName>
    <definedName name="_xlnm.Print_Area" localSheetId="66">'260825 GB entrées hopitaux'!$A$1:$Z$79</definedName>
    <definedName name="_xlnm.Print_Area" localSheetId="79">'261124 GB Genas'!$A$1:$Z$79</definedName>
    <definedName name="_xlnm.Print_Area" localSheetId="54">'29_300925 BBSG 114  G.Berg'!$A$1:$Z$79</definedName>
    <definedName name="_xlnm.Print_Area" localSheetId="53">'29_30925 GB Kimmerling'!$A$1:$Z$79</definedName>
    <definedName name="_xlnm.Print_Area" localSheetId="52">'3009_011025 GB Kimmerling '!$A$1:$Z$79</definedName>
    <definedName name="_xlnm.Print_Area" localSheetId="49">'Nuit 01-021025 BBSG '!$A$1:$Z$79</definedName>
    <definedName name="_xlnm.Print_Area" localSheetId="7">'Nuit 03-040226 GB salen courtel'!$A$1:$Z$79</definedName>
    <definedName name="_xlnm.Print_Area" localSheetId="6">'Nuit 04-050226 BBSG 114 sal'!$A$1:$Z$79</definedName>
    <definedName name="_xlnm.Print_Area" localSheetId="3">'Nuit 06-070226 BBSG 114 Vin Gui'!$A$1:$Z$79</definedName>
    <definedName name="_xlnm.Print_Area" localSheetId="2">'Nuit 06-070226 GB 157 Guillote'!$A$1:$Z$79</definedName>
    <definedName name="_xlnm.Print_Area" localSheetId="22">'Nuit 08-091225 GB Perrin'!$A$1:$Z$79</definedName>
    <definedName name="_xlnm.Print_Area" localSheetId="23">'Nuit 08-091225 GB Salengro'!$A$1:$Z$79</definedName>
    <definedName name="_xlnm.Print_Area" localSheetId="1">'Nuit 09-100225 100SQZ'!$A$1:$Z$79</definedName>
    <definedName name="_xlnm.Print_Area" localSheetId="0">'Nuit 09-100225 100SQZ corr'!$A$1:$Z$79</definedName>
    <definedName name="_xlnm.Print_Area" localSheetId="20">'Nuit 09-101225 BBSG 114 Perrin '!$A$1:$Z$79</definedName>
    <definedName name="_xlnm.Print_Area" localSheetId="19">'Nuit 09-101225 GB Salengro'!$A$1:$Z$79</definedName>
    <definedName name="_xlnm.Print_Area" localSheetId="21">'Nuit 09-101225BBSG 100SQZ StCh '!$A$1:$Z$79</definedName>
    <definedName name="_xlnm.Print_Area" localSheetId="37">'Nuit 10-111025 BBSG56 verl 4Ao '!$A$1:$Z$79</definedName>
    <definedName name="_xlnm.Print_Area" localSheetId="15">'Nuit 12-131225 BBSG 100SQZ'!$A$1:$Z$79</definedName>
    <definedName name="_xlnm.Print_Area" localSheetId="36">'Nuit 13-141025 GB Perrin Jaurès'!$A$1:$Z$79</definedName>
    <definedName name="_xlnm.Print_Area" localSheetId="35">'Nuit 14-151025 GB Perrin Jaurès'!$A$1:$Z$79</definedName>
    <definedName name="_xlnm.Print_Area" localSheetId="34">'Nuit 15-161025 BBSG114 Jaurès'!$A$1:$Z$79</definedName>
    <definedName name="_xlnm.Print_Area" localSheetId="33">'Nuit 15-161025 BBSG56 Jaur Arag'!$A$1:$Z$79</definedName>
    <definedName name="_xlnm.Print_Area" localSheetId="14">'Nuit 15-161225 BBSG 100SQZ'!$A$1:$Z$79</definedName>
    <definedName name="_xlnm.Print_Area" localSheetId="13">'Nuit 15-161225 BBSG 114 Lé Pi'!$A$1:$Z$79</definedName>
    <definedName name="_xlnm.Print_Area" localSheetId="32">'Nuit 16-171025 BBSG114 Jaurès'!$A$1:$Z$79</definedName>
    <definedName name="_xlnm.Print_Area" localSheetId="11">'Nuit 16-171225 BBSG 100SQZ'!$A$1:$Z$79</definedName>
    <definedName name="_xlnm.Print_Area" localSheetId="12">'Nuit 16-171225 BBSG 114 Sand'!$A$1:$Z$79</definedName>
    <definedName name="_xlnm.Print_Area" localSheetId="10">'Nuit 16-171225 GB Kruger-Lecler'!$A$1:$Z$79</definedName>
    <definedName name="_xlnm.Print_Area" localSheetId="63">'Nuit 23-240925 BBSG Genas'!$A$1:$Z$79</definedName>
    <definedName name="_xlnm.Print_Area" localSheetId="62">'Nuit 23-240925 BBSG Genas vrai'!$A$1:$Z$79</definedName>
    <definedName name="_xlnm.Print_Area" localSheetId="31">'Nuit 23241025 GB base Pinel'!$A$1:$Z$79</definedName>
    <definedName name="_xlnm.Print_Area" localSheetId="61">'Nuit 24-250925 BBSG Genas'!$A$1:$Z$79</definedName>
    <definedName name="_xlnm.Print_Area" localSheetId="60">'Nuit 24-250925 BBSG Genas vrai'!$A$1:$Z$79</definedName>
    <definedName name="_xlnm.Print_Area" localSheetId="29">'Nuit 24251025 BBSG114 Pinel'!$A$1:$Z$79</definedName>
    <definedName name="_xlnm.Print_Area" localSheetId="30">'Nuit 24251025 GB base Pinel'!$A$1:$Z$79</definedName>
    <definedName name="_xlnm.Print_Area" localSheetId="58">'Nuit 25-260925 BBSG Genas De We'!$A$1:$Z$79</definedName>
    <definedName name="_xlnm.Print_Area" localSheetId="59">'Nuit 25-260925 BBSG Pouponnière'!$A$1:$Z$79</definedName>
    <definedName name="_xlnm.Print_Area" localSheetId="57">'Nuit 25-260925 GB Kimmerling'!$A$1:$Z$79</definedName>
    <definedName name="_xlnm.Print_Area" localSheetId="55">'Nuit 26-270925 BBSG 114 Genas'!$A$1:$Z$79</definedName>
    <definedName name="_xlnm.Print_Area" localSheetId="56">'Nuit 26-270925 GB Genas'!$A$1:$Z$79</definedName>
    <definedName name="_xlnm.Print_Area" localSheetId="51">'Nuit 3009-011025 BBSG Berger_11'!$A$1:$Z$79</definedName>
    <definedName name="_xlnm.Print_Area" localSheetId="50">'Nuit 3009-11025 BBSG 114 Berger'!$A$1:$Z$79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9" i="108" l="1"/>
  <c r="L69" i="108"/>
  <c r="J69" i="108"/>
  <c r="E69" i="108"/>
  <c r="W68" i="108"/>
  <c r="L68" i="108"/>
  <c r="J68" i="108"/>
  <c r="E68" i="108"/>
  <c r="AD67" i="108"/>
  <c r="AB67" i="108"/>
  <c r="AE67" i="108" s="1"/>
  <c r="Y67" i="108" s="1"/>
  <c r="W66" i="108"/>
  <c r="AB66" i="108" s="1"/>
  <c r="U66" i="108"/>
  <c r="T66" i="108"/>
  <c r="S66" i="108"/>
  <c r="O66" i="108"/>
  <c r="AD66" i="108" s="1"/>
  <c r="N66" i="108"/>
  <c r="M66" i="108"/>
  <c r="L66" i="108"/>
  <c r="K66" i="108"/>
  <c r="J66" i="108"/>
  <c r="I66" i="108"/>
  <c r="H66" i="108"/>
  <c r="G66" i="108"/>
  <c r="F66" i="108"/>
  <c r="E66" i="108"/>
  <c r="AE65" i="108"/>
  <c r="AD65" i="108"/>
  <c r="AD63" i="108"/>
  <c r="AE63" i="108" s="1"/>
  <c r="AB63" i="108"/>
  <c r="Y63" i="108"/>
  <c r="AE62" i="108"/>
  <c r="AD62" i="108"/>
  <c r="AB62" i="108"/>
  <c r="Y62" i="108"/>
  <c r="AD61" i="108"/>
  <c r="AE61" i="108" s="1"/>
  <c r="Y61" i="108" s="1"/>
  <c r="AB61" i="108"/>
  <c r="AD60" i="108"/>
  <c r="AB60" i="108"/>
  <c r="W69" i="107"/>
  <c r="L69" i="107"/>
  <c r="J69" i="107"/>
  <c r="E69" i="107"/>
  <c r="W68" i="107"/>
  <c r="L68" i="107"/>
  <c r="J68" i="107"/>
  <c r="E68" i="107"/>
  <c r="AD67" i="107"/>
  <c r="AB67" i="107"/>
  <c r="AE67" i="107" s="1"/>
  <c r="Y67" i="107" s="1"/>
  <c r="W66" i="107"/>
  <c r="AB66" i="107" s="1"/>
  <c r="U66" i="107"/>
  <c r="T66" i="107"/>
  <c r="S66" i="107"/>
  <c r="O66" i="107"/>
  <c r="N66" i="107"/>
  <c r="M66" i="107"/>
  <c r="L66" i="107"/>
  <c r="K66" i="107"/>
  <c r="J66" i="107"/>
  <c r="I66" i="107"/>
  <c r="H66" i="107"/>
  <c r="G66" i="107"/>
  <c r="F66" i="107"/>
  <c r="E66" i="107"/>
  <c r="AD65" i="107"/>
  <c r="AE65" i="107" s="1"/>
  <c r="AE63" i="107"/>
  <c r="AD63" i="107"/>
  <c r="AB63" i="107"/>
  <c r="Y63" i="107"/>
  <c r="AE62" i="107"/>
  <c r="AD62" i="107"/>
  <c r="AB62" i="107"/>
  <c r="Y62" i="107"/>
  <c r="AD61" i="107"/>
  <c r="AB61" i="107"/>
  <c r="AD60" i="107"/>
  <c r="AB60" i="107"/>
  <c r="AE60" i="107" s="1"/>
  <c r="Y60" i="107" s="1"/>
  <c r="Y60" i="106"/>
  <c r="W69" i="106"/>
  <c r="L69" i="106"/>
  <c r="J69" i="106"/>
  <c r="E69" i="106"/>
  <c r="W68" i="106"/>
  <c r="L68" i="106"/>
  <c r="J68" i="106"/>
  <c r="E68" i="106"/>
  <c r="AD67" i="106"/>
  <c r="AB67" i="106"/>
  <c r="AE67" i="106" s="1"/>
  <c r="Y67" i="106" s="1"/>
  <c r="W66" i="106"/>
  <c r="AB66" i="106" s="1"/>
  <c r="U66" i="106"/>
  <c r="T66" i="106"/>
  <c r="S66" i="106"/>
  <c r="Q66" i="106"/>
  <c r="P66" i="106"/>
  <c r="O66" i="106"/>
  <c r="N66" i="106"/>
  <c r="M66" i="106"/>
  <c r="L66" i="106"/>
  <c r="K66" i="106"/>
  <c r="J66" i="106"/>
  <c r="I66" i="106"/>
  <c r="H66" i="106"/>
  <c r="AD66" i="106" s="1"/>
  <c r="G66" i="106"/>
  <c r="F66" i="106"/>
  <c r="E66" i="106"/>
  <c r="AD65" i="106"/>
  <c r="AE65" i="106" s="1"/>
  <c r="AD63" i="106"/>
  <c r="AB63" i="106"/>
  <c r="AE63" i="106" s="1"/>
  <c r="Y63" i="106"/>
  <c r="AD62" i="106"/>
  <c r="AB62" i="106"/>
  <c r="AE62" i="106" s="1"/>
  <c r="Y62" i="106"/>
  <c r="AD61" i="106"/>
  <c r="AB61" i="106"/>
  <c r="AE61" i="106" s="1"/>
  <c r="Y61" i="106"/>
  <c r="AD60" i="106"/>
  <c r="AB60" i="106"/>
  <c r="AE60" i="106" s="1"/>
  <c r="W69" i="105"/>
  <c r="L69" i="105"/>
  <c r="J69" i="105"/>
  <c r="E69" i="105"/>
  <c r="W68" i="105"/>
  <c r="L68" i="105"/>
  <c r="J68" i="105"/>
  <c r="E68" i="105"/>
  <c r="AD67" i="105"/>
  <c r="AB67" i="105"/>
  <c r="AE67" i="105" s="1"/>
  <c r="Y67" i="105" s="1"/>
  <c r="W66" i="105"/>
  <c r="AB66" i="105" s="1"/>
  <c r="U66" i="105"/>
  <c r="T66" i="105"/>
  <c r="S66" i="105"/>
  <c r="O66" i="105"/>
  <c r="N66" i="105"/>
  <c r="M66" i="105"/>
  <c r="L66" i="105"/>
  <c r="K66" i="105"/>
  <c r="J66" i="105"/>
  <c r="I66" i="105"/>
  <c r="H66" i="105"/>
  <c r="G66" i="105"/>
  <c r="F66" i="105"/>
  <c r="E66" i="105"/>
  <c r="AD65" i="105"/>
  <c r="AE65" i="105" s="1"/>
  <c r="AE63" i="105"/>
  <c r="AD63" i="105"/>
  <c r="AB63" i="105"/>
  <c r="Y63" i="105"/>
  <c r="AD62" i="105"/>
  <c r="AB62" i="105"/>
  <c r="AE62" i="105" s="1"/>
  <c r="Y62" i="105"/>
  <c r="AD61" i="105"/>
  <c r="AB61" i="105"/>
  <c r="AE61" i="105" s="1"/>
  <c r="Y61" i="105"/>
  <c r="AD60" i="105"/>
  <c r="AB60" i="105"/>
  <c r="AE60" i="105" s="1"/>
  <c r="Y60" i="105" s="1"/>
  <c r="Y66" i="105" s="1"/>
  <c r="W69" i="104"/>
  <c r="L69" i="104"/>
  <c r="J69" i="104"/>
  <c r="E69" i="104"/>
  <c r="W68" i="104"/>
  <c r="L68" i="104"/>
  <c r="J68" i="104"/>
  <c r="E68" i="104"/>
  <c r="AD67" i="104"/>
  <c r="AB67" i="104"/>
  <c r="W66" i="104"/>
  <c r="AB66" i="104" s="1"/>
  <c r="U66" i="104"/>
  <c r="T66" i="104"/>
  <c r="S66" i="104"/>
  <c r="O66" i="104"/>
  <c r="N66" i="104"/>
  <c r="M66" i="104"/>
  <c r="L66" i="104"/>
  <c r="K66" i="104"/>
  <c r="J66" i="104"/>
  <c r="I66" i="104"/>
  <c r="H66" i="104"/>
  <c r="G66" i="104"/>
  <c r="F66" i="104"/>
  <c r="E66" i="104"/>
  <c r="AD65" i="104"/>
  <c r="AE65" i="104" s="1"/>
  <c r="AD63" i="104"/>
  <c r="AB63" i="104"/>
  <c r="Y63" i="104"/>
  <c r="AD62" i="104"/>
  <c r="AB62" i="104"/>
  <c r="Y62" i="104"/>
  <c r="AD61" i="104"/>
  <c r="AB61" i="104"/>
  <c r="Y61" i="104"/>
  <c r="AD60" i="104"/>
  <c r="AB60" i="104"/>
  <c r="W69" i="103"/>
  <c r="L69" i="103"/>
  <c r="J69" i="103"/>
  <c r="E69" i="103"/>
  <c r="W68" i="103"/>
  <c r="L68" i="103"/>
  <c r="J68" i="103"/>
  <c r="E68" i="103"/>
  <c r="AD67" i="103"/>
  <c r="AB67" i="103"/>
  <c r="W66" i="103"/>
  <c r="AB66" i="103" s="1"/>
  <c r="U66" i="103"/>
  <c r="T66" i="103"/>
  <c r="S66" i="103"/>
  <c r="Q66" i="103"/>
  <c r="P66" i="103"/>
  <c r="O66" i="103"/>
  <c r="N66" i="103"/>
  <c r="M66" i="103"/>
  <c r="L66" i="103"/>
  <c r="K66" i="103"/>
  <c r="J66" i="103"/>
  <c r="I66" i="103"/>
  <c r="H66" i="103"/>
  <c r="G66" i="103"/>
  <c r="F66" i="103"/>
  <c r="E66" i="103"/>
  <c r="AD65" i="103"/>
  <c r="AE65" i="103" s="1"/>
  <c r="AD63" i="103"/>
  <c r="AB63" i="103"/>
  <c r="Y63" i="103"/>
  <c r="AD62" i="103"/>
  <c r="AB62" i="103"/>
  <c r="Y62" i="103"/>
  <c r="AD61" i="103"/>
  <c r="AB61" i="103"/>
  <c r="Y61" i="103"/>
  <c r="AD60" i="103"/>
  <c r="AB60" i="103"/>
  <c r="W69" i="102"/>
  <c r="L69" i="102"/>
  <c r="J69" i="102"/>
  <c r="E69" i="102"/>
  <c r="W68" i="102"/>
  <c r="L68" i="102"/>
  <c r="J68" i="102"/>
  <c r="E68" i="102"/>
  <c r="AD67" i="102"/>
  <c r="AB67" i="102"/>
  <c r="W66" i="102"/>
  <c r="AB66" i="102" s="1"/>
  <c r="U66" i="102"/>
  <c r="T66" i="102"/>
  <c r="S66" i="102"/>
  <c r="O66" i="102"/>
  <c r="N66" i="102"/>
  <c r="M66" i="102"/>
  <c r="L66" i="102"/>
  <c r="K66" i="102"/>
  <c r="J66" i="102"/>
  <c r="I66" i="102"/>
  <c r="H66" i="102"/>
  <c r="G66" i="102"/>
  <c r="F66" i="102"/>
  <c r="E66" i="102"/>
  <c r="AD65" i="102"/>
  <c r="AE65" i="102" s="1"/>
  <c r="AD63" i="102"/>
  <c r="AB63" i="102"/>
  <c r="Y63" i="102"/>
  <c r="AD62" i="102"/>
  <c r="AB62" i="102"/>
  <c r="Y62" i="102"/>
  <c r="AD61" i="102"/>
  <c r="AB61" i="102"/>
  <c r="AD60" i="102"/>
  <c r="AB60" i="102"/>
  <c r="AE60" i="108" l="1"/>
  <c r="Y60" i="108" s="1"/>
  <c r="AE66" i="108"/>
  <c r="Y66" i="108"/>
  <c r="AE61" i="107"/>
  <c r="Y61" i="107" s="1"/>
  <c r="Y66" i="107" s="1"/>
  <c r="AD66" i="107"/>
  <c r="AE66" i="107" s="1"/>
  <c r="Y66" i="106"/>
  <c r="AE66" i="106"/>
  <c r="AE66" i="105"/>
  <c r="AD66" i="105"/>
  <c r="AD66" i="104"/>
  <c r="AE66" i="104" s="1"/>
  <c r="AE63" i="104"/>
  <c r="AE67" i="104"/>
  <c r="Y67" i="104" s="1"/>
  <c r="AE61" i="104"/>
  <c r="AE60" i="104"/>
  <c r="Y60" i="104" s="1"/>
  <c r="Y66" i="104" s="1"/>
  <c r="AE62" i="104"/>
  <c r="AE62" i="103"/>
  <c r="AE63" i="103"/>
  <c r="AE60" i="103"/>
  <c r="Y60" i="103" s="1"/>
  <c r="Y66" i="103" s="1"/>
  <c r="AE67" i="103"/>
  <c r="Y67" i="103" s="1"/>
  <c r="AE61" i="103"/>
  <c r="AD66" i="103"/>
  <c r="AE66" i="103" s="1"/>
  <c r="AD66" i="102"/>
  <c r="AE66" i="102" s="1"/>
  <c r="AE63" i="102"/>
  <c r="AE62" i="102"/>
  <c r="AE67" i="102"/>
  <c r="Y67" i="102" s="1"/>
  <c r="AE61" i="102"/>
  <c r="Y61" i="102" s="1"/>
  <c r="AE60" i="102"/>
  <c r="Y60" i="102" s="1"/>
  <c r="W69" i="101"/>
  <c r="L69" i="101"/>
  <c r="J69" i="101"/>
  <c r="E69" i="101"/>
  <c r="W68" i="101"/>
  <c r="L68" i="101"/>
  <c r="J68" i="101"/>
  <c r="E68" i="101"/>
  <c r="AD67" i="101"/>
  <c r="AB67" i="101"/>
  <c r="W66" i="101"/>
  <c r="AB66" i="101" s="1"/>
  <c r="U66" i="101"/>
  <c r="T66" i="101"/>
  <c r="S66" i="101"/>
  <c r="Q66" i="101"/>
  <c r="P66" i="101"/>
  <c r="O66" i="101"/>
  <c r="N66" i="101"/>
  <c r="M66" i="101"/>
  <c r="L66" i="101"/>
  <c r="K66" i="101"/>
  <c r="J66" i="101"/>
  <c r="I66" i="101"/>
  <c r="H66" i="101"/>
  <c r="G66" i="101"/>
  <c r="F66" i="101"/>
  <c r="E66" i="101"/>
  <c r="AD65" i="101"/>
  <c r="AE65" i="101" s="1"/>
  <c r="AD63" i="101"/>
  <c r="AB63" i="101"/>
  <c r="Y63" i="101"/>
  <c r="AD62" i="101"/>
  <c r="AB62" i="101"/>
  <c r="Y62" i="101"/>
  <c r="AD61" i="101"/>
  <c r="AB61" i="101"/>
  <c r="Y61" i="101"/>
  <c r="AD60" i="101"/>
  <c r="AB60" i="101"/>
  <c r="W69" i="100"/>
  <c r="L69" i="100"/>
  <c r="J69" i="100"/>
  <c r="E69" i="100"/>
  <c r="W68" i="100"/>
  <c r="L68" i="100"/>
  <c r="J68" i="100"/>
  <c r="E68" i="100"/>
  <c r="AD67" i="100"/>
  <c r="AB67" i="100"/>
  <c r="W66" i="100"/>
  <c r="AB66" i="100" s="1"/>
  <c r="U66" i="100"/>
  <c r="T66" i="100"/>
  <c r="S66" i="100"/>
  <c r="O66" i="100"/>
  <c r="N66" i="100"/>
  <c r="M66" i="100"/>
  <c r="L66" i="100"/>
  <c r="K66" i="100"/>
  <c r="J66" i="100"/>
  <c r="I66" i="100"/>
  <c r="H66" i="100"/>
  <c r="G66" i="100"/>
  <c r="F66" i="100"/>
  <c r="E66" i="100"/>
  <c r="AD65" i="100"/>
  <c r="AE65" i="100" s="1"/>
  <c r="AD63" i="100"/>
  <c r="AB63" i="100"/>
  <c r="Y63" i="100"/>
  <c r="AD62" i="100"/>
  <c r="AB62" i="100"/>
  <c r="Y62" i="100"/>
  <c r="AD61" i="100"/>
  <c r="AB61" i="100"/>
  <c r="AD60" i="100"/>
  <c r="AB60" i="100"/>
  <c r="W69" i="99"/>
  <c r="L69" i="99"/>
  <c r="J69" i="99"/>
  <c r="E69" i="99"/>
  <c r="W68" i="99"/>
  <c r="L68" i="99"/>
  <c r="J68" i="99"/>
  <c r="E68" i="99"/>
  <c r="AD67" i="99"/>
  <c r="AB67" i="99"/>
  <c r="W66" i="99"/>
  <c r="AB66" i="99" s="1"/>
  <c r="U66" i="99"/>
  <c r="T66" i="99"/>
  <c r="S66" i="99"/>
  <c r="O66" i="99"/>
  <c r="N66" i="99"/>
  <c r="M66" i="99"/>
  <c r="L66" i="99"/>
  <c r="K66" i="99"/>
  <c r="J66" i="99"/>
  <c r="I66" i="99"/>
  <c r="H66" i="99"/>
  <c r="G66" i="99"/>
  <c r="F66" i="99"/>
  <c r="E66" i="99"/>
  <c r="AD65" i="99"/>
  <c r="AE65" i="99" s="1"/>
  <c r="AD63" i="99"/>
  <c r="AB63" i="99"/>
  <c r="Y63" i="99"/>
  <c r="AD62" i="99"/>
  <c r="AB62" i="99"/>
  <c r="Y62" i="99"/>
  <c r="AD61" i="99"/>
  <c r="AB61" i="99"/>
  <c r="AD60" i="99"/>
  <c r="AB60" i="99"/>
  <c r="W69" i="98"/>
  <c r="L69" i="98"/>
  <c r="J69" i="98"/>
  <c r="E69" i="98"/>
  <c r="W68" i="98"/>
  <c r="L68" i="98"/>
  <c r="J68" i="98"/>
  <c r="E68" i="98"/>
  <c r="AD67" i="98"/>
  <c r="AB67" i="98"/>
  <c r="W66" i="98"/>
  <c r="AB66" i="98" s="1"/>
  <c r="U66" i="98"/>
  <c r="T66" i="98"/>
  <c r="S66" i="98"/>
  <c r="Q66" i="98"/>
  <c r="P66" i="98"/>
  <c r="O66" i="98"/>
  <c r="N66" i="98"/>
  <c r="M66" i="98"/>
  <c r="L66" i="98"/>
  <c r="K66" i="98"/>
  <c r="J66" i="98"/>
  <c r="I66" i="98"/>
  <c r="H66" i="98"/>
  <c r="G66" i="98"/>
  <c r="F66" i="98"/>
  <c r="E66" i="98"/>
  <c r="AD65" i="98"/>
  <c r="AE65" i="98" s="1"/>
  <c r="AD63" i="98"/>
  <c r="AB63" i="98"/>
  <c r="Y63" i="98"/>
  <c r="AD62" i="98"/>
  <c r="AB62" i="98"/>
  <c r="Y62" i="98"/>
  <c r="AD61" i="98"/>
  <c r="AB61" i="98"/>
  <c r="Y61" i="98"/>
  <c r="AD60" i="98"/>
  <c r="AB60" i="98"/>
  <c r="W69" i="97"/>
  <c r="L69" i="97"/>
  <c r="J69" i="97"/>
  <c r="E69" i="97"/>
  <c r="W68" i="97"/>
  <c r="L68" i="97"/>
  <c r="J68" i="97"/>
  <c r="E68" i="97"/>
  <c r="AD67" i="97"/>
  <c r="AB67" i="97"/>
  <c r="W66" i="97"/>
  <c r="AB66" i="97" s="1"/>
  <c r="U66" i="97"/>
  <c r="T66" i="97"/>
  <c r="S66" i="97"/>
  <c r="O66" i="97"/>
  <c r="N66" i="97"/>
  <c r="M66" i="97"/>
  <c r="L66" i="97"/>
  <c r="K66" i="97"/>
  <c r="J66" i="97"/>
  <c r="I66" i="97"/>
  <c r="H66" i="97"/>
  <c r="G66" i="97"/>
  <c r="F66" i="97"/>
  <c r="E66" i="97"/>
  <c r="AD65" i="97"/>
  <c r="AE65" i="97" s="1"/>
  <c r="AD63" i="97"/>
  <c r="AB63" i="97"/>
  <c r="Y63" i="97"/>
  <c r="AD62" i="97"/>
  <c r="AB62" i="97"/>
  <c r="Y62" i="97"/>
  <c r="AD61" i="97"/>
  <c r="AB61" i="97"/>
  <c r="Y61" i="97"/>
  <c r="AD60" i="97"/>
  <c r="AB60" i="97"/>
  <c r="W69" i="96"/>
  <c r="L69" i="96"/>
  <c r="J69" i="96"/>
  <c r="E69" i="96"/>
  <c r="W68" i="96"/>
  <c r="L68" i="96"/>
  <c r="J68" i="96"/>
  <c r="E68" i="96"/>
  <c r="AD67" i="96"/>
  <c r="AB67" i="96"/>
  <c r="W66" i="96"/>
  <c r="AB66" i="96" s="1"/>
  <c r="U66" i="96"/>
  <c r="T66" i="96"/>
  <c r="S66" i="96"/>
  <c r="O66" i="96"/>
  <c r="N66" i="96"/>
  <c r="M66" i="96"/>
  <c r="L66" i="96"/>
  <c r="K66" i="96"/>
  <c r="J66" i="96"/>
  <c r="I66" i="96"/>
  <c r="H66" i="96"/>
  <c r="G66" i="96"/>
  <c r="F66" i="96"/>
  <c r="E66" i="96"/>
  <c r="AD65" i="96"/>
  <c r="AE65" i="96" s="1"/>
  <c r="AD63" i="96"/>
  <c r="AB63" i="96"/>
  <c r="Y63" i="96"/>
  <c r="AD62" i="96"/>
  <c r="AB62" i="96"/>
  <c r="Y62" i="96"/>
  <c r="AD61" i="96"/>
  <c r="AB61" i="96"/>
  <c r="Y61" i="96"/>
  <c r="AD60" i="96"/>
  <c r="AB60" i="96"/>
  <c r="Y66" i="102" l="1"/>
  <c r="AE62" i="101"/>
  <c r="AE67" i="99"/>
  <c r="Y67" i="99" s="1"/>
  <c r="AE63" i="100"/>
  <c r="AE63" i="101"/>
  <c r="AE67" i="101"/>
  <c r="Y67" i="101" s="1"/>
  <c r="AE67" i="100"/>
  <c r="Y67" i="100" s="1"/>
  <c r="AE60" i="101"/>
  <c r="Y60" i="101" s="1"/>
  <c r="Y66" i="101" s="1"/>
  <c r="AE61" i="100"/>
  <c r="Y61" i="100" s="1"/>
  <c r="AE61" i="101"/>
  <c r="AD66" i="101"/>
  <c r="AE66" i="101" s="1"/>
  <c r="AD66" i="100"/>
  <c r="AE66" i="100" s="1"/>
  <c r="AE62" i="100"/>
  <c r="AE60" i="100"/>
  <c r="Y60" i="100" s="1"/>
  <c r="AE62" i="99"/>
  <c r="AE63" i="99"/>
  <c r="AE63" i="98"/>
  <c r="AD66" i="99"/>
  <c r="AE66" i="99" s="1"/>
  <c r="AE61" i="99"/>
  <c r="Y61" i="99" s="1"/>
  <c r="AE60" i="99"/>
  <c r="Y60" i="99" s="1"/>
  <c r="AE62" i="98"/>
  <c r="AE63" i="97"/>
  <c r="AE67" i="97"/>
  <c r="Y67" i="97" s="1"/>
  <c r="AE60" i="98"/>
  <c r="Y60" i="98" s="1"/>
  <c r="Y66" i="98" s="1"/>
  <c r="AE67" i="98"/>
  <c r="Y67" i="98" s="1"/>
  <c r="AD66" i="98"/>
  <c r="AE66" i="98" s="1"/>
  <c r="AE61" i="97"/>
  <c r="AE61" i="98"/>
  <c r="AE62" i="96"/>
  <c r="AE62" i="97"/>
  <c r="AD66" i="97"/>
  <c r="AE66" i="97" s="1"/>
  <c r="AE60" i="96"/>
  <c r="Y60" i="96" s="1"/>
  <c r="Y66" i="96" s="1"/>
  <c r="AE60" i="97"/>
  <c r="Y60" i="97" s="1"/>
  <c r="Y66" i="97" s="1"/>
  <c r="AE63" i="96"/>
  <c r="AE67" i="96"/>
  <c r="Y67" i="96" s="1"/>
  <c r="AE61" i="96"/>
  <c r="AD66" i="96"/>
  <c r="AE66" i="96" s="1"/>
  <c r="W69" i="95"/>
  <c r="L69" i="95"/>
  <c r="J69" i="95"/>
  <c r="E69" i="95"/>
  <c r="W68" i="95"/>
  <c r="L68" i="95"/>
  <c r="J68" i="95"/>
  <c r="E68" i="95"/>
  <c r="AD67" i="95"/>
  <c r="AB67" i="95"/>
  <c r="W66" i="95"/>
  <c r="AB66" i="95" s="1"/>
  <c r="U66" i="95"/>
  <c r="T66" i="95"/>
  <c r="S66" i="95"/>
  <c r="O66" i="95"/>
  <c r="N66" i="95"/>
  <c r="M66" i="95"/>
  <c r="L66" i="95"/>
  <c r="K66" i="95"/>
  <c r="J66" i="95"/>
  <c r="I66" i="95"/>
  <c r="H66" i="95"/>
  <c r="G66" i="95"/>
  <c r="F66" i="95"/>
  <c r="E66" i="95"/>
  <c r="AD65" i="95"/>
  <c r="AE65" i="95" s="1"/>
  <c r="AD63" i="95"/>
  <c r="AB63" i="95"/>
  <c r="Y63" i="95"/>
  <c r="AD62" i="95"/>
  <c r="AB62" i="95"/>
  <c r="Y62" i="95"/>
  <c r="AD61" i="95"/>
  <c r="AB61" i="95"/>
  <c r="Y61" i="95"/>
  <c r="AD60" i="95"/>
  <c r="AB60" i="95"/>
  <c r="W69" i="94"/>
  <c r="L69" i="94"/>
  <c r="J69" i="94"/>
  <c r="E69" i="94"/>
  <c r="W68" i="94"/>
  <c r="L68" i="94"/>
  <c r="J68" i="94"/>
  <c r="E68" i="94"/>
  <c r="AD67" i="94"/>
  <c r="AB67" i="94"/>
  <c r="W66" i="94"/>
  <c r="AB66" i="94" s="1"/>
  <c r="U66" i="94"/>
  <c r="T66" i="94"/>
  <c r="S66" i="94"/>
  <c r="O66" i="94"/>
  <c r="N66" i="94"/>
  <c r="M66" i="94"/>
  <c r="L66" i="94"/>
  <c r="K66" i="94"/>
  <c r="J66" i="94"/>
  <c r="I66" i="94"/>
  <c r="H66" i="94"/>
  <c r="G66" i="94"/>
  <c r="F66" i="94"/>
  <c r="E66" i="94"/>
  <c r="AD65" i="94"/>
  <c r="AE65" i="94" s="1"/>
  <c r="AD63" i="94"/>
  <c r="AB63" i="94"/>
  <c r="Y63" i="94"/>
  <c r="AD62" i="94"/>
  <c r="AB62" i="94"/>
  <c r="Y62" i="94"/>
  <c r="AD61" i="94"/>
  <c r="AB61" i="94"/>
  <c r="Y61" i="94"/>
  <c r="AD60" i="94"/>
  <c r="AB60" i="94"/>
  <c r="W69" i="93"/>
  <c r="L69" i="93"/>
  <c r="J69" i="93"/>
  <c r="E69" i="93"/>
  <c r="W68" i="93"/>
  <c r="L68" i="93"/>
  <c r="J68" i="93"/>
  <c r="E68" i="93"/>
  <c r="AD67" i="93"/>
  <c r="AB67" i="93"/>
  <c r="W66" i="93"/>
  <c r="AB66" i="93" s="1"/>
  <c r="U66" i="93"/>
  <c r="T66" i="93"/>
  <c r="S66" i="93"/>
  <c r="Q66" i="93"/>
  <c r="P66" i="93"/>
  <c r="O66" i="93"/>
  <c r="N66" i="93"/>
  <c r="M66" i="93"/>
  <c r="L66" i="93"/>
  <c r="K66" i="93"/>
  <c r="J66" i="93"/>
  <c r="I66" i="93"/>
  <c r="H66" i="93"/>
  <c r="G66" i="93"/>
  <c r="F66" i="93"/>
  <c r="E66" i="93"/>
  <c r="AD65" i="93"/>
  <c r="AE65" i="93" s="1"/>
  <c r="AD63" i="93"/>
  <c r="AB63" i="93"/>
  <c r="Y63" i="93"/>
  <c r="AD62" i="93"/>
  <c r="AB62" i="93"/>
  <c r="Y62" i="93"/>
  <c r="AD61" i="93"/>
  <c r="AB61" i="93"/>
  <c r="Y61" i="93"/>
  <c r="AD60" i="93"/>
  <c r="AB60" i="93"/>
  <c r="W69" i="92"/>
  <c r="L69" i="92"/>
  <c r="J69" i="92"/>
  <c r="E69" i="92"/>
  <c r="W68" i="92"/>
  <c r="L68" i="92"/>
  <c r="J68" i="92"/>
  <c r="E68" i="92"/>
  <c r="AD67" i="92"/>
  <c r="AB67" i="92"/>
  <c r="W66" i="92"/>
  <c r="AB66" i="92" s="1"/>
  <c r="U66" i="92"/>
  <c r="T66" i="92"/>
  <c r="S66" i="92"/>
  <c r="O66" i="92"/>
  <c r="N66" i="92"/>
  <c r="M66" i="92"/>
  <c r="L66" i="92"/>
  <c r="K66" i="92"/>
  <c r="J66" i="92"/>
  <c r="I66" i="92"/>
  <c r="H66" i="92"/>
  <c r="G66" i="92"/>
  <c r="F66" i="92"/>
  <c r="E66" i="92"/>
  <c r="AD65" i="92"/>
  <c r="AE65" i="92" s="1"/>
  <c r="AD63" i="92"/>
  <c r="AB63" i="92"/>
  <c r="Y63" i="92"/>
  <c r="AD62" i="92"/>
  <c r="AB62" i="92"/>
  <c r="Y62" i="92"/>
  <c r="AD61" i="92"/>
  <c r="AB61" i="92"/>
  <c r="AD60" i="92"/>
  <c r="AB60" i="92"/>
  <c r="L66" i="91"/>
  <c r="M66" i="91"/>
  <c r="W69" i="91"/>
  <c r="L69" i="91"/>
  <c r="J69" i="91"/>
  <c r="E69" i="91"/>
  <c r="W68" i="91"/>
  <c r="L68" i="91"/>
  <c r="J68" i="91"/>
  <c r="E68" i="91"/>
  <c r="AD67" i="91"/>
  <c r="AB67" i="91"/>
  <c r="W66" i="91"/>
  <c r="AB66" i="91" s="1"/>
  <c r="U66" i="91"/>
  <c r="T66" i="91"/>
  <c r="S66" i="91"/>
  <c r="O66" i="91"/>
  <c r="N66" i="91"/>
  <c r="K66" i="91"/>
  <c r="J66" i="91"/>
  <c r="I66" i="91"/>
  <c r="H66" i="91"/>
  <c r="G66" i="91"/>
  <c r="F66" i="91"/>
  <c r="E66" i="91"/>
  <c r="AD65" i="91"/>
  <c r="AE65" i="91" s="1"/>
  <c r="AD63" i="91"/>
  <c r="AB63" i="91"/>
  <c r="Y63" i="91"/>
  <c r="AD62" i="91"/>
  <c r="AB62" i="91"/>
  <c r="Y62" i="91"/>
  <c r="AD61" i="91"/>
  <c r="AB61" i="91"/>
  <c r="Y61" i="91"/>
  <c r="AD60" i="91"/>
  <c r="AB60" i="91"/>
  <c r="W69" i="87"/>
  <c r="L69" i="87"/>
  <c r="J69" i="87"/>
  <c r="E69" i="87"/>
  <c r="W68" i="87"/>
  <c r="L68" i="87"/>
  <c r="J68" i="87"/>
  <c r="E68" i="87"/>
  <c r="AD67" i="87"/>
  <c r="AB67" i="87"/>
  <c r="W66" i="87"/>
  <c r="AB66" i="87" s="1"/>
  <c r="U66" i="87"/>
  <c r="T66" i="87"/>
  <c r="S66" i="87"/>
  <c r="O66" i="87"/>
  <c r="N66" i="87"/>
  <c r="M66" i="87"/>
  <c r="L66" i="87"/>
  <c r="K66" i="87"/>
  <c r="J66" i="87"/>
  <c r="I66" i="87"/>
  <c r="H66" i="87"/>
  <c r="G66" i="87"/>
  <c r="F66" i="87"/>
  <c r="E66" i="87"/>
  <c r="AD65" i="87"/>
  <c r="AE65" i="87" s="1"/>
  <c r="AD63" i="87"/>
  <c r="AB63" i="87"/>
  <c r="Y63" i="87"/>
  <c r="AD62" i="87"/>
  <c r="AB62" i="87"/>
  <c r="Y62" i="87"/>
  <c r="AD61" i="87"/>
  <c r="AB61" i="87"/>
  <c r="Y61" i="87"/>
  <c r="AD60" i="87"/>
  <c r="AB60" i="87"/>
  <c r="W69" i="85"/>
  <c r="L69" i="85"/>
  <c r="J69" i="85"/>
  <c r="E69" i="85"/>
  <c r="W68" i="85"/>
  <c r="L68" i="85"/>
  <c r="J68" i="85"/>
  <c r="E68" i="85"/>
  <c r="AD67" i="85"/>
  <c r="AB67" i="85"/>
  <c r="W66" i="85"/>
  <c r="AB66" i="85" s="1"/>
  <c r="U66" i="85"/>
  <c r="T66" i="85"/>
  <c r="S66" i="85"/>
  <c r="O66" i="85"/>
  <c r="N66" i="85"/>
  <c r="M66" i="85"/>
  <c r="L66" i="85"/>
  <c r="K66" i="85"/>
  <c r="J66" i="85"/>
  <c r="I66" i="85"/>
  <c r="H66" i="85"/>
  <c r="G66" i="85"/>
  <c r="F66" i="85"/>
  <c r="E66" i="85"/>
  <c r="AD65" i="85"/>
  <c r="AE65" i="85" s="1"/>
  <c r="AD63" i="85"/>
  <c r="AB63" i="85"/>
  <c r="Y63" i="85"/>
  <c r="AD62" i="85"/>
  <c r="AB62" i="85"/>
  <c r="Y62" i="85"/>
  <c r="AD61" i="85"/>
  <c r="AB61" i="85"/>
  <c r="Y61" i="85"/>
  <c r="AD60" i="85"/>
  <c r="AB60" i="85"/>
  <c r="W69" i="84"/>
  <c r="L69" i="84"/>
  <c r="J69" i="84"/>
  <c r="E69" i="84"/>
  <c r="W68" i="84"/>
  <c r="L68" i="84"/>
  <c r="J68" i="84"/>
  <c r="E68" i="84"/>
  <c r="AD67" i="84"/>
  <c r="AB67" i="84"/>
  <c r="W66" i="84"/>
  <c r="AB66" i="84" s="1"/>
  <c r="U66" i="84"/>
  <c r="T66" i="84"/>
  <c r="S66" i="84"/>
  <c r="O66" i="84"/>
  <c r="N66" i="84"/>
  <c r="M66" i="84"/>
  <c r="L66" i="84"/>
  <c r="K66" i="84"/>
  <c r="J66" i="84"/>
  <c r="I66" i="84"/>
  <c r="H66" i="84"/>
  <c r="G66" i="84"/>
  <c r="F66" i="84"/>
  <c r="E66" i="84"/>
  <c r="AD65" i="84"/>
  <c r="AE65" i="84" s="1"/>
  <c r="AD63" i="84"/>
  <c r="AB63" i="84"/>
  <c r="Y63" i="84"/>
  <c r="AD62" i="84"/>
  <c r="AB62" i="84"/>
  <c r="Y62" i="84"/>
  <c r="AD61" i="84"/>
  <c r="AB61" i="84"/>
  <c r="Y61" i="84"/>
  <c r="AD60" i="84"/>
  <c r="AB60" i="84"/>
  <c r="W69" i="83"/>
  <c r="L69" i="83"/>
  <c r="J69" i="83"/>
  <c r="E69" i="83"/>
  <c r="W68" i="83"/>
  <c r="L68" i="83"/>
  <c r="J68" i="83"/>
  <c r="E68" i="83"/>
  <c r="AD67" i="83"/>
  <c r="AB67" i="83"/>
  <c r="W66" i="83"/>
  <c r="AB66" i="83" s="1"/>
  <c r="U66" i="83"/>
  <c r="T66" i="83"/>
  <c r="S66" i="83"/>
  <c r="Q66" i="83"/>
  <c r="P66" i="83"/>
  <c r="O66" i="83"/>
  <c r="N66" i="83"/>
  <c r="M66" i="83"/>
  <c r="L66" i="83"/>
  <c r="K66" i="83"/>
  <c r="J66" i="83"/>
  <c r="I66" i="83"/>
  <c r="H66" i="83"/>
  <c r="G66" i="83"/>
  <c r="F66" i="83"/>
  <c r="E66" i="83"/>
  <c r="AD65" i="83"/>
  <c r="AE65" i="83" s="1"/>
  <c r="AD63" i="83"/>
  <c r="AB63" i="83"/>
  <c r="Y63" i="83"/>
  <c r="AD62" i="83"/>
  <c r="AB62" i="83"/>
  <c r="Y62" i="83"/>
  <c r="AD61" i="83"/>
  <c r="AB61" i="83"/>
  <c r="Y61" i="83"/>
  <c r="AD60" i="83"/>
  <c r="AB60" i="83"/>
  <c r="W69" i="81"/>
  <c r="L69" i="81"/>
  <c r="J69" i="81"/>
  <c r="E69" i="81"/>
  <c r="W68" i="81"/>
  <c r="L68" i="81"/>
  <c r="J68" i="81"/>
  <c r="E68" i="81"/>
  <c r="AD67" i="81"/>
  <c r="AB67" i="81"/>
  <c r="W66" i="81"/>
  <c r="AB66" i="81" s="1"/>
  <c r="U66" i="81"/>
  <c r="T66" i="81"/>
  <c r="S66" i="81"/>
  <c r="Q66" i="81"/>
  <c r="P66" i="81"/>
  <c r="O66" i="81"/>
  <c r="N66" i="81"/>
  <c r="M66" i="81"/>
  <c r="L66" i="81"/>
  <c r="K66" i="81"/>
  <c r="J66" i="81"/>
  <c r="I66" i="81"/>
  <c r="H66" i="81"/>
  <c r="G66" i="81"/>
  <c r="F66" i="81"/>
  <c r="E66" i="81"/>
  <c r="AD65" i="81"/>
  <c r="AE65" i="81" s="1"/>
  <c r="AD63" i="81"/>
  <c r="AB63" i="81"/>
  <c r="Y63" i="81"/>
  <c r="AD62" i="81"/>
  <c r="AB62" i="81"/>
  <c r="Y62" i="81"/>
  <c r="AD61" i="81"/>
  <c r="AB61" i="81"/>
  <c r="Y61" i="81"/>
  <c r="AD60" i="81"/>
  <c r="AB60" i="81"/>
  <c r="W69" i="80"/>
  <c r="L69" i="80"/>
  <c r="J69" i="80"/>
  <c r="E69" i="80"/>
  <c r="W68" i="80"/>
  <c r="L68" i="80"/>
  <c r="J68" i="80"/>
  <c r="E68" i="80"/>
  <c r="AD67" i="80"/>
  <c r="AB67" i="80"/>
  <c r="W66" i="80"/>
  <c r="AB66" i="80" s="1"/>
  <c r="U66" i="80"/>
  <c r="T66" i="80"/>
  <c r="S66" i="80"/>
  <c r="Q66" i="80"/>
  <c r="P66" i="80"/>
  <c r="O66" i="80"/>
  <c r="N66" i="80"/>
  <c r="M66" i="80"/>
  <c r="L66" i="80"/>
  <c r="K66" i="80"/>
  <c r="J66" i="80"/>
  <c r="I66" i="80"/>
  <c r="H66" i="80"/>
  <c r="G66" i="80"/>
  <c r="F66" i="80"/>
  <c r="E66" i="80"/>
  <c r="AD65" i="80"/>
  <c r="AE65" i="80" s="1"/>
  <c r="AD63" i="80"/>
  <c r="AB63" i="80"/>
  <c r="Y63" i="80"/>
  <c r="AD62" i="80"/>
  <c r="AB62" i="80"/>
  <c r="Y62" i="80"/>
  <c r="AD61" i="80"/>
  <c r="AB61" i="80"/>
  <c r="Y61" i="80"/>
  <c r="AD60" i="80"/>
  <c r="AB60" i="80"/>
  <c r="Y66" i="100" l="1"/>
  <c r="Y66" i="99"/>
  <c r="AE61" i="95"/>
  <c r="AD66" i="95"/>
  <c r="AE66" i="95" s="1"/>
  <c r="AE63" i="95"/>
  <c r="AE67" i="95"/>
  <c r="Y67" i="95" s="1"/>
  <c r="AE60" i="95"/>
  <c r="Y60" i="95" s="1"/>
  <c r="Y66" i="95" s="1"/>
  <c r="AE62" i="95"/>
  <c r="AE61" i="94"/>
  <c r="AE63" i="94"/>
  <c r="AD66" i="94"/>
  <c r="AE66" i="94" s="1"/>
  <c r="AE67" i="94"/>
  <c r="Y67" i="94" s="1"/>
  <c r="AE62" i="94"/>
  <c r="AE60" i="94"/>
  <c r="Y60" i="94" s="1"/>
  <c r="Y66" i="94" s="1"/>
  <c r="AE62" i="92"/>
  <c r="AE63" i="93"/>
  <c r="AE62" i="93"/>
  <c r="AE67" i="92"/>
  <c r="Y67" i="92" s="1"/>
  <c r="AE67" i="93"/>
  <c r="Y67" i="93" s="1"/>
  <c r="AE63" i="92"/>
  <c r="AE60" i="92"/>
  <c r="Y60" i="92" s="1"/>
  <c r="AE60" i="93"/>
  <c r="Y60" i="93" s="1"/>
  <c r="Y66" i="93" s="1"/>
  <c r="AD66" i="93"/>
  <c r="AE66" i="93" s="1"/>
  <c r="AE61" i="93"/>
  <c r="AD66" i="92"/>
  <c r="AE66" i="92" s="1"/>
  <c r="AE61" i="92"/>
  <c r="Y61" i="92" s="1"/>
  <c r="AD66" i="91"/>
  <c r="AE66" i="91" s="1"/>
  <c r="AE62" i="91"/>
  <c r="AE63" i="91"/>
  <c r="AE67" i="91"/>
  <c r="Y67" i="91" s="1"/>
  <c r="AE60" i="91"/>
  <c r="Y60" i="91" s="1"/>
  <c r="Y66" i="91" s="1"/>
  <c r="AE61" i="91"/>
  <c r="AE61" i="87"/>
  <c r="AD66" i="87"/>
  <c r="AE66" i="87" s="1"/>
  <c r="AE63" i="87"/>
  <c r="AE62" i="87"/>
  <c r="AE60" i="87"/>
  <c r="Y60" i="87" s="1"/>
  <c r="Y66" i="87" s="1"/>
  <c r="AE67" i="87"/>
  <c r="Y67" i="87" s="1"/>
  <c r="AE63" i="85"/>
  <c r="AE62" i="85"/>
  <c r="AE67" i="85"/>
  <c r="Y67" i="85" s="1"/>
  <c r="AE61" i="85"/>
  <c r="AE60" i="85"/>
  <c r="Y60" i="85" s="1"/>
  <c r="Y66" i="85" s="1"/>
  <c r="AE60" i="84"/>
  <c r="Y60" i="84" s="1"/>
  <c r="Y66" i="84" s="1"/>
  <c r="AD66" i="85"/>
  <c r="AE66" i="85" s="1"/>
  <c r="AE67" i="84"/>
  <c r="Y67" i="84" s="1"/>
  <c r="AE61" i="84"/>
  <c r="AE62" i="84"/>
  <c r="AD66" i="84"/>
  <c r="AE66" i="84" s="1"/>
  <c r="AE63" i="84"/>
  <c r="AE67" i="81"/>
  <c r="Y67" i="81" s="1"/>
  <c r="AD66" i="83"/>
  <c r="AE66" i="83" s="1"/>
  <c r="AE67" i="83"/>
  <c r="Y67" i="83" s="1"/>
  <c r="AE61" i="83"/>
  <c r="AE60" i="80"/>
  <c r="Y60" i="80" s="1"/>
  <c r="Y66" i="80" s="1"/>
  <c r="AE60" i="83"/>
  <c r="Y60" i="83" s="1"/>
  <c r="Y66" i="83" s="1"/>
  <c r="AE62" i="80"/>
  <c r="AE63" i="81"/>
  <c r="AE62" i="81"/>
  <c r="AE62" i="83"/>
  <c r="AE61" i="81"/>
  <c r="AE63" i="83"/>
  <c r="AE61" i="80"/>
  <c r="AE60" i="81"/>
  <c r="Y60" i="81" s="1"/>
  <c r="Y66" i="81" s="1"/>
  <c r="AD66" i="81"/>
  <c r="AE66" i="81" s="1"/>
  <c r="AE67" i="80"/>
  <c r="Y67" i="80" s="1"/>
  <c r="AD66" i="80"/>
  <c r="AE66" i="80" s="1"/>
  <c r="AE63" i="80"/>
  <c r="W69" i="79"/>
  <c r="L69" i="79"/>
  <c r="J69" i="79"/>
  <c r="E69" i="79"/>
  <c r="W68" i="79"/>
  <c r="L68" i="79"/>
  <c r="J68" i="79"/>
  <c r="E68" i="79"/>
  <c r="AD67" i="79"/>
  <c r="AB67" i="79"/>
  <c r="W66" i="79"/>
  <c r="AB66" i="79" s="1"/>
  <c r="U66" i="79"/>
  <c r="T66" i="79"/>
  <c r="S66" i="79"/>
  <c r="Q66" i="79"/>
  <c r="P66" i="79"/>
  <c r="O66" i="79"/>
  <c r="N66" i="79"/>
  <c r="M66" i="79"/>
  <c r="L66" i="79"/>
  <c r="K66" i="79"/>
  <c r="J66" i="79"/>
  <c r="I66" i="79"/>
  <c r="H66" i="79"/>
  <c r="G66" i="79"/>
  <c r="F66" i="79"/>
  <c r="E66" i="79"/>
  <c r="AD65" i="79"/>
  <c r="AE65" i="79" s="1"/>
  <c r="AD63" i="79"/>
  <c r="AB63" i="79"/>
  <c r="Y63" i="79"/>
  <c r="AD62" i="79"/>
  <c r="AB62" i="79"/>
  <c r="Y62" i="79"/>
  <c r="AD61" i="79"/>
  <c r="AB61" i="79"/>
  <c r="Y61" i="79"/>
  <c r="AD60" i="79"/>
  <c r="AB60" i="79"/>
  <c r="W69" i="78"/>
  <c r="L69" i="78"/>
  <c r="J69" i="78"/>
  <c r="E69" i="78"/>
  <c r="W68" i="78"/>
  <c r="L68" i="78"/>
  <c r="J68" i="78"/>
  <c r="E68" i="78"/>
  <c r="AD67" i="78"/>
  <c r="AB67" i="78"/>
  <c r="W66" i="78"/>
  <c r="AB66" i="78" s="1"/>
  <c r="U66" i="78"/>
  <c r="T66" i="78"/>
  <c r="S66" i="78"/>
  <c r="O66" i="78"/>
  <c r="N66" i="78"/>
  <c r="M66" i="78"/>
  <c r="L66" i="78"/>
  <c r="K66" i="78"/>
  <c r="J66" i="78"/>
  <c r="I66" i="78"/>
  <c r="H66" i="78"/>
  <c r="G66" i="78"/>
  <c r="F66" i="78"/>
  <c r="E66" i="78"/>
  <c r="AD65" i="78"/>
  <c r="AE65" i="78" s="1"/>
  <c r="AD63" i="78"/>
  <c r="AB63" i="78"/>
  <c r="Y63" i="78"/>
  <c r="AD62" i="78"/>
  <c r="AB62" i="78"/>
  <c r="Y62" i="78"/>
  <c r="AD61" i="78"/>
  <c r="AB61" i="78"/>
  <c r="Y61" i="78"/>
  <c r="AD60" i="78"/>
  <c r="AB60" i="78"/>
  <c r="Y66" i="92" l="1"/>
  <c r="AE63" i="79"/>
  <c r="AE61" i="79"/>
  <c r="AE62" i="79"/>
  <c r="AE67" i="79"/>
  <c r="Y67" i="79" s="1"/>
  <c r="AE60" i="79"/>
  <c r="Y60" i="79" s="1"/>
  <c r="Y66" i="79" s="1"/>
  <c r="AD66" i="79"/>
  <c r="AE66" i="79" s="1"/>
  <c r="AE61" i="78"/>
  <c r="AE67" i="78"/>
  <c r="Y67" i="78" s="1"/>
  <c r="AE62" i="78"/>
  <c r="AE63" i="78"/>
  <c r="AE60" i="78"/>
  <c r="Y60" i="78" s="1"/>
  <c r="Y66" i="78" s="1"/>
  <c r="AD66" i="78"/>
  <c r="AE66" i="78" s="1"/>
  <c r="W69" i="77"/>
  <c r="L69" i="77"/>
  <c r="J69" i="77"/>
  <c r="E69" i="77"/>
  <c r="W68" i="77"/>
  <c r="L68" i="77"/>
  <c r="J68" i="77"/>
  <c r="E68" i="77"/>
  <c r="AD67" i="77"/>
  <c r="AB67" i="77"/>
  <c r="W66" i="77"/>
  <c r="AB66" i="77" s="1"/>
  <c r="U66" i="77"/>
  <c r="T66" i="77"/>
  <c r="S66" i="77"/>
  <c r="O66" i="77"/>
  <c r="N66" i="77"/>
  <c r="M66" i="77"/>
  <c r="L66" i="77"/>
  <c r="K66" i="77"/>
  <c r="J66" i="77"/>
  <c r="I66" i="77"/>
  <c r="H66" i="77"/>
  <c r="G66" i="77"/>
  <c r="F66" i="77"/>
  <c r="E66" i="77"/>
  <c r="AD65" i="77"/>
  <c r="AE65" i="77" s="1"/>
  <c r="AD63" i="77"/>
  <c r="AB63" i="77"/>
  <c r="Y63" i="77"/>
  <c r="AD62" i="77"/>
  <c r="AB62" i="77"/>
  <c r="Y62" i="77"/>
  <c r="AD61" i="77"/>
  <c r="AB61" i="77"/>
  <c r="Y61" i="77"/>
  <c r="AD60" i="77"/>
  <c r="AB60" i="77"/>
  <c r="W69" i="76"/>
  <c r="L69" i="76"/>
  <c r="J69" i="76"/>
  <c r="E69" i="76"/>
  <c r="W68" i="76"/>
  <c r="L68" i="76"/>
  <c r="J68" i="76"/>
  <c r="E68" i="76"/>
  <c r="AD67" i="76"/>
  <c r="AB67" i="76"/>
  <c r="W66" i="76"/>
  <c r="AB66" i="76" s="1"/>
  <c r="U66" i="76"/>
  <c r="T66" i="76"/>
  <c r="S66" i="76"/>
  <c r="O66" i="76"/>
  <c r="N66" i="76"/>
  <c r="M66" i="76"/>
  <c r="L66" i="76"/>
  <c r="K66" i="76"/>
  <c r="J66" i="76"/>
  <c r="I66" i="76"/>
  <c r="H66" i="76"/>
  <c r="G66" i="76"/>
  <c r="F66" i="76"/>
  <c r="E66" i="76"/>
  <c r="AD65" i="76"/>
  <c r="AE65" i="76" s="1"/>
  <c r="AD63" i="76"/>
  <c r="AB63" i="76"/>
  <c r="Y63" i="76"/>
  <c r="AD62" i="76"/>
  <c r="AB62" i="76"/>
  <c r="Y62" i="76"/>
  <c r="AD61" i="76"/>
  <c r="AB61" i="76"/>
  <c r="Y61" i="76"/>
  <c r="AD60" i="76"/>
  <c r="AB60" i="76"/>
  <c r="W69" i="75"/>
  <c r="L69" i="75"/>
  <c r="J69" i="75"/>
  <c r="E69" i="75"/>
  <c r="W68" i="75"/>
  <c r="L68" i="75"/>
  <c r="J68" i="75"/>
  <c r="E68" i="75"/>
  <c r="AD67" i="75"/>
  <c r="AB67" i="75"/>
  <c r="W66" i="75"/>
  <c r="AB66" i="75" s="1"/>
  <c r="U66" i="75"/>
  <c r="T66" i="75"/>
  <c r="S66" i="75"/>
  <c r="Q66" i="75"/>
  <c r="P66" i="75"/>
  <c r="O66" i="75"/>
  <c r="N66" i="75"/>
  <c r="M66" i="75"/>
  <c r="L66" i="75"/>
  <c r="K66" i="75"/>
  <c r="J66" i="75"/>
  <c r="I66" i="75"/>
  <c r="H66" i="75"/>
  <c r="G66" i="75"/>
  <c r="F66" i="75"/>
  <c r="E66" i="75"/>
  <c r="AD65" i="75"/>
  <c r="AE65" i="75" s="1"/>
  <c r="AD63" i="75"/>
  <c r="AB63" i="75"/>
  <c r="Y63" i="75"/>
  <c r="AD62" i="75"/>
  <c r="AB62" i="75"/>
  <c r="Y62" i="75"/>
  <c r="AD61" i="75"/>
  <c r="AB61" i="75"/>
  <c r="Y61" i="75"/>
  <c r="AD60" i="75"/>
  <c r="AB60" i="75"/>
  <c r="AE67" i="77" l="1"/>
  <c r="Y67" i="77" s="1"/>
  <c r="AE61" i="77"/>
  <c r="AE62" i="77"/>
  <c r="AD66" i="77"/>
  <c r="AE66" i="77" s="1"/>
  <c r="AE60" i="77"/>
  <c r="Y60" i="77" s="1"/>
  <c r="Y66" i="77" s="1"/>
  <c r="AE63" i="77"/>
  <c r="AE61" i="76"/>
  <c r="AD66" i="76"/>
  <c r="AE66" i="76" s="1"/>
  <c r="AE63" i="76"/>
  <c r="AE67" i="76"/>
  <c r="Y67" i="76" s="1"/>
  <c r="AD66" i="75"/>
  <c r="AE66" i="75" s="1"/>
  <c r="AE60" i="76"/>
  <c r="Y60" i="76" s="1"/>
  <c r="Y66" i="76" s="1"/>
  <c r="AE62" i="76"/>
  <c r="AE62" i="75"/>
  <c r="AE60" i="75"/>
  <c r="Y60" i="75" s="1"/>
  <c r="Y66" i="75" s="1"/>
  <c r="AE63" i="75"/>
  <c r="AE67" i="75"/>
  <c r="Y67" i="75" s="1"/>
  <c r="AE61" i="75"/>
  <c r="W69" i="74"/>
  <c r="L69" i="74"/>
  <c r="J69" i="74"/>
  <c r="E69" i="74"/>
  <c r="W68" i="74"/>
  <c r="L68" i="74"/>
  <c r="J68" i="74"/>
  <c r="E68" i="74"/>
  <c r="AD67" i="74"/>
  <c r="AB67" i="74"/>
  <c r="W66" i="74"/>
  <c r="AB66" i="74" s="1"/>
  <c r="U66" i="74"/>
  <c r="T66" i="74"/>
  <c r="S66" i="74"/>
  <c r="O66" i="74"/>
  <c r="N66" i="74"/>
  <c r="M66" i="74"/>
  <c r="L66" i="74"/>
  <c r="K66" i="74"/>
  <c r="J66" i="74"/>
  <c r="I66" i="74"/>
  <c r="H66" i="74"/>
  <c r="G66" i="74"/>
  <c r="F66" i="74"/>
  <c r="E66" i="74"/>
  <c r="AD65" i="74"/>
  <c r="AE65" i="74" s="1"/>
  <c r="AD63" i="74"/>
  <c r="AB63" i="74"/>
  <c r="Y63" i="74"/>
  <c r="AD62" i="74"/>
  <c r="AB62" i="74"/>
  <c r="Y62" i="74"/>
  <c r="AD61" i="74"/>
  <c r="AB61" i="74"/>
  <c r="AD60" i="74"/>
  <c r="AB60" i="74"/>
  <c r="W69" i="72"/>
  <c r="L69" i="72"/>
  <c r="J69" i="72"/>
  <c r="E69" i="72"/>
  <c r="W68" i="72"/>
  <c r="L68" i="72"/>
  <c r="J68" i="72"/>
  <c r="E68" i="72"/>
  <c r="AD67" i="72"/>
  <c r="AB67" i="72"/>
  <c r="W66" i="72"/>
  <c r="AB66" i="72" s="1"/>
  <c r="U66" i="72"/>
  <c r="T66" i="72"/>
  <c r="S66" i="72"/>
  <c r="Q66" i="72"/>
  <c r="P66" i="72"/>
  <c r="O66" i="72"/>
  <c r="N66" i="72"/>
  <c r="M66" i="72"/>
  <c r="L66" i="72"/>
  <c r="K66" i="72"/>
  <c r="J66" i="72"/>
  <c r="I66" i="72"/>
  <c r="H66" i="72"/>
  <c r="G66" i="72"/>
  <c r="F66" i="72"/>
  <c r="E66" i="72"/>
  <c r="AD65" i="72"/>
  <c r="AE65" i="72" s="1"/>
  <c r="AD63" i="72"/>
  <c r="AB63" i="72"/>
  <c r="Y63" i="72"/>
  <c r="AD62" i="72"/>
  <c r="AB62" i="72"/>
  <c r="Y62" i="72"/>
  <c r="AD61" i="72"/>
  <c r="AB61" i="72"/>
  <c r="AD60" i="72"/>
  <c r="AB60" i="72"/>
  <c r="W69" i="71"/>
  <c r="L69" i="71"/>
  <c r="J69" i="71"/>
  <c r="E69" i="71"/>
  <c r="W68" i="71"/>
  <c r="L68" i="71"/>
  <c r="J68" i="71"/>
  <c r="E68" i="71"/>
  <c r="AD67" i="71"/>
  <c r="AB67" i="71"/>
  <c r="W66" i="71"/>
  <c r="AB66" i="71" s="1"/>
  <c r="U66" i="71"/>
  <c r="T66" i="71"/>
  <c r="S66" i="71"/>
  <c r="Q66" i="71"/>
  <c r="P66" i="71"/>
  <c r="O66" i="71"/>
  <c r="N66" i="71"/>
  <c r="M66" i="71"/>
  <c r="L66" i="71"/>
  <c r="K66" i="71"/>
  <c r="J66" i="71"/>
  <c r="I66" i="71"/>
  <c r="H66" i="71"/>
  <c r="G66" i="71"/>
  <c r="F66" i="71"/>
  <c r="E66" i="71"/>
  <c r="AD65" i="71"/>
  <c r="AE65" i="71" s="1"/>
  <c r="AD63" i="71"/>
  <c r="AB63" i="71"/>
  <c r="Y63" i="71"/>
  <c r="AD62" i="71"/>
  <c r="AB62" i="71"/>
  <c r="Y62" i="71"/>
  <c r="AD61" i="71"/>
  <c r="AB61" i="71"/>
  <c r="AD60" i="71"/>
  <c r="AB60" i="71"/>
  <c r="AE61" i="74" l="1"/>
  <c r="Y61" i="74" s="1"/>
  <c r="AE67" i="72"/>
  <c r="Y67" i="72" s="1"/>
  <c r="AE63" i="74"/>
  <c r="AE60" i="74"/>
  <c r="Y60" i="74" s="1"/>
  <c r="AE62" i="74"/>
  <c r="AD66" i="74"/>
  <c r="AE66" i="74" s="1"/>
  <c r="AE67" i="74"/>
  <c r="Y67" i="74" s="1"/>
  <c r="AE63" i="72"/>
  <c r="AE62" i="72"/>
  <c r="AE61" i="72"/>
  <c r="Y61" i="72" s="1"/>
  <c r="AD66" i="72"/>
  <c r="AE66" i="72" s="1"/>
  <c r="AE60" i="72"/>
  <c r="Y60" i="72" s="1"/>
  <c r="AE62" i="71"/>
  <c r="AE60" i="71"/>
  <c r="Y60" i="71" s="1"/>
  <c r="AE63" i="71"/>
  <c r="AE67" i="71"/>
  <c r="Y67" i="71" s="1"/>
  <c r="AD66" i="71"/>
  <c r="AE66" i="71" s="1"/>
  <c r="AE61" i="71"/>
  <c r="Y61" i="71" s="1"/>
  <c r="Y66" i="74" l="1"/>
  <c r="Y66" i="72"/>
  <c r="Y66" i="71"/>
  <c r="W69" i="70"/>
  <c r="L69" i="70"/>
  <c r="J69" i="70"/>
  <c r="E69" i="70"/>
  <c r="W68" i="70"/>
  <c r="L68" i="70"/>
  <c r="J68" i="70"/>
  <c r="E68" i="70"/>
  <c r="AD67" i="70"/>
  <c r="AB67" i="70"/>
  <c r="W66" i="70"/>
  <c r="AB66" i="70" s="1"/>
  <c r="U66" i="70"/>
  <c r="T66" i="70"/>
  <c r="S66" i="70"/>
  <c r="O66" i="70"/>
  <c r="N66" i="70"/>
  <c r="M66" i="70"/>
  <c r="L66" i="70"/>
  <c r="K66" i="70"/>
  <c r="J66" i="70"/>
  <c r="I66" i="70"/>
  <c r="H66" i="70"/>
  <c r="G66" i="70"/>
  <c r="F66" i="70"/>
  <c r="E66" i="70"/>
  <c r="AD65" i="70"/>
  <c r="AE65" i="70" s="1"/>
  <c r="AD63" i="70"/>
  <c r="AB63" i="70"/>
  <c r="Y63" i="70"/>
  <c r="AD62" i="70"/>
  <c r="AB62" i="70"/>
  <c r="Y62" i="70"/>
  <c r="AD61" i="70"/>
  <c r="AB61" i="70"/>
  <c r="AD60" i="70"/>
  <c r="AB60" i="70"/>
  <c r="AD66" i="70" l="1"/>
  <c r="AE66" i="70" s="1"/>
  <c r="AE63" i="70"/>
  <c r="AE67" i="70"/>
  <c r="Y67" i="70" s="1"/>
  <c r="AE60" i="70"/>
  <c r="Y60" i="70" s="1"/>
  <c r="AE62" i="70"/>
  <c r="AE61" i="70"/>
  <c r="Y61" i="70" s="1"/>
  <c r="W69" i="69"/>
  <c r="L69" i="69"/>
  <c r="J69" i="69"/>
  <c r="E69" i="69"/>
  <c r="W68" i="69"/>
  <c r="L68" i="69"/>
  <c r="J68" i="69"/>
  <c r="E68" i="69"/>
  <c r="AD67" i="69"/>
  <c r="AB67" i="69"/>
  <c r="W66" i="69"/>
  <c r="AB66" i="69" s="1"/>
  <c r="U66" i="69"/>
  <c r="T66" i="69"/>
  <c r="S66" i="69"/>
  <c r="O66" i="69"/>
  <c r="N66" i="69"/>
  <c r="M66" i="69"/>
  <c r="L66" i="69"/>
  <c r="K66" i="69"/>
  <c r="J66" i="69"/>
  <c r="I66" i="69"/>
  <c r="H66" i="69"/>
  <c r="G66" i="69"/>
  <c r="F66" i="69"/>
  <c r="E66" i="69"/>
  <c r="AD65" i="69"/>
  <c r="AE65" i="69" s="1"/>
  <c r="AD63" i="69"/>
  <c r="AB63" i="69"/>
  <c r="Y63" i="69"/>
  <c r="AD62" i="69"/>
  <c r="AB62" i="69"/>
  <c r="Y62" i="69"/>
  <c r="AD61" i="69"/>
  <c r="AB61" i="69"/>
  <c r="Y61" i="69"/>
  <c r="AD60" i="69"/>
  <c r="AB60" i="69"/>
  <c r="W69" i="68"/>
  <c r="L69" i="68"/>
  <c r="J69" i="68"/>
  <c r="E69" i="68"/>
  <c r="W68" i="68"/>
  <c r="L68" i="68"/>
  <c r="J68" i="68"/>
  <c r="E68" i="68"/>
  <c r="AD67" i="68"/>
  <c r="AB67" i="68"/>
  <c r="W66" i="68"/>
  <c r="AB66" i="68" s="1"/>
  <c r="U66" i="68"/>
  <c r="T66" i="68"/>
  <c r="S66" i="68"/>
  <c r="O66" i="68"/>
  <c r="N66" i="68"/>
  <c r="M66" i="68"/>
  <c r="L66" i="68"/>
  <c r="K66" i="68"/>
  <c r="J66" i="68"/>
  <c r="I66" i="68"/>
  <c r="H66" i="68"/>
  <c r="G66" i="68"/>
  <c r="F66" i="68"/>
  <c r="E66" i="68"/>
  <c r="AD65" i="68"/>
  <c r="AE65" i="68" s="1"/>
  <c r="AD63" i="68"/>
  <c r="AB63" i="68"/>
  <c r="Y63" i="68"/>
  <c r="AD62" i="68"/>
  <c r="AB62" i="68"/>
  <c r="Y62" i="68"/>
  <c r="AD61" i="68"/>
  <c r="AB61" i="68"/>
  <c r="AD60" i="68"/>
  <c r="AB60" i="68"/>
  <c r="W69" i="67"/>
  <c r="L69" i="67"/>
  <c r="J69" i="67"/>
  <c r="E69" i="67"/>
  <c r="W68" i="67"/>
  <c r="L68" i="67"/>
  <c r="J68" i="67"/>
  <c r="E68" i="67"/>
  <c r="AD67" i="67"/>
  <c r="AB67" i="67"/>
  <c r="W66" i="67"/>
  <c r="AB66" i="67" s="1"/>
  <c r="U66" i="67"/>
  <c r="T66" i="67"/>
  <c r="S66" i="67"/>
  <c r="Q66" i="67"/>
  <c r="P66" i="67"/>
  <c r="O66" i="67"/>
  <c r="N66" i="67"/>
  <c r="M66" i="67"/>
  <c r="L66" i="67"/>
  <c r="K66" i="67"/>
  <c r="J66" i="67"/>
  <c r="I66" i="67"/>
  <c r="H66" i="67"/>
  <c r="G66" i="67"/>
  <c r="F66" i="67"/>
  <c r="E66" i="67"/>
  <c r="AD65" i="67"/>
  <c r="AE65" i="67" s="1"/>
  <c r="AD63" i="67"/>
  <c r="AB63" i="67"/>
  <c r="Y63" i="67"/>
  <c r="AD62" i="67"/>
  <c r="AB62" i="67"/>
  <c r="Y62" i="67"/>
  <c r="AD61" i="67"/>
  <c r="AB61" i="67"/>
  <c r="Y61" i="67"/>
  <c r="AD60" i="67"/>
  <c r="AB60" i="67"/>
  <c r="W69" i="66"/>
  <c r="L69" i="66"/>
  <c r="J69" i="66"/>
  <c r="E69" i="66"/>
  <c r="W68" i="66"/>
  <c r="L68" i="66"/>
  <c r="J68" i="66"/>
  <c r="E68" i="66"/>
  <c r="AD67" i="66"/>
  <c r="AB67" i="66"/>
  <c r="W66" i="66"/>
  <c r="AB66" i="66" s="1"/>
  <c r="U66" i="66"/>
  <c r="T66" i="66"/>
  <c r="S66" i="66"/>
  <c r="Q66" i="66"/>
  <c r="P66" i="66"/>
  <c r="O66" i="66"/>
  <c r="N66" i="66"/>
  <c r="M66" i="66"/>
  <c r="L66" i="66"/>
  <c r="K66" i="66"/>
  <c r="J66" i="66"/>
  <c r="I66" i="66"/>
  <c r="H66" i="66"/>
  <c r="G66" i="66"/>
  <c r="F66" i="66"/>
  <c r="E66" i="66"/>
  <c r="AD65" i="66"/>
  <c r="AE65" i="66" s="1"/>
  <c r="AD63" i="66"/>
  <c r="AB63" i="66"/>
  <c r="Y63" i="66"/>
  <c r="AD62" i="66"/>
  <c r="AB62" i="66"/>
  <c r="Y62" i="66"/>
  <c r="AD61" i="66"/>
  <c r="AB61" i="66"/>
  <c r="AD60" i="66"/>
  <c r="AB60" i="66"/>
  <c r="AB60" i="65"/>
  <c r="AD60" i="65"/>
  <c r="Y61" i="65"/>
  <c r="AB61" i="65"/>
  <c r="AD61" i="65"/>
  <c r="Y62" i="65"/>
  <c r="AB62" i="65"/>
  <c r="AD62" i="65"/>
  <c r="Y63" i="65"/>
  <c r="AB63" i="65"/>
  <c r="AD63" i="65"/>
  <c r="AD65" i="65"/>
  <c r="AE65" i="65" s="1"/>
  <c r="E66" i="65"/>
  <c r="F66" i="65"/>
  <c r="G66" i="65"/>
  <c r="H66" i="65"/>
  <c r="I66" i="65"/>
  <c r="J66" i="65"/>
  <c r="K66" i="65"/>
  <c r="L66" i="65"/>
  <c r="M66" i="65"/>
  <c r="N66" i="65"/>
  <c r="O66" i="65"/>
  <c r="S66" i="65"/>
  <c r="T66" i="65"/>
  <c r="U66" i="65"/>
  <c r="W66" i="65"/>
  <c r="AB66" i="65" s="1"/>
  <c r="AB67" i="65"/>
  <c r="AD67" i="65"/>
  <c r="E68" i="65"/>
  <c r="J68" i="65"/>
  <c r="L68" i="65"/>
  <c r="W68" i="65"/>
  <c r="E69" i="65"/>
  <c r="J69" i="65"/>
  <c r="L69" i="65"/>
  <c r="W69" i="65"/>
  <c r="Y66" i="70" l="1"/>
  <c r="AE67" i="67"/>
  <c r="Y67" i="67" s="1"/>
  <c r="AE63" i="68"/>
  <c r="AE61" i="67"/>
  <c r="AE60" i="69"/>
  <c r="Y60" i="69" s="1"/>
  <c r="Y66" i="69" s="1"/>
  <c r="AE62" i="65"/>
  <c r="AE67" i="65"/>
  <c r="Y67" i="65" s="1"/>
  <c r="AD66" i="68"/>
  <c r="AE66" i="68" s="1"/>
  <c r="AD66" i="69"/>
  <c r="AE66" i="69" s="1"/>
  <c r="AE67" i="68"/>
  <c r="Y67" i="68" s="1"/>
  <c r="AE63" i="67"/>
  <c r="AE60" i="68"/>
  <c r="Y60" i="68" s="1"/>
  <c r="AE63" i="69"/>
  <c r="AE67" i="69"/>
  <c r="Y67" i="69" s="1"/>
  <c r="AE61" i="66"/>
  <c r="Y61" i="66" s="1"/>
  <c r="AE63" i="65"/>
  <c r="AE61" i="68"/>
  <c r="Y61" i="68" s="1"/>
  <c r="AE63" i="66"/>
  <c r="AE62" i="68"/>
  <c r="AE60" i="65"/>
  <c r="Y60" i="65" s="1"/>
  <c r="Y66" i="65" s="1"/>
  <c r="AE62" i="66"/>
  <c r="AE62" i="69"/>
  <c r="AE67" i="66"/>
  <c r="Y67" i="66" s="1"/>
  <c r="AE62" i="67"/>
  <c r="AE61" i="69"/>
  <c r="AD66" i="67"/>
  <c r="AE66" i="67" s="1"/>
  <c r="AE60" i="67"/>
  <c r="Y60" i="67" s="1"/>
  <c r="Y66" i="67" s="1"/>
  <c r="AD66" i="66"/>
  <c r="AE66" i="66" s="1"/>
  <c r="AE60" i="66"/>
  <c r="Y60" i="66" s="1"/>
  <c r="AE61" i="65"/>
  <c r="AD66" i="65"/>
  <c r="AE66" i="65" s="1"/>
  <c r="W69" i="64"/>
  <c r="L69" i="64"/>
  <c r="J69" i="64"/>
  <c r="E69" i="64"/>
  <c r="W68" i="64"/>
  <c r="L68" i="64"/>
  <c r="J68" i="64"/>
  <c r="E68" i="64"/>
  <c r="AD67" i="64"/>
  <c r="AB67" i="64"/>
  <c r="W66" i="64"/>
  <c r="AB66" i="64" s="1"/>
  <c r="U66" i="64"/>
  <c r="T66" i="64"/>
  <c r="S66" i="64"/>
  <c r="O66" i="64"/>
  <c r="N66" i="64"/>
  <c r="M66" i="64"/>
  <c r="L66" i="64"/>
  <c r="K66" i="64"/>
  <c r="J66" i="64"/>
  <c r="I66" i="64"/>
  <c r="H66" i="64"/>
  <c r="G66" i="64"/>
  <c r="F66" i="64"/>
  <c r="E66" i="64"/>
  <c r="AD65" i="64"/>
  <c r="AE65" i="64" s="1"/>
  <c r="AD63" i="64"/>
  <c r="AB63" i="64"/>
  <c r="Y63" i="64"/>
  <c r="AD62" i="64"/>
  <c r="AB62" i="64"/>
  <c r="Y62" i="64"/>
  <c r="AD61" i="64"/>
  <c r="AB61" i="64"/>
  <c r="AD60" i="64"/>
  <c r="AB60" i="64"/>
  <c r="Y66" i="68" l="1"/>
  <c r="Y66" i="66"/>
  <c r="AE61" i="64"/>
  <c r="Y61" i="64" s="1"/>
  <c r="AD66" i="64"/>
  <c r="AE66" i="64" s="1"/>
  <c r="AE62" i="64"/>
  <c r="AE67" i="64"/>
  <c r="Y67" i="64" s="1"/>
  <c r="AE63" i="64"/>
  <c r="AE60" i="64"/>
  <c r="Y60" i="64" s="1"/>
  <c r="W69" i="63"/>
  <c r="L69" i="63"/>
  <c r="J69" i="63"/>
  <c r="E69" i="63"/>
  <c r="W68" i="63"/>
  <c r="L68" i="63"/>
  <c r="J68" i="63"/>
  <c r="E68" i="63"/>
  <c r="AD67" i="63"/>
  <c r="AB67" i="63"/>
  <c r="W66" i="63"/>
  <c r="AB66" i="63" s="1"/>
  <c r="U66" i="63"/>
  <c r="T66" i="63"/>
  <c r="S66" i="63"/>
  <c r="O66" i="63"/>
  <c r="N66" i="63"/>
  <c r="M66" i="63"/>
  <c r="L66" i="63"/>
  <c r="K66" i="63"/>
  <c r="J66" i="63"/>
  <c r="I66" i="63"/>
  <c r="H66" i="63"/>
  <c r="G66" i="63"/>
  <c r="F66" i="63"/>
  <c r="E66" i="63"/>
  <c r="AD65" i="63"/>
  <c r="AE65" i="63" s="1"/>
  <c r="AD63" i="63"/>
  <c r="AB63" i="63"/>
  <c r="Y63" i="63"/>
  <c r="AD62" i="63"/>
  <c r="AB62" i="63"/>
  <c r="Y62" i="63"/>
  <c r="AD61" i="63"/>
  <c r="AB61" i="63"/>
  <c r="Y61" i="63"/>
  <c r="AD60" i="63"/>
  <c r="AB60" i="63"/>
  <c r="Y66" i="64" l="1"/>
  <c r="AD66" i="63"/>
  <c r="AE66" i="63" s="1"/>
  <c r="AE67" i="63"/>
  <c r="Y67" i="63" s="1"/>
  <c r="AE62" i="63"/>
  <c r="AE61" i="63"/>
  <c r="AE60" i="63"/>
  <c r="Y60" i="63" s="1"/>
  <c r="Y66" i="63" s="1"/>
  <c r="AE63" i="63"/>
  <c r="W69" i="62"/>
  <c r="L69" i="62"/>
  <c r="J69" i="62"/>
  <c r="E69" i="62"/>
  <c r="W68" i="62"/>
  <c r="L68" i="62"/>
  <c r="J68" i="62"/>
  <c r="E68" i="62"/>
  <c r="AD67" i="62"/>
  <c r="AB67" i="62"/>
  <c r="W66" i="62"/>
  <c r="AB66" i="62" s="1"/>
  <c r="U66" i="62"/>
  <c r="T66" i="62"/>
  <c r="S66" i="62"/>
  <c r="O66" i="62"/>
  <c r="N66" i="62"/>
  <c r="M66" i="62"/>
  <c r="L66" i="62"/>
  <c r="K66" i="62"/>
  <c r="J66" i="62"/>
  <c r="I66" i="62"/>
  <c r="H66" i="62"/>
  <c r="G66" i="62"/>
  <c r="F66" i="62"/>
  <c r="E66" i="62"/>
  <c r="AD65" i="62"/>
  <c r="AE65" i="62" s="1"/>
  <c r="AD63" i="62"/>
  <c r="AB63" i="62"/>
  <c r="Y63" i="62"/>
  <c r="AD62" i="62"/>
  <c r="AB62" i="62"/>
  <c r="Y62" i="62"/>
  <c r="AD61" i="62"/>
  <c r="AB61" i="62"/>
  <c r="AD60" i="62"/>
  <c r="AB60" i="62"/>
  <c r="W69" i="61"/>
  <c r="L69" i="61"/>
  <c r="J69" i="61"/>
  <c r="E69" i="61"/>
  <c r="W68" i="61"/>
  <c r="L68" i="61"/>
  <c r="J68" i="61"/>
  <c r="E68" i="61"/>
  <c r="AD67" i="61"/>
  <c r="AB67" i="61"/>
  <c r="W66" i="61"/>
  <c r="AB66" i="61" s="1"/>
  <c r="U66" i="61"/>
  <c r="T66" i="61"/>
  <c r="S66" i="61"/>
  <c r="O66" i="61"/>
  <c r="N66" i="61"/>
  <c r="M66" i="61"/>
  <c r="L66" i="61"/>
  <c r="K66" i="61"/>
  <c r="J66" i="61"/>
  <c r="I66" i="61"/>
  <c r="H66" i="61"/>
  <c r="G66" i="61"/>
  <c r="F66" i="61"/>
  <c r="E66" i="61"/>
  <c r="AD65" i="61"/>
  <c r="AE65" i="61" s="1"/>
  <c r="AD63" i="61"/>
  <c r="AB63" i="61"/>
  <c r="Y63" i="61"/>
  <c r="AD62" i="61"/>
  <c r="AB62" i="61"/>
  <c r="Y62" i="61"/>
  <c r="AD61" i="61"/>
  <c r="AB61" i="61"/>
  <c r="Y61" i="61"/>
  <c r="AD60" i="61"/>
  <c r="AB60" i="61"/>
  <c r="AE63" i="62" l="1"/>
  <c r="AE62" i="62"/>
  <c r="AE61" i="62"/>
  <c r="Y61" i="62" s="1"/>
  <c r="AD66" i="62"/>
  <c r="AE66" i="62" s="1"/>
  <c r="AE67" i="62"/>
  <c r="Y67" i="62" s="1"/>
  <c r="AE60" i="62"/>
  <c r="Y60" i="62" s="1"/>
  <c r="AD66" i="61"/>
  <c r="AE66" i="61" s="1"/>
  <c r="AE62" i="61"/>
  <c r="AE67" i="61"/>
  <c r="Y67" i="61" s="1"/>
  <c r="AE63" i="61"/>
  <c r="AE61" i="61"/>
  <c r="AE60" i="61"/>
  <c r="Y60" i="61" s="1"/>
  <c r="Y66" i="61" s="1"/>
  <c r="Y66" i="62" l="1"/>
  <c r="W69" i="60"/>
  <c r="L69" i="60"/>
  <c r="J69" i="60"/>
  <c r="E69" i="60"/>
  <c r="W68" i="60"/>
  <c r="L68" i="60"/>
  <c r="J68" i="60"/>
  <c r="E68" i="60"/>
  <c r="AD67" i="60"/>
  <c r="AB67" i="60"/>
  <c r="W66" i="60"/>
  <c r="AB66" i="60" s="1"/>
  <c r="U66" i="60"/>
  <c r="T66" i="60"/>
  <c r="S66" i="60"/>
  <c r="Q66" i="60"/>
  <c r="P66" i="60"/>
  <c r="O66" i="60"/>
  <c r="N66" i="60"/>
  <c r="M66" i="60"/>
  <c r="L66" i="60"/>
  <c r="K66" i="60"/>
  <c r="J66" i="60"/>
  <c r="I66" i="60"/>
  <c r="H66" i="60"/>
  <c r="G66" i="60"/>
  <c r="F66" i="60"/>
  <c r="E66" i="60"/>
  <c r="AD65" i="60"/>
  <c r="AE65" i="60" s="1"/>
  <c r="AD63" i="60"/>
  <c r="AB63" i="60"/>
  <c r="Y63" i="60"/>
  <c r="AD62" i="60"/>
  <c r="AB62" i="60"/>
  <c r="Y62" i="60"/>
  <c r="AD61" i="60"/>
  <c r="AB61" i="60"/>
  <c r="AD60" i="60"/>
  <c r="AB60" i="60"/>
  <c r="W69" i="59"/>
  <c r="L69" i="59"/>
  <c r="J69" i="59"/>
  <c r="E69" i="59"/>
  <c r="W68" i="59"/>
  <c r="L68" i="59"/>
  <c r="J68" i="59"/>
  <c r="E68" i="59"/>
  <c r="AD67" i="59"/>
  <c r="AB67" i="59"/>
  <c r="W66" i="59"/>
  <c r="AB66" i="59" s="1"/>
  <c r="U66" i="59"/>
  <c r="T66" i="59"/>
  <c r="S66" i="59"/>
  <c r="Q66" i="59"/>
  <c r="P66" i="59"/>
  <c r="O66" i="59"/>
  <c r="N66" i="59"/>
  <c r="M66" i="59"/>
  <c r="L66" i="59"/>
  <c r="K66" i="59"/>
  <c r="J66" i="59"/>
  <c r="I66" i="59"/>
  <c r="H66" i="59"/>
  <c r="G66" i="59"/>
  <c r="F66" i="59"/>
  <c r="E66" i="59"/>
  <c r="AD65" i="59"/>
  <c r="AE65" i="59" s="1"/>
  <c r="AD63" i="59"/>
  <c r="AB63" i="59"/>
  <c r="Y63" i="59"/>
  <c r="AD62" i="59"/>
  <c r="AB62" i="59"/>
  <c r="Y62" i="59"/>
  <c r="AD61" i="59"/>
  <c r="AB61" i="59"/>
  <c r="AD60" i="59"/>
  <c r="AB60" i="59"/>
  <c r="W69" i="58"/>
  <c r="L69" i="58"/>
  <c r="J69" i="58"/>
  <c r="E69" i="58"/>
  <c r="W68" i="58"/>
  <c r="L68" i="58"/>
  <c r="J68" i="58"/>
  <c r="E68" i="58"/>
  <c r="AD67" i="58"/>
  <c r="AB67" i="58"/>
  <c r="W66" i="58"/>
  <c r="AB66" i="58" s="1"/>
  <c r="U66" i="58"/>
  <c r="T66" i="58"/>
  <c r="S66" i="58"/>
  <c r="O66" i="58"/>
  <c r="N66" i="58"/>
  <c r="M66" i="58"/>
  <c r="L66" i="58"/>
  <c r="K66" i="58"/>
  <c r="J66" i="58"/>
  <c r="I66" i="58"/>
  <c r="H66" i="58"/>
  <c r="G66" i="58"/>
  <c r="F66" i="58"/>
  <c r="E66" i="58"/>
  <c r="AD65" i="58"/>
  <c r="AE65" i="58" s="1"/>
  <c r="AD63" i="58"/>
  <c r="AB63" i="58"/>
  <c r="Y63" i="58"/>
  <c r="AD62" i="58"/>
  <c r="AB62" i="58"/>
  <c r="AD61" i="58"/>
  <c r="AB61" i="58"/>
  <c r="AD60" i="58"/>
  <c r="AB60" i="58"/>
  <c r="AE63" i="60" l="1"/>
  <c r="AE61" i="60"/>
  <c r="Y61" i="60" s="1"/>
  <c r="AE62" i="60"/>
  <c r="AE67" i="60"/>
  <c r="Y67" i="60" s="1"/>
  <c r="AD66" i="60"/>
  <c r="AE66" i="60" s="1"/>
  <c r="AE60" i="60"/>
  <c r="Y60" i="60" s="1"/>
  <c r="AE63" i="59"/>
  <c r="AE60" i="59"/>
  <c r="Y60" i="59" s="1"/>
  <c r="AE67" i="59"/>
  <c r="Y67" i="59" s="1"/>
  <c r="AE62" i="59"/>
  <c r="AE62" i="58"/>
  <c r="Y62" i="58" s="1"/>
  <c r="AE61" i="59"/>
  <c r="Y61" i="59" s="1"/>
  <c r="AD66" i="59"/>
  <c r="AE66" i="59" s="1"/>
  <c r="AE63" i="58"/>
  <c r="AD66" i="58"/>
  <c r="AE66" i="58" s="1"/>
  <c r="AE61" i="58"/>
  <c r="Y61" i="58" s="1"/>
  <c r="AE60" i="58"/>
  <c r="Y60" i="58" s="1"/>
  <c r="AE67" i="58"/>
  <c r="Y67" i="58" s="1"/>
  <c r="W69" i="57"/>
  <c r="L69" i="57"/>
  <c r="J69" i="57"/>
  <c r="E69" i="57"/>
  <c r="W68" i="57"/>
  <c r="L68" i="57"/>
  <c r="J68" i="57"/>
  <c r="E68" i="57"/>
  <c r="AD67" i="57"/>
  <c r="AB67" i="57"/>
  <c r="W66" i="57"/>
  <c r="AB66" i="57" s="1"/>
  <c r="U66" i="57"/>
  <c r="T66" i="57"/>
  <c r="S66" i="57"/>
  <c r="O66" i="57"/>
  <c r="N66" i="57"/>
  <c r="M66" i="57"/>
  <c r="L66" i="57"/>
  <c r="K66" i="57"/>
  <c r="J66" i="57"/>
  <c r="I66" i="57"/>
  <c r="H66" i="57"/>
  <c r="G66" i="57"/>
  <c r="F66" i="57"/>
  <c r="E66" i="57"/>
  <c r="AD65" i="57"/>
  <c r="AE65" i="57" s="1"/>
  <c r="AD63" i="57"/>
  <c r="AB63" i="57"/>
  <c r="Y63" i="57"/>
  <c r="AD62" i="57"/>
  <c r="AB62" i="57"/>
  <c r="Y62" i="57"/>
  <c r="AD61" i="57"/>
  <c r="AB61" i="57"/>
  <c r="AD60" i="57"/>
  <c r="AB60" i="57"/>
  <c r="W69" i="56"/>
  <c r="L69" i="56"/>
  <c r="J69" i="56"/>
  <c r="E69" i="56"/>
  <c r="W68" i="56"/>
  <c r="L68" i="56"/>
  <c r="J68" i="56"/>
  <c r="E68" i="56"/>
  <c r="AD67" i="56"/>
  <c r="AB67" i="56"/>
  <c r="W66" i="56"/>
  <c r="AB66" i="56" s="1"/>
  <c r="U66" i="56"/>
  <c r="T66" i="56"/>
  <c r="S66" i="56"/>
  <c r="O66" i="56"/>
  <c r="N66" i="56"/>
  <c r="M66" i="56"/>
  <c r="L66" i="56"/>
  <c r="K66" i="56"/>
  <c r="J66" i="56"/>
  <c r="I66" i="56"/>
  <c r="H66" i="56"/>
  <c r="G66" i="56"/>
  <c r="F66" i="56"/>
  <c r="E66" i="56"/>
  <c r="AD65" i="56"/>
  <c r="AE65" i="56" s="1"/>
  <c r="AD63" i="56"/>
  <c r="AB63" i="56"/>
  <c r="Y63" i="56"/>
  <c r="AD62" i="56"/>
  <c r="AB62" i="56"/>
  <c r="Y62" i="56"/>
  <c r="AD61" i="56"/>
  <c r="AB61" i="56"/>
  <c r="AD60" i="56"/>
  <c r="AB60" i="56"/>
  <c r="Y66" i="60" l="1"/>
  <c r="Y66" i="59"/>
  <c r="Y66" i="58"/>
  <c r="AE63" i="57"/>
  <c r="AD66" i="57"/>
  <c r="AE66" i="57" s="1"/>
  <c r="AE61" i="57"/>
  <c r="Y61" i="57" s="1"/>
  <c r="AE67" i="57"/>
  <c r="Y67" i="57" s="1"/>
  <c r="AE62" i="57"/>
  <c r="AE60" i="57"/>
  <c r="Y60" i="57" s="1"/>
  <c r="AE63" i="56"/>
  <c r="AE67" i="56"/>
  <c r="Y67" i="56" s="1"/>
  <c r="AE62" i="56"/>
  <c r="AE61" i="56"/>
  <c r="Y61" i="56" s="1"/>
  <c r="AE60" i="56"/>
  <c r="Y60" i="56" s="1"/>
  <c r="AD66" i="56"/>
  <c r="AE66" i="56" s="1"/>
  <c r="W69" i="55"/>
  <c r="L69" i="55"/>
  <c r="J69" i="55"/>
  <c r="E69" i="55"/>
  <c r="W68" i="55"/>
  <c r="L68" i="55"/>
  <c r="J68" i="55"/>
  <c r="E68" i="55"/>
  <c r="AD67" i="55"/>
  <c r="AB67" i="55"/>
  <c r="W66" i="55"/>
  <c r="AB66" i="55" s="1"/>
  <c r="U66" i="55"/>
  <c r="T66" i="55"/>
  <c r="S66" i="55"/>
  <c r="O66" i="55"/>
  <c r="N66" i="55"/>
  <c r="M66" i="55"/>
  <c r="L66" i="55"/>
  <c r="K66" i="55"/>
  <c r="J66" i="55"/>
  <c r="I66" i="55"/>
  <c r="H66" i="55"/>
  <c r="G66" i="55"/>
  <c r="F66" i="55"/>
  <c r="E66" i="55"/>
  <c r="AD65" i="55"/>
  <c r="AE65" i="55" s="1"/>
  <c r="AD63" i="55"/>
  <c r="AB63" i="55"/>
  <c r="Y63" i="55"/>
  <c r="AD62" i="55"/>
  <c r="AB62" i="55"/>
  <c r="AD61" i="55"/>
  <c r="AB61" i="55"/>
  <c r="AD60" i="55"/>
  <c r="AB60" i="55"/>
  <c r="W69" i="54"/>
  <c r="L69" i="54"/>
  <c r="J69" i="54"/>
  <c r="E69" i="54"/>
  <c r="W68" i="54"/>
  <c r="L68" i="54"/>
  <c r="J68" i="54"/>
  <c r="E68" i="54"/>
  <c r="AD67" i="54"/>
  <c r="AB67" i="54"/>
  <c r="W66" i="54"/>
  <c r="AB66" i="54" s="1"/>
  <c r="U66" i="54"/>
  <c r="T66" i="54"/>
  <c r="S66" i="54"/>
  <c r="O66" i="54"/>
  <c r="N66" i="54"/>
  <c r="M66" i="54"/>
  <c r="L66" i="54"/>
  <c r="K66" i="54"/>
  <c r="J66" i="54"/>
  <c r="I66" i="54"/>
  <c r="H66" i="54"/>
  <c r="G66" i="54"/>
  <c r="F66" i="54"/>
  <c r="E66" i="54"/>
  <c r="AD65" i="54"/>
  <c r="AE65" i="54" s="1"/>
  <c r="AD63" i="54"/>
  <c r="AB63" i="54"/>
  <c r="Y63" i="54"/>
  <c r="AD62" i="54"/>
  <c r="AB62" i="54"/>
  <c r="Y62" i="54"/>
  <c r="AD61" i="54"/>
  <c r="AB61" i="54"/>
  <c r="AD60" i="54"/>
  <c r="AB60" i="54"/>
  <c r="W69" i="53"/>
  <c r="L69" i="53"/>
  <c r="J69" i="53"/>
  <c r="E69" i="53"/>
  <c r="W68" i="53"/>
  <c r="L68" i="53"/>
  <c r="J68" i="53"/>
  <c r="E68" i="53"/>
  <c r="AD67" i="53"/>
  <c r="AB67" i="53"/>
  <c r="W66" i="53"/>
  <c r="AB66" i="53" s="1"/>
  <c r="U66" i="53"/>
  <c r="T66" i="53"/>
  <c r="S66" i="53"/>
  <c r="O66" i="53"/>
  <c r="N66" i="53"/>
  <c r="M66" i="53"/>
  <c r="L66" i="53"/>
  <c r="K66" i="53"/>
  <c r="J66" i="53"/>
  <c r="I66" i="53"/>
  <c r="H66" i="53"/>
  <c r="G66" i="53"/>
  <c r="F66" i="53"/>
  <c r="E66" i="53"/>
  <c r="AD65" i="53"/>
  <c r="AE65" i="53" s="1"/>
  <c r="AD63" i="53"/>
  <c r="AB63" i="53"/>
  <c r="Y63" i="53"/>
  <c r="AD62" i="53"/>
  <c r="AB62" i="53"/>
  <c r="Y62" i="53"/>
  <c r="AD61" i="53"/>
  <c r="AB61" i="53"/>
  <c r="AD60" i="53"/>
  <c r="AB60" i="53"/>
  <c r="W69" i="52"/>
  <c r="L69" i="52"/>
  <c r="J69" i="52"/>
  <c r="E69" i="52"/>
  <c r="W68" i="52"/>
  <c r="L68" i="52"/>
  <c r="J68" i="52"/>
  <c r="E68" i="52"/>
  <c r="AD67" i="52"/>
  <c r="AB67" i="52"/>
  <c r="W66" i="52"/>
  <c r="AB66" i="52" s="1"/>
  <c r="U66" i="52"/>
  <c r="T66" i="52"/>
  <c r="S66" i="52"/>
  <c r="O66" i="52"/>
  <c r="N66" i="52"/>
  <c r="M66" i="52"/>
  <c r="L66" i="52"/>
  <c r="K66" i="52"/>
  <c r="J66" i="52"/>
  <c r="I66" i="52"/>
  <c r="H66" i="52"/>
  <c r="G66" i="52"/>
  <c r="F66" i="52"/>
  <c r="E66" i="52"/>
  <c r="AD65" i="52"/>
  <c r="AE65" i="52" s="1"/>
  <c r="AD63" i="52"/>
  <c r="AB63" i="52"/>
  <c r="Y63" i="52"/>
  <c r="AD62" i="52"/>
  <c r="AB62" i="52"/>
  <c r="Y62" i="52"/>
  <c r="AD61" i="52"/>
  <c r="AB61" i="52"/>
  <c r="Y61" i="52"/>
  <c r="AD60" i="52"/>
  <c r="AB60" i="52"/>
  <c r="W69" i="51"/>
  <c r="L69" i="51"/>
  <c r="J69" i="51"/>
  <c r="E69" i="51"/>
  <c r="W68" i="51"/>
  <c r="L68" i="51"/>
  <c r="J68" i="51"/>
  <c r="E68" i="51"/>
  <c r="AD67" i="51"/>
  <c r="AB67" i="51"/>
  <c r="W66" i="51"/>
  <c r="AB66" i="51" s="1"/>
  <c r="U66" i="51"/>
  <c r="T66" i="51"/>
  <c r="S66" i="51"/>
  <c r="O66" i="51"/>
  <c r="N66" i="51"/>
  <c r="M66" i="51"/>
  <c r="L66" i="51"/>
  <c r="K66" i="51"/>
  <c r="J66" i="51"/>
  <c r="I66" i="51"/>
  <c r="H66" i="51"/>
  <c r="G66" i="51"/>
  <c r="F66" i="51"/>
  <c r="E66" i="51"/>
  <c r="AD65" i="51"/>
  <c r="AE65" i="51" s="1"/>
  <c r="AD63" i="51"/>
  <c r="AB63" i="51"/>
  <c r="Y63" i="51"/>
  <c r="AD62" i="51"/>
  <c r="AB62" i="51"/>
  <c r="Y62" i="51"/>
  <c r="AD61" i="51"/>
  <c r="AB61" i="51"/>
  <c r="Y61" i="51"/>
  <c r="AD60" i="51"/>
  <c r="AB60" i="51"/>
  <c r="W69" i="50"/>
  <c r="L69" i="50"/>
  <c r="J69" i="50"/>
  <c r="E69" i="50"/>
  <c r="W68" i="50"/>
  <c r="L68" i="50"/>
  <c r="J68" i="50"/>
  <c r="E68" i="50"/>
  <c r="AD67" i="50"/>
  <c r="AB67" i="50"/>
  <c r="W66" i="50"/>
  <c r="AB66" i="50" s="1"/>
  <c r="U66" i="50"/>
  <c r="T66" i="50"/>
  <c r="S66" i="50"/>
  <c r="Q66" i="50"/>
  <c r="P66" i="50"/>
  <c r="O66" i="50"/>
  <c r="N66" i="50"/>
  <c r="M66" i="50"/>
  <c r="L66" i="50"/>
  <c r="K66" i="50"/>
  <c r="J66" i="50"/>
  <c r="I66" i="50"/>
  <c r="H66" i="50"/>
  <c r="G66" i="50"/>
  <c r="F66" i="50"/>
  <c r="E66" i="50"/>
  <c r="AD65" i="50"/>
  <c r="AE65" i="50" s="1"/>
  <c r="AD63" i="50"/>
  <c r="AB63" i="50"/>
  <c r="Y63" i="50"/>
  <c r="AD62" i="50"/>
  <c r="AB62" i="50"/>
  <c r="Y62" i="50"/>
  <c r="AD61" i="50"/>
  <c r="AB61" i="50"/>
  <c r="AD60" i="50"/>
  <c r="AB60" i="50"/>
  <c r="W69" i="49"/>
  <c r="L69" i="49"/>
  <c r="J69" i="49"/>
  <c r="E69" i="49"/>
  <c r="W68" i="49"/>
  <c r="L68" i="49"/>
  <c r="J68" i="49"/>
  <c r="E68" i="49"/>
  <c r="AD67" i="49"/>
  <c r="AB67" i="49"/>
  <c r="W66" i="49"/>
  <c r="AB66" i="49" s="1"/>
  <c r="U66" i="49"/>
  <c r="T66" i="49"/>
  <c r="S66" i="49"/>
  <c r="Q66" i="49"/>
  <c r="P66" i="49"/>
  <c r="O66" i="49"/>
  <c r="N66" i="49"/>
  <c r="M66" i="49"/>
  <c r="L66" i="49"/>
  <c r="K66" i="49"/>
  <c r="J66" i="49"/>
  <c r="I66" i="49"/>
  <c r="H66" i="49"/>
  <c r="G66" i="49"/>
  <c r="F66" i="49"/>
  <c r="E66" i="49"/>
  <c r="AD65" i="49"/>
  <c r="AE65" i="49" s="1"/>
  <c r="AD63" i="49"/>
  <c r="AB63" i="49"/>
  <c r="Y63" i="49"/>
  <c r="AD62" i="49"/>
  <c r="AB62" i="49"/>
  <c r="AD61" i="49"/>
  <c r="AB61" i="49"/>
  <c r="AD60" i="49"/>
  <c r="AB60" i="49"/>
  <c r="W69" i="48"/>
  <c r="L69" i="48"/>
  <c r="J69" i="48"/>
  <c r="E69" i="48"/>
  <c r="W68" i="48"/>
  <c r="L68" i="48"/>
  <c r="J68" i="48"/>
  <c r="E68" i="48"/>
  <c r="AD67" i="48"/>
  <c r="AB67" i="48"/>
  <c r="W66" i="48"/>
  <c r="AB66" i="48" s="1"/>
  <c r="U66" i="48"/>
  <c r="T66" i="48"/>
  <c r="S66" i="48"/>
  <c r="O66" i="48"/>
  <c r="N66" i="48"/>
  <c r="M66" i="48"/>
  <c r="L66" i="48"/>
  <c r="K66" i="48"/>
  <c r="J66" i="48"/>
  <c r="I66" i="48"/>
  <c r="H66" i="48"/>
  <c r="G66" i="48"/>
  <c r="F66" i="48"/>
  <c r="E66" i="48"/>
  <c r="AD65" i="48"/>
  <c r="AE65" i="48" s="1"/>
  <c r="AD63" i="48"/>
  <c r="AB63" i="48"/>
  <c r="Y63" i="48"/>
  <c r="AD62" i="48"/>
  <c r="AB62" i="48"/>
  <c r="Y62" i="48"/>
  <c r="AD61" i="48"/>
  <c r="AB61" i="48"/>
  <c r="Y61" i="48"/>
  <c r="AD60" i="48"/>
  <c r="AB60" i="48"/>
  <c r="W69" i="47"/>
  <c r="L69" i="47"/>
  <c r="J69" i="47"/>
  <c r="E69" i="47"/>
  <c r="W68" i="47"/>
  <c r="L68" i="47"/>
  <c r="J68" i="47"/>
  <c r="E68" i="47"/>
  <c r="AD67" i="47"/>
  <c r="AB67" i="47"/>
  <c r="W66" i="47"/>
  <c r="AB66" i="47" s="1"/>
  <c r="U66" i="47"/>
  <c r="T66" i="47"/>
  <c r="S66" i="47"/>
  <c r="O66" i="47"/>
  <c r="N66" i="47"/>
  <c r="M66" i="47"/>
  <c r="L66" i="47"/>
  <c r="K66" i="47"/>
  <c r="J66" i="47"/>
  <c r="I66" i="47"/>
  <c r="H66" i="47"/>
  <c r="G66" i="47"/>
  <c r="F66" i="47"/>
  <c r="E66" i="47"/>
  <c r="AD65" i="47"/>
  <c r="AE65" i="47" s="1"/>
  <c r="AD63" i="47"/>
  <c r="AB63" i="47"/>
  <c r="Y63" i="47"/>
  <c r="AD62" i="47"/>
  <c r="AB62" i="47"/>
  <c r="Y62" i="47"/>
  <c r="AD61" i="47"/>
  <c r="AB61" i="47"/>
  <c r="Y61" i="47"/>
  <c r="AD60" i="47"/>
  <c r="AB60" i="47"/>
  <c r="W69" i="46"/>
  <c r="L69" i="46"/>
  <c r="J69" i="46"/>
  <c r="E69" i="46"/>
  <c r="W68" i="46"/>
  <c r="L68" i="46"/>
  <c r="J68" i="46"/>
  <c r="E68" i="46"/>
  <c r="AD67" i="46"/>
  <c r="AB67" i="46"/>
  <c r="W66" i="46"/>
  <c r="AB66" i="46" s="1"/>
  <c r="U66" i="46"/>
  <c r="T66" i="46"/>
  <c r="S66" i="46"/>
  <c r="Q66" i="46"/>
  <c r="P66" i="46"/>
  <c r="O66" i="46"/>
  <c r="N66" i="46"/>
  <c r="M66" i="46"/>
  <c r="L66" i="46"/>
  <c r="K66" i="46"/>
  <c r="J66" i="46"/>
  <c r="I66" i="46"/>
  <c r="H66" i="46"/>
  <c r="G66" i="46"/>
  <c r="F66" i="46"/>
  <c r="E66" i="46"/>
  <c r="AD65" i="46"/>
  <c r="AE65" i="46" s="1"/>
  <c r="AD63" i="46"/>
  <c r="AB63" i="46"/>
  <c r="Y63" i="46"/>
  <c r="AD62" i="46"/>
  <c r="AB62" i="46"/>
  <c r="Y62" i="46"/>
  <c r="AD61" i="46"/>
  <c r="AB61" i="46"/>
  <c r="Y61" i="46"/>
  <c r="AD60" i="46"/>
  <c r="AB60" i="46"/>
  <c r="P66" i="45"/>
  <c r="Q66" i="45"/>
  <c r="Y66" i="57" l="1"/>
  <c r="AE67" i="55"/>
  <c r="Y67" i="55" s="1"/>
  <c r="Y66" i="56"/>
  <c r="AE62" i="55"/>
  <c r="Y62" i="55" s="1"/>
  <c r="AE63" i="55"/>
  <c r="AE60" i="55"/>
  <c r="Y60" i="55" s="1"/>
  <c r="AE61" i="55"/>
  <c r="Y61" i="55" s="1"/>
  <c r="AD66" i="55"/>
  <c r="AE66" i="55" s="1"/>
  <c r="AD66" i="53"/>
  <c r="AE66" i="53" s="1"/>
  <c r="AE63" i="53"/>
  <c r="AE67" i="53"/>
  <c r="Y67" i="53" s="1"/>
  <c r="AE63" i="54"/>
  <c r="AE67" i="54"/>
  <c r="Y67" i="54" s="1"/>
  <c r="AE62" i="53"/>
  <c r="AE62" i="54"/>
  <c r="AE60" i="53"/>
  <c r="Y60" i="53" s="1"/>
  <c r="AE60" i="54"/>
  <c r="Y60" i="54" s="1"/>
  <c r="AE61" i="53"/>
  <c r="Y61" i="53" s="1"/>
  <c r="AE61" i="54"/>
  <c r="AD66" i="54"/>
  <c r="AE66" i="54" s="1"/>
  <c r="AE63" i="49"/>
  <c r="AE61" i="52"/>
  <c r="AE67" i="48"/>
  <c r="Y67" i="48" s="1"/>
  <c r="AE61" i="49"/>
  <c r="Y61" i="49" s="1"/>
  <c r="AE67" i="50"/>
  <c r="Y67" i="50" s="1"/>
  <c r="AE60" i="51"/>
  <c r="Y60" i="51" s="1"/>
  <c r="Y66" i="51" s="1"/>
  <c r="AE62" i="50"/>
  <c r="AE61" i="51"/>
  <c r="AE67" i="49"/>
  <c r="Y67" i="49" s="1"/>
  <c r="AE63" i="50"/>
  <c r="AE62" i="51"/>
  <c r="AE63" i="51"/>
  <c r="AE67" i="51"/>
  <c r="Y67" i="51" s="1"/>
  <c r="AE60" i="48"/>
  <c r="AE63" i="52"/>
  <c r="AE67" i="52"/>
  <c r="Y67" i="52" s="1"/>
  <c r="AE60" i="49"/>
  <c r="Y60" i="49" s="1"/>
  <c r="AD66" i="51"/>
  <c r="AE66" i="51" s="1"/>
  <c r="AE63" i="48"/>
  <c r="AE61" i="48"/>
  <c r="AD66" i="49"/>
  <c r="AE66" i="49" s="1"/>
  <c r="Y66" i="48"/>
  <c r="AE62" i="48"/>
  <c r="AE62" i="52"/>
  <c r="AE61" i="50"/>
  <c r="AE62" i="49"/>
  <c r="Y62" i="49" s="1"/>
  <c r="AE60" i="52"/>
  <c r="Y60" i="52" s="1"/>
  <c r="Y66" i="52" s="1"/>
  <c r="AD66" i="52"/>
  <c r="AE66" i="52" s="1"/>
  <c r="AE60" i="50"/>
  <c r="Y66" i="50" s="1"/>
  <c r="AD66" i="50"/>
  <c r="AE66" i="50" s="1"/>
  <c r="AD66" i="48"/>
  <c r="AE66" i="48" s="1"/>
  <c r="AE61" i="47"/>
  <c r="AE63" i="47"/>
  <c r="AE67" i="47"/>
  <c r="Y67" i="47" s="1"/>
  <c r="AE62" i="47"/>
  <c r="AD66" i="47"/>
  <c r="AE66" i="47" s="1"/>
  <c r="AE60" i="47"/>
  <c r="Y60" i="47" s="1"/>
  <c r="Y66" i="47" s="1"/>
  <c r="AE62" i="46"/>
  <c r="AE60" i="46"/>
  <c r="Y60" i="46" s="1"/>
  <c r="Y66" i="46" s="1"/>
  <c r="AE61" i="46"/>
  <c r="AE63" i="46"/>
  <c r="AD66" i="46"/>
  <c r="AE66" i="46" s="1"/>
  <c r="AE67" i="46"/>
  <c r="Y67" i="46" s="1"/>
  <c r="W69" i="45"/>
  <c r="L69" i="45"/>
  <c r="J69" i="45"/>
  <c r="E69" i="45"/>
  <c r="W68" i="45"/>
  <c r="L68" i="45"/>
  <c r="J68" i="45"/>
  <c r="E68" i="45"/>
  <c r="AD67" i="45"/>
  <c r="AB67" i="45"/>
  <c r="W66" i="45"/>
  <c r="AB66" i="45" s="1"/>
  <c r="U66" i="45"/>
  <c r="T66" i="45"/>
  <c r="S66" i="45"/>
  <c r="O66" i="45"/>
  <c r="N66" i="45"/>
  <c r="M66" i="45"/>
  <c r="L66" i="45"/>
  <c r="K66" i="45"/>
  <c r="J66" i="45"/>
  <c r="I66" i="45"/>
  <c r="H66" i="45"/>
  <c r="G66" i="45"/>
  <c r="F66" i="45"/>
  <c r="E66" i="45"/>
  <c r="AD65" i="45"/>
  <c r="AE65" i="45" s="1"/>
  <c r="AD63" i="45"/>
  <c r="AB63" i="45"/>
  <c r="Y63" i="45"/>
  <c r="AD62" i="45"/>
  <c r="AB62" i="45"/>
  <c r="Y62" i="45"/>
  <c r="AD61" i="45"/>
  <c r="AB61" i="45"/>
  <c r="Y61" i="45"/>
  <c r="AD60" i="45"/>
  <c r="AB60" i="45"/>
  <c r="W69" i="44"/>
  <c r="L69" i="44"/>
  <c r="J69" i="44"/>
  <c r="E69" i="44"/>
  <c r="W68" i="44"/>
  <c r="L68" i="44"/>
  <c r="J68" i="44"/>
  <c r="E68" i="44"/>
  <c r="AD67" i="44"/>
  <c r="AB67" i="44"/>
  <c r="W66" i="44"/>
  <c r="AB66" i="44" s="1"/>
  <c r="U66" i="44"/>
  <c r="T66" i="44"/>
  <c r="S66" i="44"/>
  <c r="O66" i="44"/>
  <c r="N66" i="44"/>
  <c r="M66" i="44"/>
  <c r="L66" i="44"/>
  <c r="K66" i="44"/>
  <c r="J66" i="44"/>
  <c r="I66" i="44"/>
  <c r="H66" i="44"/>
  <c r="G66" i="44"/>
  <c r="F66" i="44"/>
  <c r="E66" i="44"/>
  <c r="AD65" i="44"/>
  <c r="AE65" i="44" s="1"/>
  <c r="AD63" i="44"/>
  <c r="AB63" i="44"/>
  <c r="Y63" i="44"/>
  <c r="AD62" i="44"/>
  <c r="AB62" i="44"/>
  <c r="Y62" i="44"/>
  <c r="AD61" i="44"/>
  <c r="AB61" i="44"/>
  <c r="Y61" i="44"/>
  <c r="AD60" i="44"/>
  <c r="AB60" i="44"/>
  <c r="W69" i="43"/>
  <c r="L69" i="43"/>
  <c r="J69" i="43"/>
  <c r="E69" i="43"/>
  <c r="W68" i="43"/>
  <c r="L68" i="43"/>
  <c r="J68" i="43"/>
  <c r="E68" i="43"/>
  <c r="AD67" i="43"/>
  <c r="AB67" i="43"/>
  <c r="W66" i="43"/>
  <c r="AB66" i="43" s="1"/>
  <c r="U66" i="43"/>
  <c r="T66" i="43"/>
  <c r="S66" i="43"/>
  <c r="O66" i="43"/>
  <c r="N66" i="43"/>
  <c r="M66" i="43"/>
  <c r="L66" i="43"/>
  <c r="K66" i="43"/>
  <c r="J66" i="43"/>
  <c r="I66" i="43"/>
  <c r="H66" i="43"/>
  <c r="G66" i="43"/>
  <c r="F66" i="43"/>
  <c r="E66" i="43"/>
  <c r="AD65" i="43"/>
  <c r="AE65" i="43" s="1"/>
  <c r="AD63" i="43"/>
  <c r="AB63" i="43"/>
  <c r="Y63" i="43"/>
  <c r="AD62" i="43"/>
  <c r="AB62" i="43"/>
  <c r="Y62" i="43"/>
  <c r="AD61" i="43"/>
  <c r="AB61" i="43"/>
  <c r="Y61" i="43"/>
  <c r="AD60" i="43"/>
  <c r="AB60" i="43"/>
  <c r="W69" i="42"/>
  <c r="L69" i="42"/>
  <c r="J69" i="42"/>
  <c r="E69" i="42"/>
  <c r="W68" i="42"/>
  <c r="L68" i="42"/>
  <c r="J68" i="42"/>
  <c r="E68" i="42"/>
  <c r="AD67" i="42"/>
  <c r="AB67" i="42"/>
  <c r="W66" i="42"/>
  <c r="AB66" i="42" s="1"/>
  <c r="U66" i="42"/>
  <c r="T66" i="42"/>
  <c r="S66" i="42"/>
  <c r="O66" i="42"/>
  <c r="N66" i="42"/>
  <c r="M66" i="42"/>
  <c r="L66" i="42"/>
  <c r="K66" i="42"/>
  <c r="J66" i="42"/>
  <c r="I66" i="42"/>
  <c r="H66" i="42"/>
  <c r="G66" i="42"/>
  <c r="F66" i="42"/>
  <c r="E66" i="42"/>
  <c r="AD65" i="42"/>
  <c r="AE65" i="42" s="1"/>
  <c r="AD63" i="42"/>
  <c r="AB63" i="42"/>
  <c r="Y63" i="42"/>
  <c r="AD62" i="42"/>
  <c r="AB62" i="42"/>
  <c r="Y62" i="42"/>
  <c r="AD61" i="42"/>
  <c r="AB61" i="42"/>
  <c r="AD60" i="42"/>
  <c r="AB60" i="42"/>
  <c r="Y62" i="40"/>
  <c r="W69" i="40"/>
  <c r="L69" i="40"/>
  <c r="J69" i="40"/>
  <c r="E69" i="40"/>
  <c r="W68" i="40"/>
  <c r="L68" i="40"/>
  <c r="J68" i="40"/>
  <c r="E68" i="40"/>
  <c r="AD67" i="40"/>
  <c r="AB67" i="40"/>
  <c r="W66" i="40"/>
  <c r="AB66" i="40" s="1"/>
  <c r="U66" i="40"/>
  <c r="T66" i="40"/>
  <c r="S66" i="40"/>
  <c r="O66" i="40"/>
  <c r="N66" i="40"/>
  <c r="M66" i="40"/>
  <c r="L66" i="40"/>
  <c r="K66" i="40"/>
  <c r="J66" i="40"/>
  <c r="I66" i="40"/>
  <c r="H66" i="40"/>
  <c r="G66" i="40"/>
  <c r="F66" i="40"/>
  <c r="E66" i="40"/>
  <c r="AD65" i="40"/>
  <c r="AE65" i="40" s="1"/>
  <c r="AD63" i="40"/>
  <c r="AB63" i="40"/>
  <c r="Y63" i="40"/>
  <c r="AD62" i="40"/>
  <c r="AB62" i="40"/>
  <c r="AD61" i="40"/>
  <c r="AB61" i="40"/>
  <c r="AD60" i="40"/>
  <c r="AB60" i="40"/>
  <c r="W69" i="39"/>
  <c r="L69" i="39"/>
  <c r="J69" i="39"/>
  <c r="E69" i="39"/>
  <c r="W68" i="39"/>
  <c r="L68" i="39"/>
  <c r="J68" i="39"/>
  <c r="E68" i="39"/>
  <c r="AD67" i="39"/>
  <c r="AB67" i="39"/>
  <c r="W66" i="39"/>
  <c r="AB66" i="39" s="1"/>
  <c r="U66" i="39"/>
  <c r="T66" i="39"/>
  <c r="S66" i="39"/>
  <c r="O66" i="39"/>
  <c r="N66" i="39"/>
  <c r="M66" i="39"/>
  <c r="L66" i="39"/>
  <c r="K66" i="39"/>
  <c r="J66" i="39"/>
  <c r="I66" i="39"/>
  <c r="H66" i="39"/>
  <c r="G66" i="39"/>
  <c r="F66" i="39"/>
  <c r="E66" i="39"/>
  <c r="AD65" i="39"/>
  <c r="AE65" i="39" s="1"/>
  <c r="AD63" i="39"/>
  <c r="AB63" i="39"/>
  <c r="Y63" i="39"/>
  <c r="AD62" i="39"/>
  <c r="AB62" i="39"/>
  <c r="Y62" i="39"/>
  <c r="AD61" i="39"/>
  <c r="AB61" i="39"/>
  <c r="AD60" i="39"/>
  <c r="AB60" i="39"/>
  <c r="L66" i="38"/>
  <c r="W69" i="38"/>
  <c r="L69" i="38"/>
  <c r="J69" i="38"/>
  <c r="E69" i="38"/>
  <c r="W68" i="38"/>
  <c r="L68" i="38"/>
  <c r="J68" i="38"/>
  <c r="E68" i="38"/>
  <c r="AD67" i="38"/>
  <c r="AB67" i="38"/>
  <c r="W66" i="38"/>
  <c r="AB66" i="38" s="1"/>
  <c r="U66" i="38"/>
  <c r="T66" i="38"/>
  <c r="S66" i="38"/>
  <c r="O66" i="38"/>
  <c r="N66" i="38"/>
  <c r="M66" i="38"/>
  <c r="K66" i="38"/>
  <c r="J66" i="38"/>
  <c r="I66" i="38"/>
  <c r="H66" i="38"/>
  <c r="G66" i="38"/>
  <c r="F66" i="38"/>
  <c r="E66" i="38"/>
  <c r="AD65" i="38"/>
  <c r="AE65" i="38" s="1"/>
  <c r="AD63" i="38"/>
  <c r="AB63" i="38"/>
  <c r="Y63" i="38"/>
  <c r="AD62" i="38"/>
  <c r="AB62" i="38"/>
  <c r="Y62" i="38"/>
  <c r="AD61" i="38"/>
  <c r="AB61" i="38"/>
  <c r="AD60" i="38"/>
  <c r="AB60" i="38"/>
  <c r="W69" i="36"/>
  <c r="L69" i="36"/>
  <c r="J69" i="36"/>
  <c r="E69" i="36"/>
  <c r="W68" i="36"/>
  <c r="L68" i="36"/>
  <c r="J68" i="36"/>
  <c r="E68" i="36"/>
  <c r="AD67" i="36"/>
  <c r="AB67" i="36"/>
  <c r="W66" i="36"/>
  <c r="AB66" i="36" s="1"/>
  <c r="U66" i="36"/>
  <c r="T66" i="36"/>
  <c r="S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AD65" i="36"/>
  <c r="AE65" i="36" s="1"/>
  <c r="AD63" i="36"/>
  <c r="AB63" i="36"/>
  <c r="Y63" i="36"/>
  <c r="AD62" i="36"/>
  <c r="AB62" i="36"/>
  <c r="Y62" i="36"/>
  <c r="AD61" i="36"/>
  <c r="AB61" i="36"/>
  <c r="Y61" i="36"/>
  <c r="AD60" i="36"/>
  <c r="AB60" i="36"/>
  <c r="W69" i="35"/>
  <c r="L69" i="35"/>
  <c r="J69" i="35"/>
  <c r="E69" i="35"/>
  <c r="W68" i="35"/>
  <c r="L68" i="35"/>
  <c r="J68" i="35"/>
  <c r="E68" i="35"/>
  <c r="AD67" i="35"/>
  <c r="AB67" i="35"/>
  <c r="W66" i="35"/>
  <c r="AB66" i="35" s="1"/>
  <c r="U66" i="35"/>
  <c r="T66" i="35"/>
  <c r="S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AD65" i="35"/>
  <c r="AE65" i="35" s="1"/>
  <c r="AD63" i="35"/>
  <c r="AB63" i="35"/>
  <c r="Y63" i="35"/>
  <c r="AD62" i="35"/>
  <c r="AB62" i="35"/>
  <c r="Y62" i="35"/>
  <c r="AD61" i="35"/>
  <c r="AB61" i="35"/>
  <c r="Y61" i="35"/>
  <c r="AD60" i="35"/>
  <c r="AB60" i="35"/>
  <c r="W69" i="34"/>
  <c r="L69" i="34"/>
  <c r="J69" i="34"/>
  <c r="E69" i="34"/>
  <c r="W68" i="34"/>
  <c r="L68" i="34"/>
  <c r="J68" i="34"/>
  <c r="E68" i="34"/>
  <c r="AD67" i="34"/>
  <c r="AB67" i="34"/>
  <c r="W66" i="34"/>
  <c r="AB66" i="34" s="1"/>
  <c r="U66" i="34"/>
  <c r="T66" i="34"/>
  <c r="S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AD65" i="34"/>
  <c r="AE65" i="34" s="1"/>
  <c r="AD63" i="34"/>
  <c r="AB63" i="34"/>
  <c r="Y63" i="34"/>
  <c r="AD62" i="34"/>
  <c r="AB62" i="34"/>
  <c r="Y62" i="34"/>
  <c r="AD61" i="34"/>
  <c r="AB61" i="34"/>
  <c r="Y61" i="34"/>
  <c r="AD60" i="34"/>
  <c r="AB60" i="34"/>
  <c r="W69" i="33"/>
  <c r="L69" i="33"/>
  <c r="J69" i="33"/>
  <c r="E69" i="33"/>
  <c r="W68" i="33"/>
  <c r="L68" i="33"/>
  <c r="J68" i="33"/>
  <c r="E68" i="33"/>
  <c r="AD67" i="33"/>
  <c r="AB67" i="33"/>
  <c r="W66" i="33"/>
  <c r="AB66" i="33" s="1"/>
  <c r="U66" i="33"/>
  <c r="T66" i="33"/>
  <c r="S66" i="33"/>
  <c r="O66" i="33"/>
  <c r="N66" i="33"/>
  <c r="M66" i="33"/>
  <c r="L66" i="33"/>
  <c r="K66" i="33"/>
  <c r="J66" i="33"/>
  <c r="I66" i="33"/>
  <c r="H66" i="33"/>
  <c r="G66" i="33"/>
  <c r="F66" i="33"/>
  <c r="E66" i="33"/>
  <c r="AD65" i="33"/>
  <c r="AE65" i="33" s="1"/>
  <c r="AD63" i="33"/>
  <c r="AB63" i="33"/>
  <c r="Y63" i="33"/>
  <c r="AD62" i="33"/>
  <c r="AB62" i="33"/>
  <c r="Y62" i="33"/>
  <c r="AD61" i="33"/>
  <c r="AB61" i="33"/>
  <c r="Y61" i="33"/>
  <c r="AD60" i="33"/>
  <c r="AB60" i="33"/>
  <c r="W69" i="32"/>
  <c r="L69" i="32"/>
  <c r="J69" i="32"/>
  <c r="E69" i="32"/>
  <c r="W68" i="32"/>
  <c r="L68" i="32"/>
  <c r="J68" i="32"/>
  <c r="E68" i="32"/>
  <c r="AD67" i="32"/>
  <c r="AB67" i="32"/>
  <c r="W66" i="32"/>
  <c r="AB66" i="32" s="1"/>
  <c r="U66" i="32"/>
  <c r="T66" i="32"/>
  <c r="S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AD65" i="32"/>
  <c r="AE65" i="32" s="1"/>
  <c r="AD63" i="32"/>
  <c r="AB63" i="32"/>
  <c r="Y63" i="32"/>
  <c r="AD62" i="32"/>
  <c r="AB62" i="32"/>
  <c r="Y62" i="32"/>
  <c r="AD61" i="32"/>
  <c r="AB61" i="32"/>
  <c r="Y61" i="32"/>
  <c r="AD60" i="32"/>
  <c r="AB60" i="32"/>
  <c r="W69" i="30"/>
  <c r="L69" i="30"/>
  <c r="J69" i="30"/>
  <c r="E69" i="30"/>
  <c r="W68" i="30"/>
  <c r="L68" i="30"/>
  <c r="J68" i="30"/>
  <c r="E68" i="30"/>
  <c r="AD67" i="30"/>
  <c r="AB67" i="30"/>
  <c r="W66" i="30"/>
  <c r="AB66" i="30" s="1"/>
  <c r="U66" i="30"/>
  <c r="T66" i="30"/>
  <c r="S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AD65" i="30"/>
  <c r="AE65" i="30" s="1"/>
  <c r="AD63" i="30"/>
  <c r="AB63" i="30"/>
  <c r="Y63" i="30"/>
  <c r="AD62" i="30"/>
  <c r="AB62" i="30"/>
  <c r="Y62" i="30"/>
  <c r="AD61" i="30"/>
  <c r="AB61" i="30"/>
  <c r="Y61" i="30"/>
  <c r="AD60" i="30"/>
  <c r="AB60" i="30"/>
  <c r="W69" i="29"/>
  <c r="L69" i="29"/>
  <c r="J69" i="29"/>
  <c r="E69" i="29"/>
  <c r="W68" i="29"/>
  <c r="L68" i="29"/>
  <c r="J68" i="29"/>
  <c r="E68" i="29"/>
  <c r="AD67" i="29"/>
  <c r="AB67" i="29"/>
  <c r="W66" i="29"/>
  <c r="AB66" i="29" s="1"/>
  <c r="U66" i="29"/>
  <c r="T66" i="29"/>
  <c r="S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AD65" i="29"/>
  <c r="AE65" i="29" s="1"/>
  <c r="AD63" i="29"/>
  <c r="AB63" i="29"/>
  <c r="Y63" i="29"/>
  <c r="AD62" i="29"/>
  <c r="AB62" i="29"/>
  <c r="Y62" i="29"/>
  <c r="AD61" i="29"/>
  <c r="AB61" i="29"/>
  <c r="AD60" i="29"/>
  <c r="AB60" i="29"/>
  <c r="W69" i="28"/>
  <c r="L69" i="28"/>
  <c r="J69" i="28"/>
  <c r="E69" i="28"/>
  <c r="W68" i="28"/>
  <c r="L68" i="28"/>
  <c r="J68" i="28"/>
  <c r="E68" i="28"/>
  <c r="AD67" i="28"/>
  <c r="AB67" i="28"/>
  <c r="W66" i="28"/>
  <c r="AB66" i="28" s="1"/>
  <c r="U66" i="28"/>
  <c r="T66" i="28"/>
  <c r="S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AD65" i="28"/>
  <c r="AE65" i="28" s="1"/>
  <c r="AD63" i="28"/>
  <c r="AB63" i="28"/>
  <c r="Y63" i="28"/>
  <c r="AD62" i="28"/>
  <c r="AB62" i="28"/>
  <c r="Y62" i="28"/>
  <c r="AD61" i="28"/>
  <c r="AB61" i="28"/>
  <c r="AD60" i="28"/>
  <c r="AB60" i="28"/>
  <c r="W69" i="27"/>
  <c r="L69" i="27"/>
  <c r="J69" i="27"/>
  <c r="E69" i="27"/>
  <c r="W68" i="27"/>
  <c r="L68" i="27"/>
  <c r="J68" i="27"/>
  <c r="E68" i="27"/>
  <c r="AD67" i="27"/>
  <c r="AB67" i="27"/>
  <c r="W66" i="27"/>
  <c r="AB66" i="27" s="1"/>
  <c r="U66" i="27"/>
  <c r="T66" i="27"/>
  <c r="S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AD65" i="27"/>
  <c r="AE65" i="27" s="1"/>
  <c r="AD63" i="27"/>
  <c r="AB63" i="27"/>
  <c r="Y63" i="27"/>
  <c r="AD62" i="27"/>
  <c r="AB62" i="27"/>
  <c r="Y62" i="27"/>
  <c r="AD61" i="27"/>
  <c r="AB61" i="27"/>
  <c r="AD60" i="27"/>
  <c r="AB60" i="27"/>
  <c r="W69" i="26"/>
  <c r="L69" i="26"/>
  <c r="J69" i="26"/>
  <c r="E69" i="26"/>
  <c r="W68" i="26"/>
  <c r="L68" i="26"/>
  <c r="J68" i="26"/>
  <c r="E68" i="26"/>
  <c r="AD67" i="26"/>
  <c r="AB67" i="26"/>
  <c r="W66" i="26"/>
  <c r="AB66" i="26" s="1"/>
  <c r="U66" i="26"/>
  <c r="T66" i="26"/>
  <c r="S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AD65" i="26"/>
  <c r="AE65" i="26" s="1"/>
  <c r="AD63" i="26"/>
  <c r="AB63" i="26"/>
  <c r="Y63" i="26"/>
  <c r="AD62" i="26"/>
  <c r="AB62" i="26"/>
  <c r="Y62" i="26"/>
  <c r="AD61" i="26"/>
  <c r="AB61" i="26"/>
  <c r="Y61" i="26"/>
  <c r="AD60" i="26"/>
  <c r="AB60" i="26"/>
  <c r="W69" i="25"/>
  <c r="L69" i="25"/>
  <c r="J69" i="25"/>
  <c r="E69" i="25"/>
  <c r="W68" i="25"/>
  <c r="L68" i="25"/>
  <c r="J68" i="25"/>
  <c r="E68" i="25"/>
  <c r="AD67" i="25"/>
  <c r="AB67" i="25"/>
  <c r="W66" i="25"/>
  <c r="AB66" i="25" s="1"/>
  <c r="U66" i="25"/>
  <c r="T66" i="25"/>
  <c r="S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AD65" i="25"/>
  <c r="AE65" i="25" s="1"/>
  <c r="AD63" i="25"/>
  <c r="AB63" i="25"/>
  <c r="Y63" i="25"/>
  <c r="AD62" i="25"/>
  <c r="AB62" i="25"/>
  <c r="Y62" i="25"/>
  <c r="AD61" i="25"/>
  <c r="AB61" i="25"/>
  <c r="AD60" i="25"/>
  <c r="AB60" i="25"/>
  <c r="W69" i="24"/>
  <c r="L69" i="24"/>
  <c r="J69" i="24"/>
  <c r="E69" i="24"/>
  <c r="W68" i="24"/>
  <c r="L68" i="24"/>
  <c r="J68" i="24"/>
  <c r="E68" i="24"/>
  <c r="AD67" i="24"/>
  <c r="AB67" i="24"/>
  <c r="W66" i="24"/>
  <c r="AB66" i="24" s="1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AD65" i="24"/>
  <c r="AE65" i="24" s="1"/>
  <c r="AD63" i="24"/>
  <c r="AB63" i="24"/>
  <c r="Y63" i="24"/>
  <c r="AD62" i="24"/>
  <c r="AB62" i="24"/>
  <c r="Y62" i="24"/>
  <c r="AD61" i="24"/>
  <c r="AB61" i="24"/>
  <c r="AD60" i="24"/>
  <c r="AB60" i="24"/>
  <c r="W69" i="23"/>
  <c r="L69" i="23"/>
  <c r="J69" i="23"/>
  <c r="E69" i="23"/>
  <c r="W68" i="23"/>
  <c r="L68" i="23"/>
  <c r="J68" i="23"/>
  <c r="E68" i="23"/>
  <c r="AD67" i="23"/>
  <c r="AB67" i="23"/>
  <c r="W66" i="23"/>
  <c r="AB66" i="23" s="1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AD65" i="23"/>
  <c r="AE65" i="23" s="1"/>
  <c r="AD63" i="23"/>
  <c r="AB63" i="23"/>
  <c r="Y63" i="23"/>
  <c r="AD62" i="23"/>
  <c r="AB62" i="23"/>
  <c r="Y62" i="23"/>
  <c r="AD61" i="23"/>
  <c r="AB61" i="23"/>
  <c r="AD60" i="23"/>
  <c r="AB60" i="23"/>
  <c r="W69" i="22"/>
  <c r="L69" i="22"/>
  <c r="J69" i="22"/>
  <c r="E69" i="22"/>
  <c r="W68" i="22"/>
  <c r="L68" i="22"/>
  <c r="J68" i="22"/>
  <c r="E68" i="22"/>
  <c r="AD67" i="22"/>
  <c r="AB67" i="22"/>
  <c r="W66" i="22"/>
  <c r="AB66" i="22" s="1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AD65" i="22"/>
  <c r="AE65" i="22" s="1"/>
  <c r="AD63" i="22"/>
  <c r="AB63" i="22"/>
  <c r="Y63" i="22"/>
  <c r="AD62" i="22"/>
  <c r="AB62" i="22"/>
  <c r="Y62" i="22"/>
  <c r="AD61" i="22"/>
  <c r="AB61" i="22"/>
  <c r="AD60" i="22"/>
  <c r="AB60" i="22"/>
  <c r="W69" i="21"/>
  <c r="L69" i="21"/>
  <c r="J69" i="21"/>
  <c r="E69" i="21"/>
  <c r="W68" i="21"/>
  <c r="L68" i="21"/>
  <c r="J68" i="21"/>
  <c r="E68" i="21"/>
  <c r="AD67" i="21"/>
  <c r="AB67" i="21"/>
  <c r="W66" i="21"/>
  <c r="AB66" i="21" s="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AD65" i="21"/>
  <c r="AE65" i="21" s="1"/>
  <c r="AD63" i="21"/>
  <c r="AB63" i="21"/>
  <c r="Y63" i="21"/>
  <c r="AD62" i="21"/>
  <c r="AB62" i="21"/>
  <c r="Y62" i="21"/>
  <c r="AD61" i="21"/>
  <c r="AB61" i="21"/>
  <c r="AD60" i="21"/>
  <c r="AB60" i="21"/>
  <c r="W69" i="20"/>
  <c r="L69" i="20"/>
  <c r="J69" i="20"/>
  <c r="E69" i="20"/>
  <c r="W68" i="20"/>
  <c r="L68" i="20"/>
  <c r="J68" i="20"/>
  <c r="E68" i="20"/>
  <c r="AD67" i="20"/>
  <c r="AB67" i="20"/>
  <c r="W66" i="20"/>
  <c r="AB66" i="20" s="1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AD65" i="20"/>
  <c r="AE65" i="20" s="1"/>
  <c r="AD63" i="20"/>
  <c r="AB63" i="20"/>
  <c r="Y63" i="20"/>
  <c r="AD62" i="20"/>
  <c r="AB62" i="20"/>
  <c r="Y62" i="20"/>
  <c r="AD61" i="20"/>
  <c r="AB61" i="20"/>
  <c r="AD60" i="20"/>
  <c r="AB60" i="20"/>
  <c r="W69" i="19"/>
  <c r="L69" i="19"/>
  <c r="J69" i="19"/>
  <c r="E69" i="19"/>
  <c r="W68" i="19"/>
  <c r="L68" i="19"/>
  <c r="J68" i="19"/>
  <c r="E68" i="19"/>
  <c r="AD67" i="19"/>
  <c r="AB67" i="19"/>
  <c r="W66" i="19"/>
  <c r="AB66" i="19" s="1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AD65" i="19"/>
  <c r="AE65" i="19" s="1"/>
  <c r="AD63" i="19"/>
  <c r="AB63" i="19"/>
  <c r="Y63" i="19"/>
  <c r="AD62" i="19"/>
  <c r="AB62" i="19"/>
  <c r="Y62" i="19"/>
  <c r="AD61" i="19"/>
  <c r="AB61" i="19"/>
  <c r="AD60" i="19"/>
  <c r="AB60" i="19"/>
  <c r="W69" i="18"/>
  <c r="L69" i="18"/>
  <c r="J69" i="18"/>
  <c r="E69" i="18"/>
  <c r="W68" i="18"/>
  <c r="L68" i="18"/>
  <c r="J68" i="18"/>
  <c r="E68" i="18"/>
  <c r="AD67" i="18"/>
  <c r="AB67" i="18"/>
  <c r="W66" i="18"/>
  <c r="AB66" i="18" s="1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AD65" i="18"/>
  <c r="AE65" i="18" s="1"/>
  <c r="AD63" i="18"/>
  <c r="AB63" i="18"/>
  <c r="Y63" i="18"/>
  <c r="AD62" i="18"/>
  <c r="AB62" i="18"/>
  <c r="Y62" i="18"/>
  <c r="AD61" i="18"/>
  <c r="AB61" i="18"/>
  <c r="AD60" i="18"/>
  <c r="AB60" i="18"/>
  <c r="W69" i="17"/>
  <c r="L69" i="17"/>
  <c r="J69" i="17"/>
  <c r="E69" i="17"/>
  <c r="W68" i="17"/>
  <c r="L68" i="17"/>
  <c r="J68" i="17"/>
  <c r="E68" i="17"/>
  <c r="AD67" i="17"/>
  <c r="AB67" i="17"/>
  <c r="W66" i="17"/>
  <c r="AB66" i="17" s="1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AD65" i="17"/>
  <c r="AE65" i="17" s="1"/>
  <c r="AD63" i="17"/>
  <c r="AB63" i="17"/>
  <c r="Y63" i="17"/>
  <c r="AD62" i="17"/>
  <c r="AB62" i="17"/>
  <c r="Y62" i="17"/>
  <c r="AD61" i="17"/>
  <c r="AB61" i="17"/>
  <c r="AD60" i="17"/>
  <c r="AB60" i="17"/>
  <c r="W69" i="16"/>
  <c r="L69" i="16"/>
  <c r="J69" i="16"/>
  <c r="E69" i="16"/>
  <c r="W68" i="16"/>
  <c r="L68" i="16"/>
  <c r="J68" i="16"/>
  <c r="E68" i="16"/>
  <c r="AD67" i="16"/>
  <c r="AB67" i="16"/>
  <c r="W66" i="16"/>
  <c r="AB66" i="16" s="1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AD65" i="16"/>
  <c r="AE65" i="16" s="1"/>
  <c r="AD63" i="16"/>
  <c r="AB63" i="16"/>
  <c r="Y63" i="16"/>
  <c r="AD62" i="16"/>
  <c r="AB62" i="16"/>
  <c r="Y62" i="16"/>
  <c r="AD61" i="16"/>
  <c r="AB61" i="16"/>
  <c r="AD60" i="16"/>
  <c r="AB60" i="16"/>
  <c r="W69" i="15"/>
  <c r="L69" i="15"/>
  <c r="J69" i="15"/>
  <c r="E69" i="15"/>
  <c r="W68" i="15"/>
  <c r="L68" i="15"/>
  <c r="J68" i="15"/>
  <c r="E68" i="15"/>
  <c r="AD67" i="15"/>
  <c r="AB67" i="15"/>
  <c r="W66" i="15"/>
  <c r="AB66" i="15" s="1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AD65" i="15"/>
  <c r="AE65" i="15" s="1"/>
  <c r="AD63" i="15"/>
  <c r="AB63" i="15"/>
  <c r="Y63" i="15"/>
  <c r="AD62" i="15"/>
  <c r="AB62" i="15"/>
  <c r="Y62" i="15"/>
  <c r="AD61" i="15"/>
  <c r="AB61" i="15"/>
  <c r="AD60" i="15"/>
  <c r="AB60" i="15"/>
  <c r="W69" i="14"/>
  <c r="L69" i="14"/>
  <c r="J69" i="14"/>
  <c r="E69" i="14"/>
  <c r="W68" i="14"/>
  <c r="L68" i="14"/>
  <c r="J68" i="14"/>
  <c r="E68" i="14"/>
  <c r="AD67" i="14"/>
  <c r="AB67" i="14"/>
  <c r="W66" i="14"/>
  <c r="AB66" i="14" s="1"/>
  <c r="U66" i="14"/>
  <c r="T66" i="14"/>
  <c r="S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AD65" i="14"/>
  <c r="AE65" i="14" s="1"/>
  <c r="AD63" i="14"/>
  <c r="AB63" i="14"/>
  <c r="Y63" i="14"/>
  <c r="AD62" i="14"/>
  <c r="AB62" i="14"/>
  <c r="Y62" i="14"/>
  <c r="AD61" i="14"/>
  <c r="AB61" i="14"/>
  <c r="AD60" i="14"/>
  <c r="AB60" i="14"/>
  <c r="W69" i="13"/>
  <c r="L69" i="13"/>
  <c r="J69" i="13"/>
  <c r="E69" i="13"/>
  <c r="W68" i="13"/>
  <c r="L68" i="13"/>
  <c r="J68" i="13"/>
  <c r="E68" i="13"/>
  <c r="AD67" i="13"/>
  <c r="AB67" i="13"/>
  <c r="W66" i="13"/>
  <c r="AB66" i="13" s="1"/>
  <c r="U66" i="13"/>
  <c r="T66" i="13"/>
  <c r="S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AD65" i="13"/>
  <c r="AE65" i="13" s="1"/>
  <c r="AD63" i="13"/>
  <c r="AB63" i="13"/>
  <c r="Y63" i="13"/>
  <c r="AD62" i="13"/>
  <c r="AB62" i="13"/>
  <c r="Y62" i="13"/>
  <c r="AD61" i="13"/>
  <c r="AB61" i="13"/>
  <c r="AD60" i="13"/>
  <c r="AB60" i="13"/>
  <c r="Y66" i="55" l="1"/>
  <c r="Y66" i="53"/>
  <c r="Y61" i="54"/>
  <c r="Y66" i="54" s="1"/>
  <c r="Y66" i="49"/>
  <c r="AE67" i="45"/>
  <c r="Y67" i="45" s="1"/>
  <c r="AE60" i="45"/>
  <c r="Y60" i="45" s="1"/>
  <c r="AE61" i="45"/>
  <c r="AE63" i="45"/>
  <c r="AD66" i="45"/>
  <c r="AE66" i="45" s="1"/>
  <c r="AE62" i="45"/>
  <c r="AE67" i="44"/>
  <c r="Y67" i="44" s="1"/>
  <c r="AE63" i="43"/>
  <c r="AE60" i="44"/>
  <c r="Y60" i="44" s="1"/>
  <c r="Y66" i="44" s="1"/>
  <c r="AE67" i="39"/>
  <c r="Y67" i="39" s="1"/>
  <c r="AE60" i="43"/>
  <c r="Y60" i="43" s="1"/>
  <c r="Y66" i="43" s="1"/>
  <c r="AE60" i="42"/>
  <c r="Y60" i="42" s="1"/>
  <c r="AE62" i="43"/>
  <c r="AE62" i="42"/>
  <c r="AE63" i="39"/>
  <c r="AE60" i="40"/>
  <c r="Y60" i="40" s="1"/>
  <c r="AE62" i="44"/>
  <c r="AE61" i="44"/>
  <c r="AE60" i="39"/>
  <c r="Y60" i="39" s="1"/>
  <c r="AE67" i="42"/>
  <c r="Y67" i="42" s="1"/>
  <c r="AE63" i="44"/>
  <c r="AE63" i="40"/>
  <c r="AE62" i="39"/>
  <c r="AE67" i="40"/>
  <c r="Y67" i="40" s="1"/>
  <c r="AE61" i="42"/>
  <c r="Y61" i="42" s="1"/>
  <c r="AE61" i="43"/>
  <c r="AD66" i="39"/>
  <c r="AE66" i="39" s="1"/>
  <c r="AE63" i="42"/>
  <c r="AE67" i="43"/>
  <c r="Y67" i="43" s="1"/>
  <c r="AE62" i="40"/>
  <c r="AD66" i="44"/>
  <c r="AE66" i="44" s="1"/>
  <c r="AD66" i="43"/>
  <c r="AE66" i="43" s="1"/>
  <c r="AD66" i="42"/>
  <c r="AE66" i="42" s="1"/>
  <c r="AE61" i="40"/>
  <c r="Y61" i="40" s="1"/>
  <c r="AD66" i="40"/>
  <c r="AE66" i="40" s="1"/>
  <c r="AE61" i="39"/>
  <c r="Y61" i="39" s="1"/>
  <c r="AE67" i="38"/>
  <c r="Y67" i="38" s="1"/>
  <c r="AE60" i="38"/>
  <c r="Y60" i="38" s="1"/>
  <c r="AE61" i="38"/>
  <c r="Y61" i="38" s="1"/>
  <c r="AE62" i="38"/>
  <c r="AD66" i="38"/>
  <c r="AE66" i="38" s="1"/>
  <c r="AE63" i="38"/>
  <c r="AE60" i="35"/>
  <c r="Y60" i="35" s="1"/>
  <c r="Y66" i="35" s="1"/>
  <c r="AE67" i="35"/>
  <c r="Y67" i="35" s="1"/>
  <c r="AE60" i="33"/>
  <c r="Y60" i="33" s="1"/>
  <c r="Y66" i="33" s="1"/>
  <c r="AE63" i="33"/>
  <c r="AE63" i="35"/>
  <c r="AE62" i="36"/>
  <c r="AE61" i="34"/>
  <c r="AE61" i="35"/>
  <c r="AE60" i="36"/>
  <c r="Y60" i="36" s="1"/>
  <c r="Y66" i="36" s="1"/>
  <c r="AE63" i="34"/>
  <c r="AE61" i="36"/>
  <c r="AD66" i="33"/>
  <c r="AE66" i="33" s="1"/>
  <c r="AE67" i="34"/>
  <c r="Y67" i="34" s="1"/>
  <c r="AE61" i="33"/>
  <c r="AE60" i="34"/>
  <c r="Y60" i="34" s="1"/>
  <c r="Y66" i="34" s="1"/>
  <c r="AE63" i="36"/>
  <c r="AE62" i="33"/>
  <c r="AE67" i="36"/>
  <c r="Y67" i="36" s="1"/>
  <c r="AD66" i="36"/>
  <c r="AE66" i="36" s="1"/>
  <c r="AD66" i="34"/>
  <c r="AE66" i="34" s="1"/>
  <c r="AE62" i="34"/>
  <c r="AE62" i="35"/>
  <c r="AD66" i="35"/>
  <c r="AE66" i="35" s="1"/>
  <c r="AE67" i="33"/>
  <c r="Y67" i="33" s="1"/>
  <c r="AE67" i="32"/>
  <c r="Y67" i="32" s="1"/>
  <c r="AE61" i="32"/>
  <c r="AE63" i="30"/>
  <c r="AE62" i="32"/>
  <c r="AE63" i="32"/>
  <c r="AE61" i="29"/>
  <c r="Y61" i="29" s="1"/>
  <c r="AE62" i="29"/>
  <c r="AE61" i="30"/>
  <c r="AE63" i="29"/>
  <c r="AE62" i="30"/>
  <c r="AD66" i="32"/>
  <c r="AE66" i="32" s="1"/>
  <c r="AE60" i="32"/>
  <c r="Y60" i="32" s="1"/>
  <c r="Y66" i="32" s="1"/>
  <c r="AE60" i="30"/>
  <c r="Y60" i="30" s="1"/>
  <c r="Y66" i="30" s="1"/>
  <c r="AD66" i="30"/>
  <c r="AE66" i="30" s="1"/>
  <c r="AE67" i="30"/>
  <c r="Y67" i="30" s="1"/>
  <c r="AD66" i="29"/>
  <c r="AE66" i="29" s="1"/>
  <c r="AE60" i="29"/>
  <c r="Y60" i="29" s="1"/>
  <c r="AE67" i="29"/>
  <c r="Y67" i="29" s="1"/>
  <c r="AE62" i="28"/>
  <c r="AE63" i="28"/>
  <c r="AE60" i="28"/>
  <c r="Y60" i="28" s="1"/>
  <c r="AE67" i="28"/>
  <c r="Y67" i="28" s="1"/>
  <c r="AD66" i="28"/>
  <c r="AE66" i="28" s="1"/>
  <c r="AE61" i="28"/>
  <c r="Y61" i="28" s="1"/>
  <c r="AE60" i="27"/>
  <c r="Y60" i="27" s="1"/>
  <c r="AE63" i="27"/>
  <c r="AE62" i="27"/>
  <c r="AD66" i="27"/>
  <c r="AE66" i="27" s="1"/>
  <c r="AE67" i="27"/>
  <c r="Y67" i="27" s="1"/>
  <c r="AE61" i="27"/>
  <c r="Y61" i="27" s="1"/>
  <c r="AE62" i="26"/>
  <c r="AE67" i="26"/>
  <c r="Y67" i="26" s="1"/>
  <c r="AE63" i="26"/>
  <c r="AE60" i="26"/>
  <c r="Y60" i="26" s="1"/>
  <c r="Y66" i="26" s="1"/>
  <c r="AE61" i="26"/>
  <c r="AD66" i="26"/>
  <c r="AE66" i="26" s="1"/>
  <c r="AE63" i="25"/>
  <c r="AE62" i="25"/>
  <c r="AE63" i="24"/>
  <c r="AE67" i="25"/>
  <c r="Y67" i="25" s="1"/>
  <c r="AD66" i="25"/>
  <c r="AE66" i="25" s="1"/>
  <c r="AE60" i="25"/>
  <c r="Y60" i="25" s="1"/>
  <c r="AE61" i="25"/>
  <c r="Y61" i="25" s="1"/>
  <c r="AE67" i="24"/>
  <c r="Y67" i="24" s="1"/>
  <c r="AD66" i="24"/>
  <c r="AE66" i="24" s="1"/>
  <c r="AE62" i="24"/>
  <c r="AE60" i="24"/>
  <c r="Y60" i="24" s="1"/>
  <c r="AE61" i="24"/>
  <c r="Y61" i="24" s="1"/>
  <c r="AE62" i="23"/>
  <c r="AE62" i="22"/>
  <c r="AE67" i="22"/>
  <c r="Y67" i="22" s="1"/>
  <c r="AE63" i="23"/>
  <c r="AD66" i="23"/>
  <c r="AE66" i="23" s="1"/>
  <c r="AE60" i="22"/>
  <c r="Y60" i="22" s="1"/>
  <c r="AE60" i="23"/>
  <c r="Y60" i="23" s="1"/>
  <c r="AE61" i="23"/>
  <c r="Y61" i="23" s="1"/>
  <c r="AE67" i="23"/>
  <c r="Y67" i="23" s="1"/>
  <c r="AD66" i="22"/>
  <c r="AE66" i="22" s="1"/>
  <c r="AE63" i="22"/>
  <c r="AE61" i="22"/>
  <c r="Y61" i="22" s="1"/>
  <c r="AE62" i="21"/>
  <c r="AE60" i="21"/>
  <c r="Y60" i="21" s="1"/>
  <c r="AE67" i="21"/>
  <c r="Y67" i="21" s="1"/>
  <c r="AE63" i="21"/>
  <c r="AD66" i="21"/>
  <c r="AE66" i="21" s="1"/>
  <c r="AE61" i="21"/>
  <c r="Y61" i="21" s="1"/>
  <c r="AE62" i="20"/>
  <c r="AE60" i="20"/>
  <c r="Y60" i="20" s="1"/>
  <c r="AE63" i="20"/>
  <c r="AD66" i="20"/>
  <c r="AE66" i="20" s="1"/>
  <c r="AE61" i="20"/>
  <c r="Y61" i="20" s="1"/>
  <c r="AE67" i="20"/>
  <c r="Y67" i="20" s="1"/>
  <c r="AE62" i="19"/>
  <c r="AE67" i="19"/>
  <c r="Y67" i="19" s="1"/>
  <c r="AE63" i="19"/>
  <c r="AD66" i="19"/>
  <c r="AE66" i="19" s="1"/>
  <c r="AE60" i="19"/>
  <c r="Y60" i="19" s="1"/>
  <c r="AE67" i="15"/>
  <c r="Y67" i="15" s="1"/>
  <c r="AE61" i="19"/>
  <c r="Y61" i="19" s="1"/>
  <c r="AE62" i="18"/>
  <c r="AE67" i="16"/>
  <c r="Y67" i="16" s="1"/>
  <c r="AE63" i="17"/>
  <c r="AE62" i="17"/>
  <c r="AE67" i="18"/>
  <c r="Y67" i="18" s="1"/>
  <c r="AE63" i="18"/>
  <c r="AD66" i="18"/>
  <c r="AE66" i="18" s="1"/>
  <c r="AE60" i="17"/>
  <c r="Y60" i="17" s="1"/>
  <c r="AE60" i="18"/>
  <c r="Y60" i="18" s="1"/>
  <c r="AE63" i="15"/>
  <c r="AE61" i="18"/>
  <c r="Y61" i="18" s="1"/>
  <c r="AE67" i="17"/>
  <c r="Y67" i="17" s="1"/>
  <c r="AE63" i="16"/>
  <c r="AE62" i="16"/>
  <c r="AD66" i="15"/>
  <c r="AE66" i="15" s="1"/>
  <c r="AE62" i="15"/>
  <c r="AE61" i="17"/>
  <c r="Y61" i="17" s="1"/>
  <c r="AD66" i="17"/>
  <c r="AE66" i="17" s="1"/>
  <c r="AE61" i="16"/>
  <c r="Y61" i="16" s="1"/>
  <c r="AD66" i="16"/>
  <c r="AE66" i="16" s="1"/>
  <c r="AE60" i="16"/>
  <c r="Y60" i="16" s="1"/>
  <c r="AE60" i="15"/>
  <c r="Y60" i="15" s="1"/>
  <c r="AE61" i="15"/>
  <c r="Y61" i="15" s="1"/>
  <c r="AE63" i="13"/>
  <c r="AE67" i="14"/>
  <c r="Y67" i="14" s="1"/>
  <c r="AD66" i="14"/>
  <c r="AE66" i="14" s="1"/>
  <c r="AE63" i="14"/>
  <c r="AE62" i="14"/>
  <c r="AE60" i="14"/>
  <c r="Y60" i="14" s="1"/>
  <c r="AE61" i="14"/>
  <c r="Y61" i="14" s="1"/>
  <c r="AE62" i="13"/>
  <c r="AE60" i="13"/>
  <c r="Y60" i="13" s="1"/>
  <c r="AE67" i="13"/>
  <c r="Y67" i="13" s="1"/>
  <c r="AE61" i="13"/>
  <c r="Y61" i="13" s="1"/>
  <c r="AD66" i="13"/>
  <c r="AE66" i="13" s="1"/>
  <c r="W69" i="12"/>
  <c r="L69" i="12"/>
  <c r="J69" i="12"/>
  <c r="E69" i="12"/>
  <c r="W68" i="12"/>
  <c r="L68" i="12"/>
  <c r="J68" i="12"/>
  <c r="E68" i="12"/>
  <c r="AD67" i="12"/>
  <c r="AB67" i="12"/>
  <c r="W66" i="12"/>
  <c r="AB66" i="12" s="1"/>
  <c r="U66" i="12"/>
  <c r="T66" i="12"/>
  <c r="S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AD65" i="12"/>
  <c r="AE65" i="12" s="1"/>
  <c r="AD63" i="12"/>
  <c r="AB63" i="12"/>
  <c r="Y63" i="12"/>
  <c r="AD62" i="12"/>
  <c r="AB62" i="12"/>
  <c r="Y62" i="12"/>
  <c r="AD61" i="12"/>
  <c r="AB61" i="12"/>
  <c r="AD60" i="12"/>
  <c r="AB60" i="12"/>
  <c r="W69" i="11"/>
  <c r="L69" i="11"/>
  <c r="J69" i="11"/>
  <c r="E69" i="11"/>
  <c r="W68" i="11"/>
  <c r="L68" i="11"/>
  <c r="J68" i="11"/>
  <c r="E68" i="11"/>
  <c r="AD67" i="11"/>
  <c r="AB67" i="11"/>
  <c r="W66" i="11"/>
  <c r="AB66" i="11" s="1"/>
  <c r="U66" i="11"/>
  <c r="T66" i="11"/>
  <c r="S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AD65" i="11"/>
  <c r="AE65" i="11" s="1"/>
  <c r="AD63" i="11"/>
  <c r="AB63" i="11"/>
  <c r="Y63" i="11"/>
  <c r="AD62" i="11"/>
  <c r="AB62" i="11"/>
  <c r="Y62" i="11"/>
  <c r="AD61" i="11"/>
  <c r="AB61" i="11"/>
  <c r="AD60" i="11"/>
  <c r="AB60" i="11"/>
  <c r="W69" i="10"/>
  <c r="L69" i="10"/>
  <c r="J69" i="10"/>
  <c r="E69" i="10"/>
  <c r="W68" i="10"/>
  <c r="L68" i="10"/>
  <c r="J68" i="10"/>
  <c r="E68" i="10"/>
  <c r="AD67" i="10"/>
  <c r="AB67" i="10"/>
  <c r="W66" i="10"/>
  <c r="AB66" i="10" s="1"/>
  <c r="U66" i="10"/>
  <c r="T66" i="10"/>
  <c r="S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AD65" i="10"/>
  <c r="AE65" i="10" s="1"/>
  <c r="AD63" i="10"/>
  <c r="AB63" i="10"/>
  <c r="Y63" i="10"/>
  <c r="AD62" i="10"/>
  <c r="AB62" i="10"/>
  <c r="Y62" i="10"/>
  <c r="AD61" i="10"/>
  <c r="AB61" i="10"/>
  <c r="AD60" i="10"/>
  <c r="AB60" i="10"/>
  <c r="Q57" i="9"/>
  <c r="Y66" i="45" l="1"/>
  <c r="Y66" i="40"/>
  <c r="Y66" i="42"/>
  <c r="Y66" i="39"/>
  <c r="Y66" i="38"/>
  <c r="Y66" i="29"/>
  <c r="Y66" i="28"/>
  <c r="Y66" i="27"/>
  <c r="Y66" i="25"/>
  <c r="Y66" i="24"/>
  <c r="Y66" i="23"/>
  <c r="Y66" i="22"/>
  <c r="Y66" i="20"/>
  <c r="Y66" i="21"/>
  <c r="Y66" i="19"/>
  <c r="Y66" i="16"/>
  <c r="Y66" i="17"/>
  <c r="Y66" i="18"/>
  <c r="Y66" i="15"/>
  <c r="Y66" i="14"/>
  <c r="Y66" i="13"/>
  <c r="AE61" i="12"/>
  <c r="Y61" i="12" s="1"/>
  <c r="AE63" i="12"/>
  <c r="AE62" i="12"/>
  <c r="AE67" i="12"/>
  <c r="Y67" i="12" s="1"/>
  <c r="AE61" i="11"/>
  <c r="Y61" i="11" s="1"/>
  <c r="AE60" i="12"/>
  <c r="Y60" i="12" s="1"/>
  <c r="AD66" i="12"/>
  <c r="AE66" i="12" s="1"/>
  <c r="AE67" i="11"/>
  <c r="Y67" i="11" s="1"/>
  <c r="AE62" i="11"/>
  <c r="AE63" i="11"/>
  <c r="AE60" i="11"/>
  <c r="Y60" i="11" s="1"/>
  <c r="AD66" i="11"/>
  <c r="AE66" i="11" s="1"/>
  <c r="AE61" i="10"/>
  <c r="Y61" i="10" s="1"/>
  <c r="AD66" i="10"/>
  <c r="AE66" i="10" s="1"/>
  <c r="AE67" i="10"/>
  <c r="Y67" i="10" s="1"/>
  <c r="AE60" i="10"/>
  <c r="Y60" i="10" s="1"/>
  <c r="AE63" i="10"/>
  <c r="AE62" i="10"/>
  <c r="L59" i="9"/>
  <c r="L60" i="9"/>
  <c r="Y66" i="12" l="1"/>
  <c r="Y66" i="11"/>
  <c r="Y66" i="10"/>
  <c r="U57" i="9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<sst xmlns="http://schemas.openxmlformats.org/spreadsheetml/2006/main" count="5923" uniqueCount="322">
  <si>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</si>
  <si>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</si>
  <si>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</si>
  <si>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</si>
  <si>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</si>
  <si>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</si>
  <si>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</si>
  <si>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</si>
  <si>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</si>
  <si>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</si>
  <si>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</si>
  <si>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</si>
  <si>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</si>
  <si>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</si>
  <si>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</si>
  <si>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</si>
  <si>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</si>
  <si>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</si>
  <si>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</si>
  <si>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</si>
  <si>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</si>
  <si>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</si>
  <si>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</si>
  <si>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</si>
  <si>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</si>
  <si>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</si>
  <si>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</si>
  <si>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</si>
  <si>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</si>
  <si>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</si>
  <si>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</si>
  <si>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</si>
  <si>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</si>
  <si>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</si>
  <si>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</si>
  <si>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</si>
  <si>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</si>
  <si>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</si>
  <si>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</si>
  <si>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</si>
  <si>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</si>
  <si>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</si>
  <si>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</si>
  <si>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</si>
  <si>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</si>
  <si>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</si>
  <si>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</si>
  <si>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</si>
  <si>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</si>
  <si>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</si>
  <si>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</si>
  <si>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RA N63C</t>
  </si>
  <si>
    <t>S. Lhopital</t>
  </si>
  <si>
    <t>EB 14 ASSISE 35/50 - 30%AE</t>
  </si>
  <si>
    <t>GB 0/14 Cl3 - 30%AE</t>
  </si>
  <si>
    <t>P2R</t>
  </si>
  <si>
    <t>Rue Gaston Berger</t>
  </si>
  <si>
    <t>09:45</t>
  </si>
  <si>
    <t>12:30</t>
  </si>
  <si>
    <t>Conforme</t>
  </si>
  <si>
    <t>F. MONTET</t>
  </si>
  <si>
    <t>Technicien de laboratoire</t>
  </si>
  <si>
    <t>Villeurbanne
Tram T6N</t>
  </si>
  <si>
    <t>Sylvain LHOPITAL</t>
  </si>
  <si>
    <t>Fondation</t>
  </si>
  <si>
    <t>09:10</t>
  </si>
  <si>
    <t>11:45</t>
  </si>
  <si>
    <t>Chef de Section Laboratoire</t>
  </si>
  <si>
    <t>Av. St Exupéry et rue Florian</t>
  </si>
  <si>
    <t>F. Montet</t>
  </si>
  <si>
    <t>Rue Jean Jaurès</t>
  </si>
  <si>
    <t>Fondation / Base</t>
  </si>
  <si>
    <t>9H15</t>
  </si>
  <si>
    <t>11H30</t>
  </si>
  <si>
    <t>Route de Genas (entre le 163 et 175)</t>
  </si>
  <si>
    <t>10H25</t>
  </si>
  <si>
    <t>14H45</t>
  </si>
  <si>
    <t>Croisement Genas et pouponnière</t>
  </si>
  <si>
    <t>Avenue Leclerc(entre 1 et rue poizat)</t>
  </si>
  <si>
    <t>08:55</t>
  </si>
  <si>
    <t>13:40</t>
  </si>
  <si>
    <t>Base</t>
  </si>
  <si>
    <t>08:05</t>
  </si>
  <si>
    <t>09:30</t>
  </si>
  <si>
    <t>Route de Genas (entre 175 et 195)</t>
  </si>
  <si>
    <t>09:15</t>
  </si>
  <si>
    <t>10:30</t>
  </si>
  <si>
    <t>Fondation/Base</t>
  </si>
  <si>
    <t>08:45</t>
  </si>
  <si>
    <t>Route de Genas (entre 175 et rue de Wett)</t>
  </si>
  <si>
    <t>07:30</t>
  </si>
  <si>
    <t>08:50</t>
  </si>
  <si>
    <t>25/11/2024</t>
  </si>
  <si>
    <t>EB 14 ASSISE 35/50</t>
  </si>
  <si>
    <t>GB 0/14 Classe 3</t>
  </si>
  <si>
    <t>09:00</t>
  </si>
  <si>
    <t>10:45</t>
  </si>
  <si>
    <t>Route de Genas(entre De Wett et Decorps)</t>
  </si>
  <si>
    <t>Route de Genas (entre rue de Wett et Decorps)</t>
  </si>
  <si>
    <t>09:25</t>
  </si>
  <si>
    <t>11:10</t>
  </si>
  <si>
    <t>13/12/2024</t>
  </si>
  <si>
    <t>12/12/2024</t>
  </si>
  <si>
    <t>Mornant - EOL</t>
  </si>
  <si>
    <t>Rue du Vinatier</t>
  </si>
  <si>
    <t>Non conforme</t>
  </si>
  <si>
    <t>Echantillon non-conforme en bitume, en passant à 2 mm et faible en passant à 0,063 mm mais réalisé sur un unique prélèvement (quantité appliquée 160T).</t>
  </si>
  <si>
    <t>SC1</t>
  </si>
  <si>
    <t>Chemin du Vinatier</t>
  </si>
  <si>
    <t>SC3</t>
  </si>
  <si>
    <t>Boulevard du 11 Novembre</t>
  </si>
  <si>
    <t>Fondation/base</t>
  </si>
  <si>
    <t>SC1 Base</t>
  </si>
  <si>
    <t>SC2 Fondation</t>
  </si>
  <si>
    <t>P2R Pusignan</t>
  </si>
  <si>
    <t>03/02/2025</t>
  </si>
  <si>
    <t>09:50</t>
  </si>
  <si>
    <t>11:00</t>
  </si>
  <si>
    <t>Av. Leclerc entre Genas et Kruger</t>
  </si>
  <si>
    <t>11H15</t>
  </si>
  <si>
    <t>Bld Pinel entre Lépine et Bellevue</t>
  </si>
  <si>
    <t>Bld Pinel entre Bellevue et N°48</t>
  </si>
  <si>
    <t>10:25</t>
  </si>
  <si>
    <t>Croisement Zola / Bourgey</t>
  </si>
  <si>
    <t>Coisement Zola / Bourgey. La moitié de la chaussée côté Rue Bourgey. 15m de chaque côté la la plateforme tram.</t>
  </si>
  <si>
    <t>08:30</t>
  </si>
  <si>
    <t>09:35</t>
  </si>
  <si>
    <t>06/05/2025</t>
  </si>
  <si>
    <t>Av. Leclerc/Poizat/Kruger/Balzac</t>
  </si>
  <si>
    <t>11:40</t>
  </si>
  <si>
    <t>Rte de Genas - du N°175 à rue de Wett</t>
  </si>
  <si>
    <t>Croisement 4 Août / Verlaine</t>
  </si>
  <si>
    <t>EOL</t>
  </si>
  <si>
    <t>Croisement Zola / Verlaine</t>
  </si>
  <si>
    <t>croisement Braille Jaurès</t>
  </si>
  <si>
    <t>15H30</t>
  </si>
  <si>
    <t>EB 10 ROUL 35/50</t>
  </si>
  <si>
    <t>BBSG 0/10 Classe 3 à grenailler</t>
  </si>
  <si>
    <t>Sillans</t>
  </si>
  <si>
    <t>Rue Braille</t>
  </si>
  <si>
    <t>100 SQZ</t>
  </si>
  <si>
    <t>Roulement</t>
  </si>
  <si>
    <t>6H10</t>
  </si>
  <si>
    <t>Entrées hôpitaux</t>
  </si>
  <si>
    <t>09:05</t>
  </si>
  <si>
    <t>Rue Bourgey</t>
  </si>
  <si>
    <t>08:40</t>
  </si>
  <si>
    <t>Fonction</t>
  </si>
  <si>
    <t>EB 14 ASSISE 50/70</t>
  </si>
  <si>
    <t>Cours Tolstoi</t>
  </si>
  <si>
    <t>11:30</t>
  </si>
  <si>
    <t>24/09/2025</t>
  </si>
  <si>
    <t>EB 10 roulement 35/50</t>
  </si>
  <si>
    <t xml:space="preserve">BBSG 0/10 classe 3 à grenailler </t>
  </si>
  <si>
    <t>H.Lepolard</t>
  </si>
  <si>
    <t>F56</t>
  </si>
  <si>
    <t>01:20</t>
  </si>
  <si>
    <t>23:15</t>
  </si>
  <si>
    <t>Nuit 23-24/09/2025</t>
  </si>
  <si>
    <t>Voir commentaires</t>
  </si>
  <si>
    <t>Application sur Carrefour Fleurs / Genas, Pouponnière / Genas, Leclerc / genas et Leclerc / Charny.</t>
  </si>
  <si>
    <t>22:35</t>
  </si>
  <si>
    <t>p2r</t>
  </si>
  <si>
    <t>t6 route de Genas et Leclerc</t>
  </si>
  <si>
    <t>BBSG 0/10 Classe 3</t>
  </si>
  <si>
    <t>EB 10 35/50 ROUL</t>
  </si>
  <si>
    <t>Nuit 24-25/09/2025</t>
  </si>
  <si>
    <t>00:40</t>
  </si>
  <si>
    <t>Route de Genas et avenue Leclerc</t>
  </si>
  <si>
    <t>Application avenue Leclerc entre Kruger et Genas et Route de Genas entre Leclerc et De Wett.</t>
  </si>
  <si>
    <t>21:45</t>
  </si>
  <si>
    <t>00:05</t>
  </si>
  <si>
    <t>EB 10 Roulement 35/50</t>
  </si>
  <si>
    <t>BBSG 0/10 Classe 3 a grenailler</t>
  </si>
  <si>
    <t>GB 0/14 Classe  3</t>
  </si>
  <si>
    <t>02:50</t>
  </si>
  <si>
    <t>Nuit 25-26/09/2025</t>
  </si>
  <si>
    <t>Rue de la Pouponnière</t>
  </si>
  <si>
    <t>Carrefour Genas / De Wett</t>
  </si>
  <si>
    <t>Route de Genas / kimmerling</t>
  </si>
  <si>
    <t>Fondation / base</t>
  </si>
  <si>
    <t>EB 14 Assise 50/70</t>
  </si>
  <si>
    <t>21H10</t>
  </si>
  <si>
    <t>Nuit 26-27/09/2025</t>
  </si>
  <si>
    <t>Route de Genas entre De Wett et Decorps</t>
  </si>
  <si>
    <t>00:35</t>
  </si>
  <si>
    <t>0</t>
  </si>
  <si>
    <t>Villeurbanne T6N G.Berger</t>
  </si>
  <si>
    <t>Nuit 29-30/09/2025</t>
  </si>
  <si>
    <t>01:30</t>
  </si>
  <si>
    <t>03:30</t>
  </si>
  <si>
    <t>Non Conforme</t>
  </si>
  <si>
    <t>Villeurbanne T6N Kimmerling</t>
  </si>
  <si>
    <t>00:45</t>
  </si>
  <si>
    <t>Kimmerling Vinatier</t>
  </si>
  <si>
    <t>Nuit 30/09-01/10/2025</t>
  </si>
  <si>
    <t xml:space="preserve"> Conforme</t>
  </si>
  <si>
    <t>03:35</t>
  </si>
  <si>
    <t>23:40</t>
  </si>
  <si>
    <t>Croisement 11Novembre/Berger</t>
  </si>
  <si>
    <t>Nuit 01-0210/2025</t>
  </si>
  <si>
    <t>21:50</t>
  </si>
  <si>
    <t>02:15</t>
  </si>
  <si>
    <t>23:10</t>
  </si>
  <si>
    <t>01_02/10/2025</t>
  </si>
  <si>
    <t>Pl. Kimmerling Decorps / Vinatier</t>
  </si>
  <si>
    <t>Croisement Lafontaine/ Florian; Croisement Florian / Levant; Croisement Jaurès/ St Exupery; Croisement Jaurès / Braille</t>
  </si>
  <si>
    <t>02_03/10/2025</t>
  </si>
  <si>
    <t>01:45</t>
  </si>
  <si>
    <t>00:25</t>
  </si>
  <si>
    <t>23:45</t>
  </si>
  <si>
    <t>22:40</t>
  </si>
  <si>
    <t>Nuit 02-03/10/2025</t>
  </si>
  <si>
    <t>Av. Leclerc / Grandclément / Primat</t>
  </si>
  <si>
    <t>rue Florian</t>
  </si>
  <si>
    <t>03_04/10/2025</t>
  </si>
  <si>
    <t>22:30</t>
  </si>
  <si>
    <t>Av. Leclerc / Poizat</t>
  </si>
  <si>
    <t>Av. Leclerc</t>
  </si>
  <si>
    <t>06-07/10/25</t>
  </si>
  <si>
    <t>Vinatier</t>
  </si>
  <si>
    <t>00:55</t>
  </si>
  <si>
    <t>08/10/2025</t>
  </si>
  <si>
    <t>Carrefour Pinel Lépine</t>
  </si>
  <si>
    <t>EB 14 ASSISE</t>
  </si>
  <si>
    <t>03:15</t>
  </si>
  <si>
    <t>Bellevue/Kimmerling/Balme</t>
  </si>
  <si>
    <t>21:55</t>
  </si>
  <si>
    <t>08-09/10/2025</t>
  </si>
  <si>
    <t>rue du Vinatier</t>
  </si>
  <si>
    <t>02:20</t>
  </si>
  <si>
    <t>09-10/10/2025</t>
  </si>
  <si>
    <t>00:15</t>
  </si>
  <si>
    <t>10-11/10/2025</t>
  </si>
  <si>
    <t>Bd Pinel, Entrée Hopital, 4 août/Verlaine</t>
  </si>
  <si>
    <t>21:30</t>
  </si>
  <si>
    <t>23:55</t>
  </si>
  <si>
    <t>Nuit 10-11/10/2025</t>
  </si>
  <si>
    <t>Carrefour Verlaine / 4 Août</t>
  </si>
  <si>
    <t>Nuit 13-14/10/2025</t>
  </si>
  <si>
    <t>Carrefour Perrin Jaurès</t>
  </si>
  <si>
    <t>01:15</t>
  </si>
  <si>
    <t>01:10</t>
  </si>
  <si>
    <t>Nuit 14-15/10/2025</t>
  </si>
  <si>
    <t>Nuit 15-16/10/2025</t>
  </si>
  <si>
    <t>Carrefour Jaurès / Arago</t>
  </si>
  <si>
    <t>01:25</t>
  </si>
  <si>
    <t>Nuit 16-17/10/2025</t>
  </si>
  <si>
    <t>22H40</t>
  </si>
  <si>
    <t>23H25</t>
  </si>
  <si>
    <t>Nuit 23-24/10/2025</t>
  </si>
  <si>
    <t>Boulevard Pinel</t>
  </si>
  <si>
    <t>02:00</t>
  </si>
  <si>
    <t>Nuit 24-25/10/2025</t>
  </si>
  <si>
    <t>21:05</t>
  </si>
  <si>
    <t>23:50</t>
  </si>
  <si>
    <t>Chemin du vinatier</t>
  </si>
  <si>
    <t>09:40</t>
  </si>
  <si>
    <t>12H00</t>
  </si>
  <si>
    <t>100SQZ</t>
  </si>
  <si>
    <t>BBSG 0/10 Cl 3 à grenailler</t>
  </si>
  <si>
    <t>GMS Sillans</t>
  </si>
  <si>
    <t>14:30</t>
  </si>
  <si>
    <t>09:20</t>
  </si>
  <si>
    <t>Rue de l'église et Bld H. de Balzac</t>
  </si>
  <si>
    <t>04/12/2025</t>
  </si>
  <si>
    <t>rue Perroncel intersection Billon</t>
  </si>
  <si>
    <t>12:00</t>
  </si>
  <si>
    <t>Chef de section laboratoire</t>
  </si>
  <si>
    <t>Nuit 08-09/12/2025</t>
  </si>
  <si>
    <t>Avenue Salengro (crois rue Doua)</t>
  </si>
  <si>
    <t>01:35</t>
  </si>
  <si>
    <t>04:10</t>
  </si>
  <si>
    <t>Rue Perrin ( Crois Jaurès)</t>
  </si>
  <si>
    <t>Nuit 09-10/12/2025</t>
  </si>
  <si>
    <t>21:00</t>
  </si>
  <si>
    <t>02:35</t>
  </si>
  <si>
    <t>Rue Perrin</t>
  </si>
  <si>
    <t>Rue st Charles</t>
  </si>
  <si>
    <t xml:space="preserve">Rue Salengro </t>
  </si>
  <si>
    <t>Nuit 12-13/12/2025</t>
  </si>
  <si>
    <t>Villeurbanne - 
Tram T6N</t>
  </si>
  <si>
    <t>23:35</t>
  </si>
  <si>
    <t>Croisement Perrin/Jaurès et Zola/Verlaine</t>
  </si>
  <si>
    <t>Bd Zola / Croisement Bourgey</t>
  </si>
  <si>
    <t>22:25</t>
  </si>
  <si>
    <t>00:30</t>
  </si>
  <si>
    <t>11-12/12/25</t>
  </si>
  <si>
    <t>Cours Tolstoï</t>
  </si>
  <si>
    <t>Crs Zola/Verlaine et Bd Tolstoï/Verlaine</t>
  </si>
  <si>
    <t>Nuit 16-17/12/2025</t>
  </si>
  <si>
    <t>Nuit 15-16/12/2025</t>
  </si>
  <si>
    <t>Avenue Lépine et Bld Pinel</t>
  </si>
  <si>
    <t>21H30</t>
  </si>
  <si>
    <t>Rue Sand</t>
  </si>
  <si>
    <t>00H25</t>
  </si>
  <si>
    <t>Rue Yvonne, Perroncel et Sand</t>
  </si>
  <si>
    <t>21H15</t>
  </si>
  <si>
    <t>Av Leclerc / Croisement Kruger</t>
  </si>
  <si>
    <t>03H15</t>
  </si>
  <si>
    <t>17-18/12/2025</t>
  </si>
  <si>
    <t>02:10</t>
  </si>
  <si>
    <t>23:00</t>
  </si>
  <si>
    <t>18-19/12/2025</t>
  </si>
  <si>
    <t>Nuit 03-04/02/2026</t>
  </si>
  <si>
    <t>Av Salengro / Croisement Courteline</t>
  </si>
  <si>
    <t>00:10</t>
  </si>
  <si>
    <t>Nuit 04-05/02/2026</t>
  </si>
  <si>
    <t>Rue Marguerite , Courteline et  Salengro</t>
  </si>
  <si>
    <t>21:25</t>
  </si>
  <si>
    <t>rue A. France</t>
  </si>
  <si>
    <t>20:30</t>
  </si>
  <si>
    <t>Hugo.Lepolard</t>
  </si>
  <si>
    <t>09/02/2026</t>
  </si>
  <si>
    <t>06/02/2026</t>
  </si>
  <si>
    <t>00:00</t>
  </si>
  <si>
    <t>Rue du Vinatier et Guillotte</t>
  </si>
  <si>
    <t>Croisement Leclerc / Guillote</t>
  </si>
  <si>
    <t>Nuit 06-07/02/2026</t>
  </si>
  <si>
    <t>Nuit 9-10/02/2026</t>
  </si>
  <si>
    <t>23:30</t>
  </si>
  <si>
    <t>Croisement Salengro / Courteline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</si>
</sst>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2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9"/>
      <color indexed="1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sz val="9"/>
      <color theme="0"/>
      <name val="Century Gothic"/>
      <family val="2"/>
    </font>
    <font>
      <b/>
      <sz val="10"/>
      <color rgb="FF000000"/>
      <name val="Century Gothic"/>
      <family val="2"/>
    </font>
    <font>
      <b/>
      <sz val="8"/>
      <color rgb="FFFF0000"/>
      <name val="Century Gothic"/>
      <family val="2"/>
    </font>
    <font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9"/>
      <color rgb="FFFF0000"/>
      <name val="Century Gothic"/>
      <family val="2"/>
    </font>
    <font>
      <sz val="10"/>
      <color rgb="FF000000"/>
      <name val="Arial"/>
    </font>
    <font>
      <sz val="10"/>
      <color rgb="FF000000"/>
      <name val="Century Gothic"/>
    </font>
    <font>
      <sz val="11"/>
      <color rgb="FF000000"/>
      <name val="Century Gothic"/>
    </font>
    <font>
      <b/>
      <sz val="10"/>
      <color rgb="FF000000"/>
      <name val="Century Gothic"/>
    </font>
    <font>
      <sz val="8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4" fillId="0" borderId="0"/>
    <xf numFmtId="0" fontId="19" fillId="0" borderId="0"/>
    <xf numFmtId="0" fontId="27" fillId="0" borderId="0"/>
    <xf numFmtId="0" fontId="37" fillId="0" borderId="0"/>
  </cellStyleXfs>
  <cellXfs count="48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hidden="1"/>
    </xf>
    <xf numFmtId="164" fontId="20" fillId="0" borderId="63" xfId="2" applyNumberFormat="1" applyFont="1" applyBorder="1" applyAlignment="1">
      <alignment horizontal="center" vertical="center" wrapText="1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164" fontId="20" fillId="0" borderId="63" xfId="2" applyNumberFormat="1" applyFont="1" applyBorder="1" applyAlignment="1" applyProtection="1">
      <alignment horizontal="center" vertical="center"/>
      <protection locked="0"/>
    </xf>
    <xf numFmtId="164" fontId="20" fillId="0" borderId="60" xfId="2" applyNumberFormat="1" applyFont="1" applyBorder="1" applyAlignment="1" applyProtection="1">
      <alignment horizontal="center" vertical="center"/>
      <protection locked="0"/>
    </xf>
    <xf numFmtId="164" fontId="21" fillId="0" borderId="20" xfId="0" applyNumberFormat="1" applyFont="1" applyBorder="1" applyAlignment="1">
      <alignment horizontal="center" vertical="center"/>
    </xf>
    <xf numFmtId="164" fontId="21" fillId="0" borderId="31" xfId="0" applyNumberFormat="1" applyFont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164" fontId="23" fillId="0" borderId="27" xfId="0" applyNumberFormat="1" applyFont="1" applyBorder="1" applyAlignment="1">
      <alignment horizontal="center" vertical="center"/>
    </xf>
    <xf numFmtId="164" fontId="25" fillId="0" borderId="63" xfId="0" applyNumberFormat="1" applyFont="1" applyBorder="1" applyAlignment="1">
      <alignment horizontal="center" vertical="center" wrapText="1"/>
    </xf>
    <xf numFmtId="164" fontId="25" fillId="0" borderId="62" xfId="0" applyNumberFormat="1" applyFont="1" applyBorder="1" applyAlignment="1" applyProtection="1">
      <alignment horizontal="center" vertical="center"/>
      <protection locked="0"/>
    </xf>
    <xf numFmtId="164" fontId="25" fillId="0" borderId="63" xfId="0" applyNumberFormat="1" applyFont="1" applyBorder="1" applyAlignment="1" applyProtection="1">
      <alignment horizontal="center" vertical="center"/>
      <protection locked="0"/>
    </xf>
    <xf numFmtId="164" fontId="25" fillId="0" borderId="60" xfId="0" applyNumberFormat="1" applyFont="1" applyBorder="1" applyAlignment="1" applyProtection="1">
      <alignment horizontal="center" vertical="center"/>
      <protection locked="0"/>
    </xf>
    <xf numFmtId="164" fontId="26" fillId="0" borderId="63" xfId="0" applyNumberFormat="1" applyFont="1" applyBorder="1" applyAlignment="1">
      <alignment horizontal="center" vertical="center" wrapText="1"/>
    </xf>
    <xf numFmtId="164" fontId="26" fillId="0" borderId="62" xfId="0" applyNumberFormat="1" applyFont="1" applyBorder="1" applyAlignment="1" applyProtection="1">
      <alignment horizontal="center" vertical="center"/>
      <protection locked="0"/>
    </xf>
    <xf numFmtId="164" fontId="26" fillId="0" borderId="63" xfId="0" applyNumberFormat="1" applyFont="1" applyBorder="1" applyAlignment="1" applyProtection="1">
      <alignment horizontal="center" vertical="center"/>
      <protection locked="0"/>
    </xf>
    <xf numFmtId="164" fontId="26" fillId="0" borderId="6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3" fillId="0" borderId="23" xfId="0" applyNumberFormat="1" applyFont="1" applyBorder="1" applyAlignment="1">
      <alignment horizontal="center" vertical="center"/>
    </xf>
    <xf numFmtId="164" fontId="26" fillId="0" borderId="63" xfId="3" applyNumberFormat="1" applyFont="1" applyBorder="1" applyAlignment="1" applyProtection="1">
      <alignment horizontal="center" vertical="center"/>
      <protection locked="0"/>
    </xf>
    <xf numFmtId="164" fontId="26" fillId="0" borderId="60" xfId="3" applyNumberFormat="1" applyFont="1" applyBorder="1" applyAlignment="1" applyProtection="1">
      <alignment horizontal="center" vertical="center"/>
      <protection locked="0"/>
    </xf>
    <xf numFmtId="164" fontId="24" fillId="0" borderId="62" xfId="0" applyNumberFormat="1" applyFont="1" applyBorder="1" applyAlignment="1" applyProtection="1">
      <alignment horizontal="center" vertical="center"/>
      <protection locked="0"/>
    </xf>
    <xf numFmtId="164" fontId="24" fillId="0" borderId="62" xfId="3" applyNumberFormat="1" applyFont="1" applyBorder="1" applyAlignment="1" applyProtection="1">
      <alignment horizontal="center" vertical="center"/>
      <protection locked="0"/>
    </xf>
    <xf numFmtId="164" fontId="24" fillId="0" borderId="63" xfId="0" applyNumberFormat="1" applyFont="1" applyBorder="1" applyAlignment="1">
      <alignment horizontal="center" vertical="center" wrapText="1"/>
    </xf>
    <xf numFmtId="164" fontId="24" fillId="0" borderId="63" xfId="0" applyNumberFormat="1" applyFont="1" applyBorder="1" applyAlignment="1" applyProtection="1">
      <alignment horizontal="center" vertical="center"/>
      <protection locked="0"/>
    </xf>
    <xf numFmtId="1" fontId="24" fillId="0" borderId="63" xfId="0" applyNumberFormat="1" applyFont="1" applyBorder="1" applyAlignment="1" applyProtection="1">
      <alignment horizontal="center" vertical="center"/>
      <protection locked="0"/>
    </xf>
    <xf numFmtId="164" fontId="24" fillId="0" borderId="63" xfId="3" applyNumberFormat="1" applyFont="1" applyBorder="1" applyAlignment="1">
      <alignment horizontal="center" vertical="center" wrapText="1"/>
    </xf>
    <xf numFmtId="164" fontId="24" fillId="0" borderId="63" xfId="3" applyNumberFormat="1" applyFont="1" applyBorder="1" applyAlignment="1" applyProtection="1">
      <alignment horizontal="center" vertical="center"/>
      <protection locked="0"/>
    </xf>
    <xf numFmtId="1" fontId="24" fillId="0" borderId="63" xfId="3" applyNumberFormat="1" applyFont="1" applyBorder="1" applyAlignment="1" applyProtection="1">
      <alignment horizontal="center" vertical="center"/>
      <protection locked="0"/>
    </xf>
    <xf numFmtId="164" fontId="25" fillId="0" borderId="63" xfId="2" applyNumberFormat="1" applyFont="1" applyBorder="1" applyAlignment="1">
      <alignment horizontal="center" vertical="center" wrapText="1"/>
    </xf>
    <xf numFmtId="164" fontId="25" fillId="0" borderId="62" xfId="2" applyNumberFormat="1" applyFont="1" applyBorder="1" applyAlignment="1" applyProtection="1">
      <alignment horizontal="center" vertical="center"/>
      <protection locked="0"/>
    </xf>
    <xf numFmtId="164" fontId="25" fillId="0" borderId="63" xfId="2" applyNumberFormat="1" applyFont="1" applyBorder="1" applyAlignment="1" applyProtection="1">
      <alignment horizontal="center" vertical="center"/>
      <protection locked="0"/>
    </xf>
    <xf numFmtId="164" fontId="25" fillId="0" borderId="60" xfId="2" applyNumberFormat="1" applyFont="1" applyBorder="1" applyAlignment="1" applyProtection="1">
      <alignment horizontal="center" vertical="center"/>
      <protection locked="0"/>
    </xf>
    <xf numFmtId="164" fontId="26" fillId="0" borderId="63" xfId="3" applyNumberFormat="1" applyFont="1" applyBorder="1" applyAlignment="1">
      <alignment horizontal="center" vertical="center" wrapText="1"/>
    </xf>
    <xf numFmtId="164" fontId="26" fillId="0" borderId="62" xfId="3" applyNumberFormat="1" applyFont="1" applyBorder="1" applyAlignment="1" applyProtection="1">
      <alignment horizontal="center" vertical="center"/>
      <protection locked="0"/>
    </xf>
    <xf numFmtId="1" fontId="26" fillId="0" borderId="63" xfId="3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164" fontId="20" fillId="0" borderId="63" xfId="0" applyNumberFormat="1" applyFont="1" applyBorder="1" applyAlignment="1">
      <alignment horizontal="center" vertical="center" wrapText="1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164" fontId="20" fillId="0" borderId="63" xfId="0" applyNumberFormat="1" applyFont="1" applyBorder="1" applyAlignment="1" applyProtection="1">
      <alignment horizontal="center" vertical="center"/>
      <protection locked="0"/>
    </xf>
    <xf numFmtId="1" fontId="20" fillId="0" borderId="63" xfId="0" applyNumberFormat="1" applyFont="1" applyBorder="1" applyAlignment="1" applyProtection="1">
      <alignment horizontal="center" vertical="center"/>
      <protection locked="0"/>
    </xf>
    <xf numFmtId="164" fontId="20" fillId="0" borderId="60" xfId="0" applyNumberFormat="1" applyFont="1" applyBorder="1" applyAlignment="1" applyProtection="1">
      <alignment horizontal="center" vertical="center"/>
      <protection locked="0"/>
    </xf>
    <xf numFmtId="164" fontId="15" fillId="2" borderId="29" xfId="1" applyNumberFormat="1" applyFont="1" applyFill="1" applyBorder="1" applyAlignment="1" applyProtection="1">
      <alignment horizontal="center" vertical="center"/>
      <protection locked="0"/>
    </xf>
    <xf numFmtId="1" fontId="15" fillId="2" borderId="29" xfId="1" applyNumberFormat="1" applyFont="1" applyFill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64" fontId="30" fillId="0" borderId="23" xfId="0" applyNumberFormat="1" applyFont="1" applyBorder="1" applyAlignment="1">
      <alignment horizontal="center" vertical="center"/>
    </xf>
    <xf numFmtId="0" fontId="31" fillId="0" borderId="64" xfId="0" applyFont="1" applyBorder="1" applyAlignment="1">
      <alignment horizontal="center" vertical="center"/>
    </xf>
    <xf numFmtId="164" fontId="32" fillId="0" borderId="69" xfId="0" applyNumberFormat="1" applyFont="1" applyBorder="1" applyAlignment="1">
      <alignment horizontal="center" vertical="center"/>
    </xf>
    <xf numFmtId="1" fontId="26" fillId="0" borderId="63" xfId="0" applyNumberFormat="1" applyFont="1" applyBorder="1" applyAlignment="1" applyProtection="1">
      <alignment horizontal="center" vertical="center"/>
      <protection locked="0"/>
    </xf>
    <xf numFmtId="1" fontId="32" fillId="0" borderId="69" xfId="0" applyNumberFormat="1" applyFont="1" applyBorder="1" applyAlignment="1">
      <alignment horizontal="center" vertical="center"/>
    </xf>
    <xf numFmtId="0" fontId="31" fillId="0" borderId="64" xfId="3" applyFont="1" applyBorder="1" applyAlignment="1">
      <alignment horizontal="center" vertical="center"/>
    </xf>
    <xf numFmtId="0" fontId="29" fillId="0" borderId="0" xfId="3" applyFont="1" applyAlignment="1" applyProtection="1">
      <alignment vertical="center"/>
      <protection locked="0"/>
    </xf>
    <xf numFmtId="0" fontId="29" fillId="0" borderId="74" xfId="0" applyFont="1" applyBorder="1" applyAlignment="1" applyProtection="1">
      <alignment horizontal="left" vertical="center"/>
      <protection hidden="1"/>
    </xf>
    <xf numFmtId="0" fontId="33" fillId="0" borderId="74" xfId="0" applyFont="1" applyBorder="1" applyAlignment="1" applyProtection="1">
      <alignment vertical="center"/>
      <protection locked="0"/>
    </xf>
    <xf numFmtId="0" fontId="24" fillId="0" borderId="0" xfId="3" applyFont="1" applyAlignment="1" applyProtection="1">
      <alignment vertical="center"/>
      <protection locked="0"/>
    </xf>
    <xf numFmtId="0" fontId="29" fillId="0" borderId="74" xfId="3" applyFont="1" applyBorder="1" applyAlignment="1" applyProtection="1">
      <alignment horizontal="left" vertical="center"/>
      <protection hidden="1"/>
    </xf>
    <xf numFmtId="0" fontId="33" fillId="0" borderId="74" xfId="3" applyFont="1" applyBorder="1" applyAlignment="1" applyProtection="1">
      <alignment vertical="center"/>
      <protection locked="0"/>
    </xf>
    <xf numFmtId="164" fontId="36" fillId="0" borderId="69" xfId="0" applyNumberFormat="1" applyFont="1" applyBorder="1" applyAlignment="1">
      <alignment horizontal="center" vertical="center"/>
    </xf>
    <xf numFmtId="1" fontId="36" fillId="0" borderId="69" xfId="0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center" vertical="center" wrapText="1"/>
    </xf>
    <xf numFmtId="164" fontId="20" fillId="0" borderId="62" xfId="3" applyNumberFormat="1" applyFont="1" applyBorder="1" applyAlignment="1" applyProtection="1">
      <alignment horizontal="center" vertical="center"/>
      <protection locked="0"/>
    </xf>
    <xf numFmtId="164" fontId="20" fillId="0" borderId="63" xfId="3" applyNumberFormat="1" applyFont="1" applyBorder="1" applyAlignment="1" applyProtection="1">
      <alignment horizontal="center" vertical="center"/>
      <protection locked="0"/>
    </xf>
    <xf numFmtId="1" fontId="20" fillId="0" borderId="63" xfId="3" applyNumberFormat="1" applyFont="1" applyBorder="1" applyAlignment="1" applyProtection="1">
      <alignment horizontal="center" vertical="center"/>
      <protection locked="0"/>
    </xf>
    <xf numFmtId="164" fontId="20" fillId="0" borderId="60" xfId="3" applyNumberFormat="1" applyFont="1" applyBorder="1" applyAlignment="1" applyProtection="1">
      <alignment horizontal="center" vertical="center"/>
      <protection locked="0"/>
    </xf>
    <xf numFmtId="164" fontId="22" fillId="0" borderId="25" xfId="0" applyNumberFormat="1" applyFont="1" applyBorder="1" applyAlignment="1">
      <alignment horizontal="center" vertical="center" wrapText="1"/>
    </xf>
    <xf numFmtId="164" fontId="22" fillId="0" borderId="37" xfId="0" applyNumberFormat="1" applyFont="1" applyBorder="1" applyAlignment="1" applyProtection="1">
      <alignment horizontal="center" vertical="center"/>
      <protection locked="0"/>
    </xf>
    <xf numFmtId="164" fontId="22" fillId="0" borderId="25" xfId="0" applyNumberFormat="1" applyFont="1" applyBorder="1" applyAlignment="1" applyProtection="1">
      <alignment horizontal="center" vertical="center"/>
      <protection locked="0"/>
    </xf>
    <xf numFmtId="1" fontId="22" fillId="0" borderId="25" xfId="0" applyNumberFormat="1" applyFont="1" applyBorder="1" applyAlignment="1" applyProtection="1">
      <alignment horizontal="center" vertical="center"/>
      <protection locked="0"/>
    </xf>
    <xf numFmtId="164" fontId="22" fillId="0" borderId="38" xfId="0" applyNumberFormat="1" applyFont="1" applyBorder="1" applyAlignment="1" applyProtection="1">
      <alignment horizontal="center" vertical="center"/>
      <protection locked="0"/>
    </xf>
    <xf numFmtId="164" fontId="22" fillId="0" borderId="0" xfId="0" applyNumberFormat="1" applyFont="1" applyAlignment="1">
      <alignment vertical="center"/>
    </xf>
    <xf numFmtId="1" fontId="22" fillId="0" borderId="0" xfId="0" applyNumberFormat="1" applyFont="1" applyAlignment="1">
      <alignment vertical="center"/>
    </xf>
    <xf numFmtId="1" fontId="22" fillId="0" borderId="0" xfId="0" applyNumberFormat="1" applyFont="1" applyAlignment="1">
      <alignment horizontal="center" vertical="center"/>
    </xf>
    <xf numFmtId="164" fontId="22" fillId="0" borderId="17" xfId="0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64" fontId="21" fillId="0" borderId="10" xfId="0" applyNumberFormat="1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64" fontId="26" fillId="0" borderId="0" xfId="0" applyNumberFormat="1" applyFont="1" applyAlignment="1">
      <alignment horizontal="center" vertical="center" wrapText="1"/>
    </xf>
    <xf numFmtId="164" fontId="26" fillId="0" borderId="0" xfId="0" applyNumberFormat="1" applyFont="1" applyAlignment="1" applyProtection="1">
      <alignment horizontal="center" vertical="center"/>
      <protection locked="0"/>
    </xf>
    <xf numFmtId="164" fontId="26" fillId="0" borderId="0" xfId="3" applyNumberFormat="1" applyFont="1" applyAlignment="1" applyProtection="1">
      <alignment horizontal="center" vertical="center"/>
      <protection locked="0"/>
    </xf>
    <xf numFmtId="164" fontId="1" fillId="0" borderId="0" xfId="0" applyNumberFormat="1" applyFont="1" applyAlignment="1">
      <alignment vertical="center"/>
    </xf>
    <xf numFmtId="2" fontId="26" fillId="0" borderId="0" xfId="3" applyNumberFormat="1" applyFont="1" applyAlignment="1" applyProtection="1">
      <alignment vertical="center"/>
      <protection locked="0"/>
    </xf>
    <xf numFmtId="164" fontId="26" fillId="0" borderId="0" xfId="3" applyNumberFormat="1" applyFont="1" applyAlignment="1" applyProtection="1">
      <alignment vertical="center"/>
      <protection locked="0"/>
    </xf>
    <xf numFmtId="164" fontId="26" fillId="0" borderId="0" xfId="3" applyNumberFormat="1" applyFont="1" applyAlignment="1">
      <alignment vertical="center" wrapText="1"/>
    </xf>
    <xf numFmtId="1" fontId="20" fillId="0" borderId="63" xfId="2" applyNumberFormat="1" applyFont="1" applyBorder="1" applyAlignment="1" applyProtection="1">
      <alignment horizontal="center" vertical="center"/>
      <protection locked="0"/>
    </xf>
    <xf numFmtId="0" fontId="40" fillId="0" borderId="64" xfId="4" applyFont="1" applyBorder="1" applyAlignment="1">
      <alignment horizontal="center" vertical="center"/>
    </xf>
    <xf numFmtId="164" fontId="41" fillId="0" borderId="63" xfId="4" applyNumberFormat="1" applyFont="1" applyBorder="1" applyAlignment="1">
      <alignment horizontal="center" vertical="center" wrapText="1"/>
    </xf>
    <xf numFmtId="164" fontId="41" fillId="0" borderId="62" xfId="4" applyNumberFormat="1" applyFont="1" applyBorder="1" applyAlignment="1" applyProtection="1">
      <alignment horizontal="center" vertical="center"/>
      <protection locked="0"/>
    </xf>
    <xf numFmtId="164" fontId="41" fillId="0" borderId="63" xfId="4" applyNumberFormat="1" applyFont="1" applyBorder="1" applyAlignment="1" applyProtection="1">
      <alignment horizontal="center" vertical="center"/>
      <protection locked="0"/>
    </xf>
    <xf numFmtId="164" fontId="41" fillId="0" borderId="60" xfId="4" applyNumberFormat="1" applyFont="1" applyBorder="1" applyAlignment="1" applyProtection="1">
      <alignment horizontal="center" vertical="center"/>
      <protection locked="0"/>
    </xf>
    <xf numFmtId="14" fontId="29" fillId="0" borderId="0" xfId="0" applyNumberFormat="1" applyFont="1" applyAlignment="1" applyProtection="1">
      <alignment horizontal="left" vertical="center"/>
      <protection locked="0"/>
    </xf>
    <xf numFmtId="1" fontId="41" fillId="0" borderId="63" xfId="4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164" fontId="41" fillId="0" borderId="64" xfId="4" applyNumberFormat="1" applyFont="1" applyBorder="1" applyAlignment="1" applyProtection="1">
      <alignment horizontal="center" vertical="center"/>
      <protection locked="0"/>
    </xf>
    <xf numFmtId="164" fontId="41" fillId="0" borderId="62" xfId="4" applyNumberFormat="1" applyFont="1" applyBorder="1" applyAlignment="1" applyProtection="1">
      <alignment horizontal="center" vertical="center"/>
      <protection locked="0"/>
    </xf>
    <xf numFmtId="2" fontId="41" fillId="0" borderId="60" xfId="4" applyNumberFormat="1" applyFont="1" applyBorder="1" applyAlignment="1" applyProtection="1">
      <alignment horizontal="center" vertical="center"/>
      <protection locked="0"/>
    </xf>
    <xf numFmtId="2" fontId="41" fillId="0" borderId="62" xfId="4" applyNumberFormat="1" applyFont="1" applyBorder="1" applyAlignment="1" applyProtection="1">
      <alignment horizontal="center" vertical="center"/>
      <protection locked="0"/>
    </xf>
    <xf numFmtId="0" fontId="38" fillId="0" borderId="60" xfId="4" applyFont="1" applyBorder="1" applyAlignment="1">
      <alignment horizontal="center" vertical="center" wrapText="1"/>
    </xf>
    <xf numFmtId="0" fontId="38" fillId="0" borderId="62" xfId="4" applyFont="1" applyBorder="1" applyAlignment="1">
      <alignment horizontal="center" vertical="center" wrapText="1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22" fillId="0" borderId="30" xfId="0" applyNumberFormat="1" applyFont="1" applyBorder="1" applyAlignment="1">
      <alignment horizontal="center" vertical="center"/>
    </xf>
    <xf numFmtId="164" fontId="22" fillId="0" borderId="50" xfId="0" applyNumberFormat="1" applyFont="1" applyBorder="1" applyAlignment="1">
      <alignment horizontal="center" vertical="center"/>
    </xf>
    <xf numFmtId="2" fontId="22" fillId="0" borderId="31" xfId="0" applyNumberFormat="1" applyFont="1" applyBorder="1" applyAlignment="1">
      <alignment horizontal="center" vertical="center"/>
    </xf>
    <xf numFmtId="2" fontId="22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31" fillId="0" borderId="66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164" fontId="36" fillId="0" borderId="70" xfId="0" applyNumberFormat="1" applyFont="1" applyBorder="1" applyAlignment="1">
      <alignment horizontal="center" vertical="center"/>
    </xf>
    <xf numFmtId="164" fontId="36" fillId="0" borderId="71" xfId="0" applyNumberFormat="1" applyFont="1" applyBorder="1" applyAlignment="1">
      <alignment horizontal="center" vertical="center"/>
    </xf>
    <xf numFmtId="164" fontId="36" fillId="0" borderId="72" xfId="0" applyNumberFormat="1" applyFont="1" applyBorder="1" applyAlignment="1">
      <alignment horizontal="center" vertical="center"/>
    </xf>
    <xf numFmtId="2" fontId="28" fillId="0" borderId="72" xfId="0" applyNumberFormat="1" applyFont="1" applyBorder="1" applyAlignment="1">
      <alignment horizontal="center" vertical="center"/>
    </xf>
    <xf numFmtId="2" fontId="28" fillId="0" borderId="73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22" fillId="0" borderId="24" xfId="0" applyNumberFormat="1" applyFont="1" applyBorder="1" applyAlignment="1" applyProtection="1">
      <alignment horizontal="center" vertical="center"/>
      <protection locked="0"/>
    </xf>
    <xf numFmtId="164" fontId="22" fillId="0" borderId="37" xfId="0" applyNumberFormat="1" applyFont="1" applyBorder="1" applyAlignment="1" applyProtection="1">
      <alignment horizontal="center" vertical="center"/>
      <protection locked="0"/>
    </xf>
    <xf numFmtId="2" fontId="22" fillId="0" borderId="53" xfId="0" applyNumberFormat="1" applyFont="1" applyBorder="1" applyAlignment="1" applyProtection="1">
      <alignment horizontal="center" vertical="center"/>
      <protection locked="0"/>
    </xf>
    <xf numFmtId="2" fontId="22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28" fillId="0" borderId="60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164" fontId="20" fillId="0" borderId="64" xfId="0" applyNumberFormat="1" applyFont="1" applyBorder="1" applyAlignment="1" applyProtection="1">
      <alignment horizontal="center" vertical="center"/>
      <protection locked="0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2" fontId="20" fillId="0" borderId="60" xfId="0" applyNumberFormat="1" applyFont="1" applyBorder="1" applyAlignment="1" applyProtection="1">
      <alignment horizontal="center" vertical="center"/>
      <protection locked="0"/>
    </xf>
    <xf numFmtId="2" fontId="20" fillId="0" borderId="6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34" fillId="0" borderId="0" xfId="0" applyNumberFormat="1" applyFont="1" applyAlignment="1" applyProtection="1">
      <alignment horizontal="left" vertical="center"/>
      <protection locked="0"/>
    </xf>
    <xf numFmtId="14" fontId="29" fillId="0" borderId="0" xfId="0" applyNumberFormat="1" applyFont="1" applyAlignment="1" applyProtection="1">
      <alignment horizontal="left" vertical="center"/>
      <protection locked="0"/>
    </xf>
    <xf numFmtId="0" fontId="29" fillId="0" borderId="0" xfId="0" applyFont="1" applyAlignment="1" applyProtection="1">
      <alignment horizontal="left" vertical="center"/>
      <protection hidden="1"/>
    </xf>
    <xf numFmtId="14" fontId="29" fillId="0" borderId="0" xfId="3" applyNumberFormat="1" applyFont="1" applyAlignment="1" applyProtection="1">
      <alignment horizontal="left" vertical="center"/>
      <protection locked="0"/>
    </xf>
    <xf numFmtId="0" fontId="29" fillId="0" borderId="0" xfId="0" applyFont="1" applyAlignment="1" applyProtection="1">
      <alignment horizontal="left" vertical="center"/>
      <protection locked="0"/>
    </xf>
    <xf numFmtId="0" fontId="29" fillId="0" borderId="0" xfId="3" applyFont="1" applyAlignment="1" applyProtection="1">
      <alignment horizontal="left" vertical="center"/>
      <protection locked="0"/>
    </xf>
    <xf numFmtId="0" fontId="34" fillId="0" borderId="0" xfId="3" applyFont="1" applyAlignment="1" applyProtection="1">
      <alignment horizontal="left" vertical="center"/>
      <protection locked="0"/>
    </xf>
    <xf numFmtId="0" fontId="34" fillId="0" borderId="8" xfId="3" applyFont="1" applyBorder="1" applyAlignment="1" applyProtection="1">
      <alignment horizontal="left" vertical="center"/>
      <protection locked="0"/>
    </xf>
    <xf numFmtId="0" fontId="29" fillId="0" borderId="0" xfId="0" applyFont="1" applyAlignment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14" fontId="39" fillId="0" borderId="0" xfId="4" applyNumberFormat="1" applyFont="1" applyAlignment="1" applyProtection="1">
      <alignment horizontal="left" vertical="center"/>
      <protection locked="0"/>
    </xf>
    <xf numFmtId="0" fontId="29" fillId="0" borderId="74" xfId="3" applyFont="1" applyBorder="1" applyAlignment="1" applyProtection="1">
      <alignment horizontal="left" vertical="center"/>
      <protection locked="0"/>
    </xf>
    <xf numFmtId="14" fontId="35" fillId="0" borderId="80" xfId="0" applyNumberFormat="1" applyFont="1" applyBorder="1" applyAlignment="1" applyProtection="1">
      <alignment horizontal="center" vertical="center"/>
      <protection locked="0"/>
    </xf>
    <xf numFmtId="14" fontId="35" fillId="0" borderId="0" xfId="0" applyNumberFormat="1" applyFont="1" applyAlignment="1" applyProtection="1">
      <alignment horizontal="center" vertical="center"/>
      <protection locked="0"/>
    </xf>
    <xf numFmtId="14" fontId="35" fillId="0" borderId="74" xfId="0" applyNumberFormat="1" applyFont="1" applyBorder="1" applyAlignment="1" applyProtection="1">
      <alignment horizontal="center" vertical="center"/>
      <protection locked="0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0" fontId="28" fillId="0" borderId="60" xfId="3" applyFont="1" applyBorder="1" applyAlignment="1">
      <alignment horizontal="center" vertical="center" wrapText="1"/>
    </xf>
    <xf numFmtId="0" fontId="28" fillId="0" borderId="62" xfId="3" applyFont="1" applyBorder="1" applyAlignment="1">
      <alignment horizontal="center" vertical="center" wrapText="1"/>
    </xf>
    <xf numFmtId="164" fontId="26" fillId="0" borderId="64" xfId="3" applyNumberFormat="1" applyFont="1" applyBorder="1" applyAlignment="1" applyProtection="1">
      <alignment horizontal="center" vertical="center"/>
      <protection locked="0"/>
    </xf>
    <xf numFmtId="164" fontId="26" fillId="0" borderId="62" xfId="3" applyNumberFormat="1" applyFont="1" applyBorder="1" applyAlignment="1" applyProtection="1">
      <alignment horizontal="center" vertical="center"/>
      <protection locked="0"/>
    </xf>
    <xf numFmtId="2" fontId="26" fillId="0" borderId="60" xfId="3" applyNumberFormat="1" applyFont="1" applyBorder="1" applyAlignment="1" applyProtection="1">
      <alignment horizontal="center" vertical="center"/>
      <protection locked="0"/>
    </xf>
    <xf numFmtId="2" fontId="26" fillId="0" borderId="62" xfId="3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164" fontId="32" fillId="0" borderId="70" xfId="0" applyNumberFormat="1" applyFont="1" applyBorder="1" applyAlignment="1">
      <alignment horizontal="center" vertical="center"/>
    </xf>
    <xf numFmtId="164" fontId="32" fillId="0" borderId="71" xfId="0" applyNumberFormat="1" applyFont="1" applyBorder="1" applyAlignment="1">
      <alignment horizontal="center" vertical="center"/>
    </xf>
    <xf numFmtId="164" fontId="26" fillId="0" borderId="64" xfId="0" applyNumberFormat="1" applyFont="1" applyBorder="1" applyAlignment="1" applyProtection="1">
      <alignment horizontal="center" vertical="center"/>
      <protection locked="0"/>
    </xf>
    <xf numFmtId="164" fontId="26" fillId="0" borderId="62" xfId="0" applyNumberFormat="1" applyFont="1" applyBorder="1" applyAlignment="1" applyProtection="1">
      <alignment horizontal="center" vertical="center"/>
      <protection locked="0"/>
    </xf>
    <xf numFmtId="2" fontId="26" fillId="0" borderId="60" xfId="0" applyNumberFormat="1" applyFont="1" applyBorder="1" applyAlignment="1" applyProtection="1">
      <alignment horizontal="center" vertical="center"/>
      <protection locked="0"/>
    </xf>
    <xf numFmtId="2" fontId="26" fillId="0" borderId="62" xfId="0" applyNumberFormat="1" applyFont="1" applyBorder="1" applyAlignment="1" applyProtection="1">
      <alignment horizontal="center" vertical="center"/>
      <protection locked="0"/>
    </xf>
    <xf numFmtId="0" fontId="24" fillId="0" borderId="60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center" vertical="center" wrapText="1"/>
    </xf>
    <xf numFmtId="164" fontId="25" fillId="0" borderId="64" xfId="0" applyNumberFormat="1" applyFont="1" applyBorder="1" applyAlignment="1" applyProtection="1">
      <alignment horizontal="center" vertical="center"/>
      <protection locked="0"/>
    </xf>
    <xf numFmtId="164" fontId="25" fillId="0" borderId="62" xfId="0" applyNumberFormat="1" applyFont="1" applyBorder="1" applyAlignment="1" applyProtection="1">
      <alignment horizontal="center" vertical="center"/>
      <protection locked="0"/>
    </xf>
    <xf numFmtId="2" fontId="25" fillId="0" borderId="60" xfId="0" applyNumberFormat="1" applyFont="1" applyBorder="1" applyAlignment="1" applyProtection="1">
      <alignment horizontal="center" vertical="center"/>
      <protection locked="0"/>
    </xf>
    <xf numFmtId="2" fontId="25" fillId="0" borderId="62" xfId="0" applyNumberFormat="1" applyFont="1" applyBorder="1" applyAlignment="1" applyProtection="1">
      <alignment horizontal="center" vertical="center"/>
      <protection locked="0"/>
    </xf>
    <xf numFmtId="164" fontId="20" fillId="0" borderId="64" xfId="2" applyNumberFormat="1" applyFont="1" applyBorder="1" applyAlignment="1" applyProtection="1">
      <alignment horizontal="center" vertical="center"/>
      <protection locked="0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2" fontId="20" fillId="0" borderId="60" xfId="2" applyNumberFormat="1" applyFont="1" applyBorder="1" applyAlignment="1" applyProtection="1">
      <alignment horizontal="center" vertical="center"/>
      <protection locked="0"/>
    </xf>
    <xf numFmtId="2" fontId="20" fillId="0" borderId="62" xfId="2" applyNumberFormat="1" applyFont="1" applyBorder="1" applyAlignment="1" applyProtection="1">
      <alignment horizontal="center" vertical="center"/>
      <protection locked="0"/>
    </xf>
    <xf numFmtId="0" fontId="24" fillId="0" borderId="60" xfId="3" applyFont="1" applyBorder="1" applyAlignment="1">
      <alignment horizontal="center" vertical="center" wrapText="1"/>
    </xf>
    <xf numFmtId="0" fontId="28" fillId="0" borderId="72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164" fontId="26" fillId="0" borderId="70" xfId="0" applyNumberFormat="1" applyFont="1" applyBorder="1" applyAlignment="1" applyProtection="1">
      <alignment horizontal="center" vertical="center"/>
      <protection locked="0"/>
    </xf>
    <xf numFmtId="164" fontId="26" fillId="0" borderId="71" xfId="0" applyNumberFormat="1" applyFont="1" applyBorder="1" applyAlignment="1" applyProtection="1">
      <alignment horizontal="center" vertical="center"/>
      <protection locked="0"/>
    </xf>
    <xf numFmtId="2" fontId="26" fillId="0" borderId="72" xfId="0" applyNumberFormat="1" applyFont="1" applyBorder="1" applyAlignment="1" applyProtection="1">
      <alignment horizontal="center" vertical="center"/>
      <protection locked="0"/>
    </xf>
    <xf numFmtId="2" fontId="26" fillId="0" borderId="84" xfId="0" applyNumberFormat="1" applyFont="1" applyBorder="1" applyAlignment="1" applyProtection="1">
      <alignment horizontal="center" vertical="center"/>
      <protection locked="0"/>
    </xf>
    <xf numFmtId="164" fontId="22" fillId="0" borderId="31" xfId="0" applyNumberFormat="1" applyFont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2" fontId="20" fillId="0" borderId="73" xfId="0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 applyProtection="1">
      <alignment horizontal="center" vertical="center"/>
      <protection locked="0"/>
    </xf>
    <xf numFmtId="164" fontId="20" fillId="0" borderId="62" xfId="3" applyNumberFormat="1" applyFont="1" applyBorder="1" applyAlignment="1" applyProtection="1">
      <alignment horizontal="center" vertical="center"/>
      <protection locked="0"/>
    </xf>
    <xf numFmtId="2" fontId="20" fillId="0" borderId="60" xfId="3" applyNumberFormat="1" applyFont="1" applyBorder="1" applyAlignment="1" applyProtection="1">
      <alignment horizontal="center" vertical="center"/>
      <protection locked="0"/>
    </xf>
    <xf numFmtId="2" fontId="20" fillId="0" borderId="62" xfId="3" applyNumberFormat="1" applyFont="1" applyBorder="1" applyAlignment="1" applyProtection="1">
      <alignment horizontal="center" vertical="center"/>
      <protection locked="0"/>
    </xf>
    <xf numFmtId="14" fontId="24" fillId="0" borderId="0" xfId="0" applyNumberFormat="1" applyFont="1" applyAlignment="1" applyProtection="1">
      <alignment horizontal="left" vertical="center"/>
      <protection locked="0"/>
    </xf>
    <xf numFmtId="164" fontId="32" fillId="0" borderId="72" xfId="0" applyNumberFormat="1" applyFont="1" applyBorder="1" applyAlignment="1">
      <alignment horizontal="center" vertical="center"/>
    </xf>
    <xf numFmtId="0" fontId="29" fillId="0" borderId="83" xfId="3" applyFont="1" applyBorder="1" applyAlignment="1" applyProtection="1">
      <alignment horizontal="center" vertical="center" wrapText="1"/>
      <protection locked="0"/>
    </xf>
    <xf numFmtId="0" fontId="29" fillId="0" borderId="67" xfId="3" applyFont="1" applyBorder="1" applyAlignment="1" applyProtection="1">
      <alignment horizontal="center" vertical="center" wrapText="1"/>
      <protection locked="0"/>
    </xf>
    <xf numFmtId="0" fontId="29" fillId="0" borderId="68" xfId="3" applyFont="1" applyBorder="1" applyAlignment="1" applyProtection="1">
      <alignment horizontal="center" vertical="center" wrapText="1"/>
      <protection locked="0"/>
    </xf>
    <xf numFmtId="0" fontId="29" fillId="0" borderId="60" xfId="3" applyFont="1" applyBorder="1" applyAlignment="1" applyProtection="1">
      <alignment horizontal="center" vertical="center" wrapText="1"/>
      <protection locked="0"/>
    </xf>
    <xf numFmtId="0" fontId="29" fillId="0" borderId="61" xfId="3" applyFont="1" applyBorder="1" applyAlignment="1" applyProtection="1">
      <alignment horizontal="center" vertical="center" wrapText="1"/>
      <protection locked="0"/>
    </xf>
    <xf numFmtId="0" fontId="29" fillId="0" borderId="62" xfId="3" applyFont="1" applyBorder="1" applyAlignment="1" applyProtection="1">
      <alignment horizontal="center" vertical="center" wrapText="1"/>
      <protection locked="0"/>
    </xf>
    <xf numFmtId="14" fontId="34" fillId="0" borderId="0" xfId="0" applyNumberFormat="1" applyFont="1" applyAlignment="1" applyProtection="1">
      <alignment horizontal="left" vertical="center" wrapText="1"/>
      <protection locked="0"/>
    </xf>
    <xf numFmtId="164" fontId="25" fillId="0" borderId="64" xfId="2" applyNumberFormat="1" applyFont="1" applyBorder="1" applyAlignment="1" applyProtection="1">
      <alignment horizontal="center" vertical="center"/>
      <protection locked="0"/>
    </xf>
    <xf numFmtId="164" fontId="25" fillId="0" borderId="62" xfId="2" applyNumberFormat="1" applyFont="1" applyBorder="1" applyAlignment="1" applyProtection="1">
      <alignment horizontal="center" vertical="center"/>
      <protection locked="0"/>
    </xf>
    <xf numFmtId="2" fontId="25" fillId="0" borderId="60" xfId="2" applyNumberFormat="1" applyFont="1" applyBorder="1" applyAlignment="1" applyProtection="1">
      <alignment horizontal="center" vertical="center"/>
      <protection locked="0"/>
    </xf>
    <xf numFmtId="2" fontId="25" fillId="0" borderId="62" xfId="2" applyNumberFormat="1" applyFont="1" applyBorder="1" applyAlignment="1" applyProtection="1">
      <alignment horizontal="center" vertical="center"/>
      <protection locked="0"/>
    </xf>
    <xf numFmtId="0" fontId="24" fillId="0" borderId="60" xfId="2" applyFont="1" applyBorder="1" applyAlignment="1">
      <alignment horizontal="center" vertical="center" wrapText="1"/>
    </xf>
    <xf numFmtId="0" fontId="24" fillId="0" borderId="62" xfId="2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28" fillId="0" borderId="82" xfId="0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34" fillId="0" borderId="72" xfId="0" applyFont="1" applyBorder="1" applyAlignment="1" applyProtection="1">
      <alignment horizontal="center" vertical="center" wrapText="1"/>
      <protection locked="0"/>
    </xf>
    <xf numFmtId="0" fontId="34" fillId="0" borderId="75" xfId="0" applyFont="1" applyBorder="1" applyAlignment="1" applyProtection="1">
      <alignment horizontal="center" vertical="center" wrapText="1"/>
      <protection locked="0"/>
    </xf>
    <xf numFmtId="0" fontId="34" fillId="0" borderId="71" xfId="0" applyFont="1" applyBorder="1" applyAlignment="1" applyProtection="1">
      <alignment horizontal="center" vertical="center" wrapText="1"/>
      <protection locked="0"/>
    </xf>
    <xf numFmtId="0" fontId="34" fillId="0" borderId="76" xfId="0" applyFont="1" applyBorder="1" applyAlignment="1" applyProtection="1">
      <alignment horizontal="center" vertical="center" wrapText="1"/>
      <protection locked="0"/>
    </xf>
    <xf numFmtId="0" fontId="34" fillId="0" borderId="67" xfId="0" applyFont="1" applyBorder="1" applyAlignment="1" applyProtection="1">
      <alignment horizontal="center" vertical="center" wrapText="1"/>
      <protection locked="0"/>
    </xf>
    <xf numFmtId="0" fontId="34" fillId="0" borderId="68" xfId="0" applyFont="1" applyBorder="1" applyAlignment="1" applyProtection="1">
      <alignment horizontal="center" vertical="center" wrapText="1"/>
      <protection locked="0"/>
    </xf>
    <xf numFmtId="0" fontId="34" fillId="0" borderId="5" xfId="0" applyFont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34" fillId="0" borderId="74" xfId="0" applyFont="1" applyBorder="1" applyAlignment="1" applyProtection="1">
      <alignment horizontal="center" vertical="center" wrapText="1"/>
      <protection locked="0"/>
    </xf>
    <xf numFmtId="20" fontId="28" fillId="0" borderId="60" xfId="3" applyNumberFormat="1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164" fontId="1" fillId="0" borderId="79" xfId="0" applyNumberFormat="1" applyFont="1" applyBorder="1" applyAlignment="1" applyProtection="1">
      <alignment horizontal="center" vertical="center"/>
      <protection locked="0"/>
    </xf>
    <xf numFmtId="164" fontId="1" fillId="0" borderId="78" xfId="0" applyNumberFormat="1" applyFont="1" applyBorder="1" applyAlignment="1" applyProtection="1">
      <alignment horizontal="center" vertical="center"/>
      <protection locked="0"/>
    </xf>
    <xf numFmtId="2" fontId="1" fillId="0" borderId="77" xfId="0" applyNumberFormat="1" applyFont="1" applyBorder="1" applyAlignment="1" applyProtection="1">
      <alignment horizontal="center" vertical="center"/>
      <protection locked="0"/>
    </xf>
    <xf numFmtId="2" fontId="1" fillId="0" borderId="78" xfId="0" applyNumberFormat="1" applyFont="1" applyBorder="1" applyAlignment="1" applyProtection="1">
      <alignment horizontal="center" vertical="center"/>
      <protection locked="0"/>
    </xf>
    <xf numFmtId="2" fontId="28" fillId="0" borderId="60" xfId="3" applyNumberFormat="1" applyFont="1" applyBorder="1" applyAlignment="1" applyProtection="1">
      <alignment horizontal="center" vertical="center"/>
      <protection locked="0"/>
    </xf>
    <xf numFmtId="2" fontId="28" fillId="0" borderId="65" xfId="3" applyNumberFormat="1" applyFont="1" applyBorder="1" applyAlignment="1" applyProtection="1">
      <alignment horizontal="center" vertical="center"/>
      <protection locked="0"/>
    </xf>
    <xf numFmtId="20" fontId="24" fillId="0" borderId="60" xfId="0" applyNumberFormat="1" applyFont="1" applyBorder="1" applyAlignment="1">
      <alignment horizontal="center" vertical="center" wrapText="1"/>
    </xf>
    <xf numFmtId="14" fontId="34" fillId="0" borderId="0" xfId="3" applyNumberFormat="1" applyFont="1" applyAlignment="1" applyProtection="1">
      <alignment horizontal="left" vertical="center"/>
      <protection locked="0"/>
    </xf>
    <xf numFmtId="2" fontId="28" fillId="0" borderId="60" xfId="0" applyNumberFormat="1" applyFont="1" applyBorder="1" applyAlignment="1" applyProtection="1">
      <alignment horizontal="center" vertical="center"/>
      <protection locked="0"/>
    </xf>
    <xf numFmtId="2" fontId="28" fillId="0" borderId="65" xfId="0" applyNumberFormat="1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3" fillId="0" borderId="21" xfId="0" applyNumberFormat="1" applyFont="1" applyBorder="1" applyAlignment="1">
      <alignment horizontal="center" vertical="center"/>
    </xf>
    <xf numFmtId="164" fontId="23" fillId="0" borderId="36" xfId="0" applyNumberFormat="1" applyFont="1" applyBorder="1" applyAlignment="1">
      <alignment horizontal="center" vertical="center"/>
    </xf>
    <xf numFmtId="2" fontId="23" fillId="0" borderId="34" xfId="0" applyNumberFormat="1" applyFont="1" applyBorder="1" applyAlignment="1">
      <alignment horizontal="center" vertical="center"/>
    </xf>
    <xf numFmtId="2" fontId="23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left" vertical="center"/>
      <protection hidden="1"/>
    </xf>
    <xf numFmtId="164" fontId="24" fillId="0" borderId="64" xfId="0" applyNumberFormat="1" applyFont="1" applyBorder="1" applyAlignment="1" applyProtection="1">
      <alignment horizontal="center" vertical="center"/>
      <protection locked="0"/>
    </xf>
    <xf numFmtId="164" fontId="24" fillId="0" borderId="62" xfId="0" applyNumberFormat="1" applyFont="1" applyBorder="1" applyAlignment="1" applyProtection="1">
      <alignment horizontal="center" vertical="center"/>
      <protection locked="0"/>
    </xf>
    <xf numFmtId="2" fontId="24" fillId="0" borderId="60" xfId="0" applyNumberFormat="1" applyFont="1" applyBorder="1" applyAlignment="1" applyProtection="1">
      <alignment horizontal="center" vertical="center"/>
      <protection locked="0"/>
    </xf>
    <xf numFmtId="2" fontId="24" fillId="0" borderId="62" xfId="0" applyNumberFormat="1" applyFont="1" applyBorder="1" applyAlignment="1" applyProtection="1">
      <alignment horizontal="center" vertical="center"/>
      <protection locked="0"/>
    </xf>
    <xf numFmtId="164" fontId="24" fillId="0" borderId="64" xfId="3" applyNumberFormat="1" applyFont="1" applyBorder="1" applyAlignment="1" applyProtection="1">
      <alignment horizontal="center" vertical="center"/>
      <protection locked="0"/>
    </xf>
    <xf numFmtId="164" fontId="24" fillId="0" borderId="62" xfId="3" applyNumberFormat="1" applyFont="1" applyBorder="1" applyAlignment="1" applyProtection="1">
      <alignment horizontal="center" vertical="center"/>
      <protection locked="0"/>
    </xf>
    <xf numFmtId="2" fontId="24" fillId="0" borderId="60" xfId="3" applyNumberFormat="1" applyFont="1" applyBorder="1" applyAlignment="1" applyProtection="1">
      <alignment horizontal="center" vertical="center"/>
      <protection locked="0"/>
    </xf>
    <xf numFmtId="2" fontId="24" fillId="0" borderId="62" xfId="3" applyNumberFormat="1" applyFont="1" applyBorder="1" applyAlignment="1" applyProtection="1">
      <alignment horizontal="center" vertical="center"/>
      <protection locked="0"/>
    </xf>
    <xf numFmtId="0" fontId="20" fillId="0" borderId="60" xfId="2" applyFont="1" applyBorder="1" applyAlignment="1">
      <alignment horizontal="center" vertical="center" wrapText="1"/>
    </xf>
    <xf numFmtId="0" fontId="20" fillId="0" borderId="62" xfId="2" applyFont="1" applyBorder="1" applyAlignment="1">
      <alignment horizontal="center" vertical="center" wrapText="1"/>
    </xf>
    <xf numFmtId="164" fontId="30" fillId="0" borderId="69" xfId="0" applyNumberFormat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BECE126-1C19-4198-9BE9-B74C96D0508D}"/>
    <cellStyle name="Normal 4" xfId="3" xr:uid="{326B47AD-FB3B-48B6-8DC5-5938D5C309B8}"/>
    <cellStyle name="Normal 5" xfId="4" xr:uid="{12316595-519B-4709-87BE-C4B39FBCC45F}"/>
  </cellStyles>
  <dxfs count="1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09-100225 100SQZ corr'!$E$59:$Q$59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09-100225 100SQZ corr'!$E$66:$W$66</c:f>
              <c:numCache>
                <c:formatCode>0.0</c:formatCode>
                <c:ptCount val="19"/>
                <c:pt idx="0">
                  <c:v>8.6999999999999993</c:v>
                </c:pt>
                <c:pt idx="1">
                  <c:v>10.3</c:v>
                </c:pt>
                <c:pt idx="2">
                  <c:v>13.1</c:v>
                </c:pt>
                <c:pt idx="3">
                  <c:v>16.8</c:v>
                </c:pt>
                <c:pt idx="4">
                  <c:v>22.4</c:v>
                </c:pt>
                <c:pt idx="5">
                  <c:v>33.299999999999997</c:v>
                </c:pt>
                <c:pt idx="6">
                  <c:v>53.6</c:v>
                </c:pt>
                <c:pt idx="7">
                  <c:v>72.5</c:v>
                </c:pt>
                <c:pt idx="8">
                  <c:v>85.9</c:v>
                </c:pt>
                <c:pt idx="9">
                  <c:v>97.8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183</c:v>
                </c:pt>
                <c:pt idx="18" formatCode="0.00">
                  <c:v>5.27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E7-4FBC-82E4-696F9977C11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09-100225 100SQZ corr'!$E$59:$W$59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09-100225 100SQZ corr'!$E$67:$W$67</c:f>
              <c:numCache>
                <c:formatCode>0.0</c:formatCode>
                <c:ptCount val="19"/>
                <c:pt idx="0">
                  <c:v>7.3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E7-4FBC-82E4-696F9977C11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5E7-4FBC-82E4-696F9977C11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09-100225 100SQZ corr'!$E$59:$W$59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09-100225 100SQZ corr'!$E$69:$W$69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E7-4FBC-82E4-696F9977C11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09-100225 100SQZ corr'!$E$59:$W$59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09-100225 100SQZ corr'!$E$68:$W$68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E7-4FBC-82E4-696F9977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09-100225 100SQZ'!$E$59:$Q$59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09-100225 100SQZ'!$E$66:$W$66</c:f>
              <c:numCache>
                <c:formatCode>0.0</c:formatCode>
                <c:ptCount val="19"/>
                <c:pt idx="0">
                  <c:v>8.5500000000000007</c:v>
                </c:pt>
                <c:pt idx="1">
                  <c:v>10.5</c:v>
                </c:pt>
                <c:pt idx="2">
                  <c:v>13.399999999999999</c:v>
                </c:pt>
                <c:pt idx="3">
                  <c:v>17.149999999999999</c:v>
                </c:pt>
                <c:pt idx="4">
                  <c:v>22.85</c:v>
                </c:pt>
                <c:pt idx="5">
                  <c:v>34.099999999999994</c:v>
                </c:pt>
                <c:pt idx="6">
                  <c:v>54.8</c:v>
                </c:pt>
                <c:pt idx="7">
                  <c:v>73.7</c:v>
                </c:pt>
                <c:pt idx="8">
                  <c:v>86.550000000000011</c:v>
                </c:pt>
                <c:pt idx="9">
                  <c:v>97.65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181.5</c:v>
                </c:pt>
                <c:pt idx="18" formatCode="0.00">
                  <c:v>5.39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E8-48C3-A066-AC004E25D92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09-100225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09-100225 100SQZ'!$E$67:$W$67</c:f>
              <c:numCache>
                <c:formatCode>0.0</c:formatCode>
                <c:ptCount val="19"/>
                <c:pt idx="0">
                  <c:v>7.3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E8-48C3-A066-AC004E25D92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EE8-48C3-A066-AC004E25D92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09-100225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09-100225 100SQZ'!$E$69:$W$69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E8-48C3-A066-AC004E25D92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09-100225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09-100225 100SQZ'!$E$68:$W$68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E8-48C3-A066-AC004E25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06-070226 GB 157 Guillote'!$E$59:$Q$59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06-070226 GB 157 Guillote'!$E$66:$W$66</c:f>
              <c:numCache>
                <c:formatCode>0.0</c:formatCode>
                <c:ptCount val="19"/>
                <c:pt idx="0">
                  <c:v>8.1999999999999993</c:v>
                </c:pt>
                <c:pt idx="1">
                  <c:v>10.6</c:v>
                </c:pt>
                <c:pt idx="2">
                  <c:v>13.9</c:v>
                </c:pt>
                <c:pt idx="3">
                  <c:v>18</c:v>
                </c:pt>
                <c:pt idx="4">
                  <c:v>23.4</c:v>
                </c:pt>
                <c:pt idx="5">
                  <c:v>33.1</c:v>
                </c:pt>
                <c:pt idx="6">
                  <c:v>47.5</c:v>
                </c:pt>
                <c:pt idx="7">
                  <c:v>60.2</c:v>
                </c:pt>
                <c:pt idx="8">
                  <c:v>70.400000000000006</c:v>
                </c:pt>
                <c:pt idx="9">
                  <c:v>78.5</c:v>
                </c:pt>
                <c:pt idx="10" formatCode="0">
                  <c:v>88.9</c:v>
                </c:pt>
                <c:pt idx="11" formatCode="0">
                  <c:v>95.3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4.41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DA-4515-8502-881A3CF6311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06-070226 GB 157 Guillote'!$E$59:$W$59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06-070226 GB 157 Guillote'!$E$67:$W$67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DA-4515-8502-881A3CF6311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8DA-4515-8502-881A3CF6311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06-070226 GB 157 Guillote'!$E$59:$W$59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06-070226 GB 157 Guillote'!$E$69:$W$69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DA-4515-8502-881A3CF6311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06-070226 GB 157 Guillote'!$E$59:$W$59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06-070226 GB 157 Guillote'!$E$68:$W$68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DA-4515-8502-881A3CF63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06-070226 BBSG 114 Vin Gui'!$E$59:$Q$59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06-070226 BBSG 114 Vin Gui'!$E$66:$W$66</c:f>
              <c:numCache>
                <c:formatCode>0.0</c:formatCode>
                <c:ptCount val="19"/>
                <c:pt idx="0">
                  <c:v>7.5</c:v>
                </c:pt>
                <c:pt idx="1">
                  <c:v>8.6</c:v>
                </c:pt>
                <c:pt idx="2">
                  <c:v>10.8</c:v>
                </c:pt>
                <c:pt idx="3">
                  <c:v>13.9</c:v>
                </c:pt>
                <c:pt idx="4">
                  <c:v>18.8</c:v>
                </c:pt>
                <c:pt idx="5">
                  <c:v>28</c:v>
                </c:pt>
                <c:pt idx="6">
                  <c:v>42.8</c:v>
                </c:pt>
                <c:pt idx="7">
                  <c:v>63.6</c:v>
                </c:pt>
                <c:pt idx="8">
                  <c:v>80.900000000000006</c:v>
                </c:pt>
                <c:pt idx="9">
                  <c:v>94.2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5.61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2E-4A13-984F-BA43FCFE045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06-070226 BBSG 114 Vin Gui'!$E$59:$W$59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06-070226 BBSG 114 Vin Gui'!$E$67:$W$67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2E-4A13-984F-BA43FCFE045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382E-4A13-984F-BA43FCFE045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06-070226 BBSG 114 Vin Gui'!$E$59:$W$59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06-070226 BBSG 114 Vin Gui'!$E$69:$W$69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2E-4A13-984F-BA43FCFE045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06-070226 BBSG 114 Vin Gui'!$E$59:$W$59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06-070226 BBSG 114 Vin Gui'!$E$68:$W$68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2E-4A13-984F-BA43FCFE0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'260126 BBSG A. France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'260126 BBSG A. France '!$E$66:$W$66</c:f>
              <c:numCache>
                <c:formatCode>0.0</c:formatCode>
                <c:ptCount val="19"/>
                <c:pt idx="0">
                  <c:v>7.3</c:v>
                </c:pt>
                <c:pt idx="1">
                  <c:v>9.6</c:v>
                </c:pt>
                <c:pt idx="2">
                  <c:v>12.9</c:v>
                </c:pt>
                <c:pt idx="3">
                  <c:v>16.8</c:v>
                </c:pt>
                <c:pt idx="4">
                  <c:v>22</c:v>
                </c:pt>
                <c:pt idx="5">
                  <c:v>30.8</c:v>
                </c:pt>
                <c:pt idx="6">
                  <c:v>44.4</c:v>
                </c:pt>
                <c:pt idx="7">
                  <c:v>61.7</c:v>
                </c:pt>
                <c:pt idx="8">
                  <c:v>78.599999999999994</c:v>
                </c:pt>
                <c:pt idx="9">
                  <c:v>95.6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4A-4250-BE81-6D0518CF90C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'260126 BBSG A. France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'260126 BBSG A. France 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4A-4250-BE81-6D0518CF90CE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14A-4250-BE81-6D0518CF90C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'260126 BBSG A. France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'260126 BBSG A. France 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4A-4250-BE81-6D0518CF90C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'260126 BBSG A. France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'260126 BBSG A. France 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4A-4250-BE81-6D0518CF9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'260126 GB A. France'!$E$59:$Q$59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'260126 GB A. France'!$E$66:$W$66</c:f>
              <c:numCache>
                <c:formatCode>0.0</c:formatCode>
                <c:ptCount val="19"/>
                <c:pt idx="0">
                  <c:v>7.6</c:v>
                </c:pt>
                <c:pt idx="1">
                  <c:v>9.6</c:v>
                </c:pt>
                <c:pt idx="2">
                  <c:v>12.8</c:v>
                </c:pt>
                <c:pt idx="3">
                  <c:v>16.8</c:v>
                </c:pt>
                <c:pt idx="4">
                  <c:v>22.2</c:v>
                </c:pt>
                <c:pt idx="5">
                  <c:v>31.4</c:v>
                </c:pt>
                <c:pt idx="6">
                  <c:v>44.8</c:v>
                </c:pt>
                <c:pt idx="7">
                  <c:v>57.6</c:v>
                </c:pt>
                <c:pt idx="8">
                  <c:v>66.099999999999994</c:v>
                </c:pt>
                <c:pt idx="9">
                  <c:v>75.599999999999994</c:v>
                </c:pt>
                <c:pt idx="10" formatCode="0">
                  <c:v>87.6</c:v>
                </c:pt>
                <c:pt idx="11" formatCode="0">
                  <c:v>94.7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4.8600000000000003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59-4DDC-9055-F8A608CE72B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'260126 GB A. France'!$E$59:$W$59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'260126 GB A. France'!$E$67:$W$67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59-4DDC-9055-F8A608CE72B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659-4DDC-9055-F8A608CE72B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'260126 GB A. France'!$E$59:$W$59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'260126 GB A. France'!$E$69:$W$69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59-4DDC-9055-F8A608CE72B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'260126 GB A. France'!$E$59:$W$59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'260126 GB A. France'!$E$68:$W$68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59-4DDC-9055-F8A608CE7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04-050226 BBSG 114 sal'!$E$59:$Q$59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04-050226 BBSG 114 sal'!$E$66:$W$66</c:f>
              <c:numCache>
                <c:formatCode>0.0</c:formatCode>
                <c:ptCount val="19"/>
                <c:pt idx="0">
                  <c:v>7.4</c:v>
                </c:pt>
                <c:pt idx="1">
                  <c:v>8.6999999999999993</c:v>
                </c:pt>
                <c:pt idx="2">
                  <c:v>11</c:v>
                </c:pt>
                <c:pt idx="3">
                  <c:v>14.2</c:v>
                </c:pt>
                <c:pt idx="4">
                  <c:v>18</c:v>
                </c:pt>
                <c:pt idx="5">
                  <c:v>28.7</c:v>
                </c:pt>
                <c:pt idx="6">
                  <c:v>44.2</c:v>
                </c:pt>
                <c:pt idx="7">
                  <c:v>63.6</c:v>
                </c:pt>
                <c:pt idx="8">
                  <c:v>80.099999999999994</c:v>
                </c:pt>
                <c:pt idx="9">
                  <c:v>96.3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5.28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FA-4C5C-89C4-19B2AC87C88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04-050226 BBSG 114 sal'!$E$59:$W$59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04-050226 BBSG 114 sal'!$E$67:$W$67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FA-4C5C-89C4-19B2AC87C88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2FA-4C5C-89C4-19B2AC87C88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04-050226 BBSG 114 sal'!$E$59:$W$59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04-050226 BBSG 114 sal'!$E$69:$W$69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FA-4C5C-89C4-19B2AC87C88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04-050226 BBSG 114 sal'!$E$59:$W$59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04-050226 BBSG 114 sal'!$E$68:$W$68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FA-4C5C-89C4-19B2AC87C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03-040226 GB salen courtel'!$E$59:$Q$59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03-040226 GB salen courtel'!$E$66:$W$66</c:f>
              <c:numCache>
                <c:formatCode>0.0</c:formatCode>
                <c:ptCount val="19"/>
                <c:pt idx="0">
                  <c:v>7.4</c:v>
                </c:pt>
                <c:pt idx="1">
                  <c:v>9.5</c:v>
                </c:pt>
                <c:pt idx="2">
                  <c:v>12.4</c:v>
                </c:pt>
                <c:pt idx="3">
                  <c:v>18</c:v>
                </c:pt>
                <c:pt idx="4">
                  <c:v>23.6</c:v>
                </c:pt>
                <c:pt idx="5">
                  <c:v>33.6</c:v>
                </c:pt>
                <c:pt idx="6">
                  <c:v>49</c:v>
                </c:pt>
                <c:pt idx="7">
                  <c:v>63.9</c:v>
                </c:pt>
                <c:pt idx="8">
                  <c:v>73.8</c:v>
                </c:pt>
                <c:pt idx="9">
                  <c:v>82.2</c:v>
                </c:pt>
                <c:pt idx="10" formatCode="0">
                  <c:v>90.9</c:v>
                </c:pt>
                <c:pt idx="11" formatCode="0">
                  <c:v>96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167</c:v>
                </c:pt>
                <c:pt idx="18" formatCode="0.00">
                  <c:v>4.37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BB-4EA6-B57D-4AD8825A639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03-040226 GB salen courtel'!$E$59:$W$59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03-040226 GB salen courtel'!$E$67:$W$67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BB-4EA6-B57D-4AD8825A639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ABB-4EA6-B57D-4AD8825A639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03-040226 GB salen courtel'!$E$59:$W$59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03-040226 GB salen courtel'!$E$69:$W$69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BB-4EA6-B57D-4AD8825A639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03-040226 GB salen courtel'!$E$59:$W$59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03-040226 GB salen courtel'!$E$68:$W$68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BB-4EA6-B57D-4AD8825A6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'18_191225 BBSG 114'!$E$59:$Q$59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'18_191225 BBSG 114'!$E$66:$W$66</c:f>
              <c:numCache>
                <c:formatCode>0.0</c:formatCode>
                <c:ptCount val="19"/>
                <c:pt idx="0">
                  <c:v>7.4499999999999993</c:v>
                </c:pt>
                <c:pt idx="1">
                  <c:v>9.3000000000000007</c:v>
                </c:pt>
                <c:pt idx="2">
                  <c:v>12</c:v>
                </c:pt>
                <c:pt idx="3">
                  <c:v>15.55</c:v>
                </c:pt>
                <c:pt idx="4">
                  <c:v>21.1</c:v>
                </c:pt>
                <c:pt idx="5">
                  <c:v>30.950000000000003</c:v>
                </c:pt>
                <c:pt idx="6">
                  <c:v>43.9</c:v>
                </c:pt>
                <c:pt idx="7">
                  <c:v>63.199999999999996</c:v>
                </c:pt>
                <c:pt idx="8">
                  <c:v>79.599999999999994</c:v>
                </c:pt>
                <c:pt idx="9">
                  <c:v>96.1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5.04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5D-47D6-90B6-6ED35BD725A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'18_191225 BBSG 114'!$E$59:$W$59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'18_191225 BBSG 114'!$E$67:$W$67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5D-47D6-90B6-6ED35BD725A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35D-47D6-90B6-6ED35BD725A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'18_191225 BBSG 114'!$E$59:$W$59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'18_191225 BBSG 114'!$E$69:$W$69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5D-47D6-90B6-6ED35BD725A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'18_191225 BBSG 114'!$E$59:$W$59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'18_191225 BBSG 114'!$E$68:$W$68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5D-47D6-90B6-6ED35BD7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'17_181225 100SQZ'!$E$59:$Q$59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'17_181225 100SQZ'!$E$66:$W$66</c:f>
              <c:numCache>
                <c:formatCode>0.0</c:formatCode>
                <c:ptCount val="19"/>
                <c:pt idx="0">
                  <c:v>8.35</c:v>
                </c:pt>
                <c:pt idx="1">
                  <c:v>10.5</c:v>
                </c:pt>
                <c:pt idx="2">
                  <c:v>13.649999999999999</c:v>
                </c:pt>
                <c:pt idx="3">
                  <c:v>17.600000000000001</c:v>
                </c:pt>
                <c:pt idx="4">
                  <c:v>23.4</c:v>
                </c:pt>
                <c:pt idx="5">
                  <c:v>34.599999999999994</c:v>
                </c:pt>
                <c:pt idx="6">
                  <c:v>54.2</c:v>
                </c:pt>
                <c:pt idx="7">
                  <c:v>77.400000000000006</c:v>
                </c:pt>
                <c:pt idx="8">
                  <c:v>90.2</c:v>
                </c:pt>
                <c:pt idx="9">
                  <c:v>98.9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5.4450000000000003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4E-47C2-A6F1-34B724F161A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'17_181225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'17_181225 100SQZ'!$E$67:$W$67</c:f>
              <c:numCache>
                <c:formatCode>0.0</c:formatCode>
                <c:ptCount val="19"/>
                <c:pt idx="0">
                  <c:v>7.3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4E-47C2-A6F1-34B724F161A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D4E-47C2-A6F1-34B724F161A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'17_181225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'17_181225 100SQZ'!$E$69:$W$69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4E-47C2-A6F1-34B724F161A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'17_181225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'17_181225 100SQZ'!$E$68:$W$68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4E-47C2-A6F1-34B724F16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16-171225 GB Kruger-Lecler'!$E$59:$Q$59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16-171225 GB Kruger-Lecler'!$E$66:$W$66</c:f>
              <c:numCache>
                <c:formatCode>0.0</c:formatCode>
                <c:ptCount val="19"/>
                <c:pt idx="0">
                  <c:v>7.5</c:v>
                </c:pt>
                <c:pt idx="1">
                  <c:v>9.8000000000000007</c:v>
                </c:pt>
                <c:pt idx="2">
                  <c:v>12.8</c:v>
                </c:pt>
                <c:pt idx="3">
                  <c:v>16.7</c:v>
                </c:pt>
                <c:pt idx="4">
                  <c:v>22.7</c:v>
                </c:pt>
                <c:pt idx="5">
                  <c:v>34.5</c:v>
                </c:pt>
                <c:pt idx="6">
                  <c:v>51.6</c:v>
                </c:pt>
                <c:pt idx="7">
                  <c:v>66</c:v>
                </c:pt>
                <c:pt idx="8">
                  <c:v>75.8</c:v>
                </c:pt>
                <c:pt idx="9">
                  <c:v>84.2</c:v>
                </c:pt>
                <c:pt idx="10" formatCode="0">
                  <c:v>94.1</c:v>
                </c:pt>
                <c:pt idx="11" formatCode="0">
                  <c:v>96.3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160</c:v>
                </c:pt>
                <c:pt idx="18" formatCode="0.00">
                  <c:v>4.3499999999999996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AD-409E-A218-D38185AABF4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16-171225 GB Kruger-Lecler'!$E$59:$W$59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GB Kruger-Lecler'!$E$67:$W$67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AD-409E-A218-D38185AABF4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9AD-409E-A218-D38185AABF4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16-171225 GB Kruger-Lecler'!$E$59:$W$59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GB Kruger-Lecler'!$E$69:$W$69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AD-409E-A218-D38185AABF4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16-171225 GB Kruger-Lecler'!$E$59:$W$59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GB Kruger-Lecler'!$E$68:$W$68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AD-409E-A218-D38185AAB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16-171225 BBSG 100SQZ'!$E$59:$Q$59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16-171225 BBSG 100SQZ'!$E$66:$W$66</c:f>
              <c:numCache>
                <c:formatCode>0.0</c:formatCode>
                <c:ptCount val="19"/>
                <c:pt idx="0">
                  <c:v>7.8</c:v>
                </c:pt>
                <c:pt idx="1">
                  <c:v>9.8000000000000007</c:v>
                </c:pt>
                <c:pt idx="2">
                  <c:v>12.7</c:v>
                </c:pt>
                <c:pt idx="3">
                  <c:v>16.600000000000001</c:v>
                </c:pt>
                <c:pt idx="4">
                  <c:v>22.8</c:v>
                </c:pt>
                <c:pt idx="5">
                  <c:v>35.1</c:v>
                </c:pt>
                <c:pt idx="6">
                  <c:v>56.1</c:v>
                </c:pt>
                <c:pt idx="7">
                  <c:v>73.8</c:v>
                </c:pt>
                <c:pt idx="8">
                  <c:v>89</c:v>
                </c:pt>
                <c:pt idx="9">
                  <c:v>95.4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185</c:v>
                </c:pt>
                <c:pt idx="18" formatCode="0.00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A4-4184-93E7-48324ADC080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16-171225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BBSG 100SQZ'!$E$67:$W$67</c:f>
              <c:numCache>
                <c:formatCode>0.0</c:formatCode>
                <c:ptCount val="19"/>
                <c:pt idx="0">
                  <c:v>7.3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A4-4184-93E7-48324ADC0806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DA4-4184-93E7-48324ADC080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BBSG 100SQZ'!$E$69:$W$69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A4-4184-93E7-48324ADC080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BBSG 100SQZ'!$E$68:$W$68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A4-4184-93E7-48324ADC0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16-171225 BBSG 114 Sand'!$E$59:$Q$59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16-171225 BBSG 114 Sand'!$E$66:$W$66</c:f>
              <c:numCache>
                <c:formatCode>0.0</c:formatCode>
                <c:ptCount val="19"/>
                <c:pt idx="0">
                  <c:v>8.1999999999999993</c:v>
                </c:pt>
                <c:pt idx="1">
                  <c:v>9.3000000000000007</c:v>
                </c:pt>
                <c:pt idx="2">
                  <c:v>11.2</c:v>
                </c:pt>
                <c:pt idx="3">
                  <c:v>13.9</c:v>
                </c:pt>
                <c:pt idx="4">
                  <c:v>18.399999999999999</c:v>
                </c:pt>
                <c:pt idx="5">
                  <c:v>26.5</c:v>
                </c:pt>
                <c:pt idx="6">
                  <c:v>38.6</c:v>
                </c:pt>
                <c:pt idx="7">
                  <c:v>58.5</c:v>
                </c:pt>
                <c:pt idx="8">
                  <c:v>76.2</c:v>
                </c:pt>
                <c:pt idx="9">
                  <c:v>94.9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169</c:v>
                </c:pt>
                <c:pt idx="18" formatCode="0.00">
                  <c:v>5.67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A6-41FE-AC9B-C71FF91F82B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16-171225 BBSG 114 Sand'!$E$59:$W$59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BBSG 114 Sand'!$E$67:$W$67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A6-41FE-AC9B-C71FF91F82B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A6-41FE-AC9B-C71FF91F82B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16-171225 BBSG 114 Sand'!$E$59:$W$59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BBSG 114 Sand'!$E$69:$W$69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A6-41FE-AC9B-C71FF91F82B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16-171225 BBSG 114 Sand'!$E$59:$W$59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16-171225 BBSG 114 Sand'!$E$68:$W$68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A6-41FE-AC9B-C71FF91F8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15-161225 BBSG 114 Lé Pi'!$E$59:$Q$59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15-161225 BBSG 114 Lé Pi'!$E$66:$W$66</c:f>
              <c:numCache>
                <c:formatCode>0.0</c:formatCode>
                <c:ptCount val="19"/>
                <c:pt idx="0">
                  <c:v>7</c:v>
                </c:pt>
                <c:pt idx="1">
                  <c:v>9.1</c:v>
                </c:pt>
                <c:pt idx="2">
                  <c:v>11.7</c:v>
                </c:pt>
                <c:pt idx="3">
                  <c:v>15.1</c:v>
                </c:pt>
                <c:pt idx="4">
                  <c:v>20.399999999999999</c:v>
                </c:pt>
                <c:pt idx="5">
                  <c:v>29.5</c:v>
                </c:pt>
                <c:pt idx="6">
                  <c:v>41.8</c:v>
                </c:pt>
                <c:pt idx="7">
                  <c:v>61.6</c:v>
                </c:pt>
                <c:pt idx="8">
                  <c:v>78.099999999999994</c:v>
                </c:pt>
                <c:pt idx="9">
                  <c:v>95.1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4.99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4-4F14-B45D-896FBDF9038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15-161225 BBSG 114 Lé Pi'!$E$59:$W$59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15-161225 BBSG 114 Lé Pi'!$E$67:$W$67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4-4F14-B45D-896FBDF9038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234-4F14-B45D-896FBDF9038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15-161225 BBSG 114 Lé Pi'!$E$59:$W$59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15-161225 BBSG 114 Lé Pi'!$E$69:$W$69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34-4F14-B45D-896FBDF9038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15-161225 BBSG 114 Lé Pi'!$E$59:$W$59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15-161225 BBSG 114 Lé Pi'!$E$68:$W$68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34-4F14-B45D-896FBDF90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15-161225 BBSG 100SQZ'!$E$59:$Q$59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15-161225 BBSG 100SQZ'!$E$66:$W$66</c:f>
              <c:numCache>
                <c:formatCode>0.0</c:formatCode>
                <c:ptCount val="19"/>
                <c:pt idx="0">
                  <c:v>8.3000000000000007</c:v>
                </c:pt>
                <c:pt idx="1">
                  <c:v>9.9</c:v>
                </c:pt>
                <c:pt idx="2">
                  <c:v>12.7</c:v>
                </c:pt>
                <c:pt idx="3">
                  <c:v>16.5</c:v>
                </c:pt>
                <c:pt idx="4">
                  <c:v>22.3</c:v>
                </c:pt>
                <c:pt idx="5">
                  <c:v>35</c:v>
                </c:pt>
                <c:pt idx="6">
                  <c:v>58.2</c:v>
                </c:pt>
                <c:pt idx="7">
                  <c:v>72.5</c:v>
                </c:pt>
                <c:pt idx="8">
                  <c:v>86.6</c:v>
                </c:pt>
                <c:pt idx="9">
                  <c:v>97.3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192</c:v>
                </c:pt>
                <c:pt idx="18" formatCode="0.00">
                  <c:v>5.16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C3-432A-9F34-C1DB37B8D5B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15-161225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15-161225 BBSG 100SQZ'!$E$67:$W$67</c:f>
              <c:numCache>
                <c:formatCode>0.0</c:formatCode>
                <c:ptCount val="19"/>
                <c:pt idx="0">
                  <c:v>7.3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C3-432A-9F34-C1DB37B8D5B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3C3-432A-9F34-C1DB37B8D5B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15-161225 BBSG 100SQZ'!$E$69:$W$69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C3-432A-9F34-C1DB37B8D5B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15-161225 BBSG 100SQZ'!$E$68:$W$68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C3-432A-9F34-C1DB37B8D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12-131225 BBSG 100SQZ'!$E$59:$Q$59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12-131225 BBSG 100SQZ'!$E$66:$W$66</c:f>
              <c:numCache>
                <c:formatCode>0.0</c:formatCode>
                <c:ptCount val="19"/>
                <c:pt idx="0">
                  <c:v>8.4</c:v>
                </c:pt>
                <c:pt idx="1">
                  <c:v>10.7</c:v>
                </c:pt>
                <c:pt idx="2">
                  <c:v>13.8</c:v>
                </c:pt>
                <c:pt idx="3">
                  <c:v>17.5</c:v>
                </c:pt>
                <c:pt idx="4">
                  <c:v>23</c:v>
                </c:pt>
                <c:pt idx="5">
                  <c:v>33.200000000000003</c:v>
                </c:pt>
                <c:pt idx="6">
                  <c:v>52.3</c:v>
                </c:pt>
                <c:pt idx="7">
                  <c:v>73.599999999999994</c:v>
                </c:pt>
                <c:pt idx="8">
                  <c:v>88.2</c:v>
                </c:pt>
                <c:pt idx="9">
                  <c:v>98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5.38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6D-4B98-904C-04A4B2C07919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12-131225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12-131225 BBSG 100SQZ'!$E$67:$W$67</c:f>
              <c:numCache>
                <c:formatCode>0.0</c:formatCode>
                <c:ptCount val="19"/>
                <c:pt idx="0">
                  <c:v>7.3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6D-4B98-904C-04A4B2C07919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C6D-4B98-904C-04A4B2C07919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12-131225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12-131225 BBSG 100SQZ'!$E$69:$W$69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6D-4B98-904C-04A4B2C07919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12-131225 BBSG 100SQZ'!$E$59:$W$59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12-131225 BBSG 100SQZ'!$E$68:$W$68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6D-4B98-904C-04A4B2C07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'11_121225 BBSG 56 Tolsoï Verlai'!$E$59:$Q$59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'11_121225 BBSG 56 Tolsoï Verlai'!$E$66:$W$66</c:f>
              <c:numCache>
                <c:formatCode>0.0</c:formatCode>
                <c:ptCount val="19"/>
                <c:pt idx="0">
                  <c:v>8.1999999999999993</c:v>
                </c:pt>
                <c:pt idx="1">
                  <c:v>10.1</c:v>
                </c:pt>
                <c:pt idx="2">
                  <c:v>13.4</c:v>
                </c:pt>
                <c:pt idx="3">
                  <c:v>17.600000000000001</c:v>
                </c:pt>
                <c:pt idx="4">
                  <c:v>23.3</c:v>
                </c:pt>
                <c:pt idx="5">
                  <c:v>32.799999999999997</c:v>
                </c:pt>
                <c:pt idx="6">
                  <c:v>48.3</c:v>
                </c:pt>
                <c:pt idx="7">
                  <c:v>74.400000000000006</c:v>
                </c:pt>
                <c:pt idx="8">
                  <c:v>89.4</c:v>
                </c:pt>
                <c:pt idx="9">
                  <c:v>99.1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176</c:v>
                </c:pt>
                <c:pt idx="18" formatCode="0.00">
                  <c:v>5.15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CF-4C3F-8FFA-8FB13D137BB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'11_121225 BBSG 56 Tolsoï Verlai'!$E$59:$W$59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BBSG 56 Tolsoï Verlai'!$E$67:$W$67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CF-4C3F-8FFA-8FB13D137BBE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'11_121225 BBSG 56 Tolsoï Verlai'!$E$59:$W$59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BBSG 56 Tolsoï Verlai'!$E$69:$W$69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CF-4C3F-8FFA-8FB13D137BBE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'11_121225 BBSG 56 Tolsoï Verlai'!$E$59:$W$59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BBSG 56 Tolsoï Verlai'!$E$68:$W$68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CF-4C3F-8FFA-8FB13D137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'11_121225 BBSG 114 Zola Bourgey'!$E$59:$Q$59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'11_121225 BBSG 114 Zola Bourgey'!$E$66:$W$66</c:f>
              <c:numCache>
                <c:formatCode>0.0</c:formatCode>
                <c:ptCount val="19"/>
                <c:pt idx="0">
                  <c:v>7.5</c:v>
                </c:pt>
                <c:pt idx="1">
                  <c:v>9.3000000000000007</c:v>
                </c:pt>
                <c:pt idx="2">
                  <c:v>11.9</c:v>
                </c:pt>
                <c:pt idx="3">
                  <c:v>15.3</c:v>
                </c:pt>
                <c:pt idx="4">
                  <c:v>20.6</c:v>
                </c:pt>
                <c:pt idx="5">
                  <c:v>30.2</c:v>
                </c:pt>
                <c:pt idx="6">
                  <c:v>43.3</c:v>
                </c:pt>
                <c:pt idx="7">
                  <c:v>63</c:v>
                </c:pt>
                <c:pt idx="8">
                  <c:v>80.099999999999994</c:v>
                </c:pt>
                <c:pt idx="9">
                  <c:v>95.4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E-421B-B003-7DA7DD22F491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'11_121225 BBSG 114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BBSG 114 Zola Bourgey'!$E$67:$W$67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1E-421B-B003-7DA7DD22F491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01E-421B-B003-7DA7DD22F491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'11_121225 BBSG 114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BBSG 114 Zola Bourgey'!$E$69:$W$69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1E-421B-B003-7DA7DD22F491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'11_121225 BBSG 114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BBSG 114 Zola Bourgey'!$E$68:$W$68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1E-421B-B003-7DA7DD22F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'11_121225 GB Zola Bourgey'!$E$59:$Q$59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'11_121225 GB Zola Bourgey'!$E$66:$W$66</c:f>
              <c:numCache>
                <c:formatCode>0.0</c:formatCode>
                <c:ptCount val="19"/>
                <c:pt idx="0">
                  <c:v>8.1</c:v>
                </c:pt>
                <c:pt idx="1">
                  <c:v>10.199999999999999</c:v>
                </c:pt>
                <c:pt idx="2">
                  <c:v>13.1</c:v>
                </c:pt>
                <c:pt idx="3">
                  <c:v>17.2</c:v>
                </c:pt>
                <c:pt idx="4">
                  <c:v>23.2</c:v>
                </c:pt>
                <c:pt idx="5">
                  <c:v>35.200000000000003</c:v>
                </c:pt>
                <c:pt idx="6">
                  <c:v>52.4</c:v>
                </c:pt>
                <c:pt idx="7">
                  <c:v>67</c:v>
                </c:pt>
                <c:pt idx="8">
                  <c:v>77.099999999999994</c:v>
                </c:pt>
                <c:pt idx="9">
                  <c:v>86.2</c:v>
                </c:pt>
                <c:pt idx="10" formatCode="0">
                  <c:v>94.1</c:v>
                </c:pt>
                <c:pt idx="11" formatCode="0">
                  <c:v>96.3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157</c:v>
                </c:pt>
                <c:pt idx="18" formatCode="0.00">
                  <c:v>4.47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D4-408A-9A68-DBB1CA63B8D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'11_121225 GB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GB Zola Bourgey'!$E$67:$W$67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D4-408A-9A68-DBB1CA63B8D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ED4-408A-9A68-DBB1CA63B8D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'11_121225 GB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GB Zola Bourgey'!$E$69:$W$69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D4-408A-9A68-DBB1CA63B8D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'11_121225 GB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'11_121225 GB Zola Bourgey'!$E$68:$W$68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D4-408A-9A68-DBB1CA63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09-101225 GB Salengro'!$E$59:$Q$59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09-101225 GB Salengro'!$E$66:$W$66</c:f>
              <c:numCache>
                <c:formatCode>0.0</c:formatCode>
                <c:ptCount val="19"/>
                <c:pt idx="0">
                  <c:v>8.6999999999999993</c:v>
                </c:pt>
                <c:pt idx="1">
                  <c:v>10.199999999999999</c:v>
                </c:pt>
                <c:pt idx="2">
                  <c:v>13.5</c:v>
                </c:pt>
                <c:pt idx="3">
                  <c:v>17.600000000000001</c:v>
                </c:pt>
                <c:pt idx="4">
                  <c:v>23</c:v>
                </c:pt>
                <c:pt idx="5">
                  <c:v>32.5</c:v>
                </c:pt>
                <c:pt idx="6">
                  <c:v>46.9</c:v>
                </c:pt>
                <c:pt idx="7">
                  <c:v>62.2</c:v>
                </c:pt>
                <c:pt idx="8">
                  <c:v>73.400000000000006</c:v>
                </c:pt>
                <c:pt idx="9">
                  <c:v>88.3</c:v>
                </c:pt>
                <c:pt idx="10" formatCode="0">
                  <c:v>94</c:v>
                </c:pt>
                <c:pt idx="11" formatCode="0">
                  <c:v>96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180</c:v>
                </c:pt>
                <c:pt idx="18" formatCode="0.00">
                  <c:v>4.8499999999999996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CB-4803-A3F4-6E8FCC0181C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09-101225 GB Salengro'!$E$59:$W$59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 GB Salengro'!$E$67:$W$67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CB-4803-A3F4-6E8FCC0181C7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1CB-4803-A3F4-6E8FCC0181C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09-101225 GB Salengro'!$E$59:$W$59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 GB Salengro'!$E$69:$W$69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CB-4803-A3F4-6E8FCC0181C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09-101225 GB Salengro'!$E$59:$W$59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 GB Salengro'!$E$68:$W$68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CB-4803-A3F4-6E8FCC018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09-101225 BBSG 114 Perrin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09-101225 BBSG 114 Perrin '!$E$66:$W$66</c:f>
              <c:numCache>
                <c:formatCode>0.0</c:formatCode>
                <c:ptCount val="19"/>
                <c:pt idx="0">
                  <c:v>7.1</c:v>
                </c:pt>
                <c:pt idx="1">
                  <c:v>9.3000000000000007</c:v>
                </c:pt>
                <c:pt idx="2">
                  <c:v>11.8</c:v>
                </c:pt>
                <c:pt idx="3">
                  <c:v>15.3</c:v>
                </c:pt>
                <c:pt idx="4">
                  <c:v>21.1</c:v>
                </c:pt>
                <c:pt idx="5">
                  <c:v>31.9</c:v>
                </c:pt>
                <c:pt idx="6">
                  <c:v>46.6</c:v>
                </c:pt>
                <c:pt idx="7">
                  <c:v>67</c:v>
                </c:pt>
                <c:pt idx="8">
                  <c:v>83.3</c:v>
                </c:pt>
                <c:pt idx="9">
                  <c:v>97.3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5.27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4C-42EF-91F7-23E3ECA614D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09-101225 BBSG 114 Perrin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 BBSG 114 Perrin 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4C-42EF-91F7-23E3ECA614D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A4C-42EF-91F7-23E3ECA614D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09-101225 BBSG 114 Perrin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 BBSG 114 Perrin 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4C-42EF-91F7-23E3ECA614D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09-101225 BBSG 114 Perrin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 BBSG 114 Perrin 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4C-42EF-91F7-23E3ECA61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09-101225BBSG 100SQZ StCh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09-101225BBSG 100SQZ StCh '!$E$66:$W$66</c:f>
              <c:numCache>
                <c:formatCode>0.0</c:formatCode>
                <c:ptCount val="19"/>
                <c:pt idx="0">
                  <c:v>9.9</c:v>
                </c:pt>
                <c:pt idx="1">
                  <c:v>10.9</c:v>
                </c:pt>
                <c:pt idx="2">
                  <c:v>13.8</c:v>
                </c:pt>
                <c:pt idx="3">
                  <c:v>17.7</c:v>
                </c:pt>
                <c:pt idx="4">
                  <c:v>24</c:v>
                </c:pt>
                <c:pt idx="5">
                  <c:v>36.5</c:v>
                </c:pt>
                <c:pt idx="6">
                  <c:v>57.5</c:v>
                </c:pt>
                <c:pt idx="7">
                  <c:v>79.8</c:v>
                </c:pt>
                <c:pt idx="8">
                  <c:v>92.3</c:v>
                </c:pt>
                <c:pt idx="9">
                  <c:v>99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5.83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54-49BC-94BF-AB612F7A774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09-101225BBSG 100SQZ StCh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09-101225BBSG 100SQZ StCh '!$E$67:$W$67</c:f>
              <c:numCache>
                <c:formatCode>0.0</c:formatCode>
                <c:ptCount val="19"/>
                <c:pt idx="0">
                  <c:v>7.3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54-49BC-94BF-AB612F7A774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254-49BC-94BF-AB612F7A774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09-101225BBSG 100SQZ StCh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09-101225BBSG 100SQZ StCh 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54-49BC-94BF-AB612F7A774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09-101225BBSG 100SQZ StCh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09-101225BBSG 100SQZ StCh 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54-49BC-94BF-AB612F7A7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08-091225 GB Perrin'!$E$59:$Q$59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08-091225 GB Perrin'!$E$66:$W$66</c:f>
              <c:numCache>
                <c:formatCode>0.0</c:formatCode>
                <c:ptCount val="19"/>
                <c:pt idx="0">
                  <c:v>8.6</c:v>
                </c:pt>
                <c:pt idx="1">
                  <c:v>10.4</c:v>
                </c:pt>
                <c:pt idx="2">
                  <c:v>13.6</c:v>
                </c:pt>
                <c:pt idx="3">
                  <c:v>17.7</c:v>
                </c:pt>
                <c:pt idx="4">
                  <c:v>23.3</c:v>
                </c:pt>
                <c:pt idx="5">
                  <c:v>33.4</c:v>
                </c:pt>
                <c:pt idx="6">
                  <c:v>49.4</c:v>
                </c:pt>
                <c:pt idx="7">
                  <c:v>63.3</c:v>
                </c:pt>
                <c:pt idx="8">
                  <c:v>71.099999999999994</c:v>
                </c:pt>
                <c:pt idx="9">
                  <c:v>81.3</c:v>
                </c:pt>
                <c:pt idx="10" formatCode="0">
                  <c:v>92.1</c:v>
                </c:pt>
                <c:pt idx="11" formatCode="0">
                  <c:v>97.2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181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F7-4B56-A059-AD8781A875D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08-091225 GB Perrin'!$E$59:$W$59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08-091225 GB Perrin'!$E$67:$W$67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F7-4B56-A059-AD8781A875D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DEF7-4B56-A059-AD8781A875D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08-091225 GB Perrin'!$E$59:$W$59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08-091225 GB Perrin'!$E$69:$W$69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F7-4B56-A059-AD8781A875D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08-091225 GB Perrin'!$E$59:$W$59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08-091225 GB Perrin'!$E$68:$W$68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F7-4B56-A059-AD8781A8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08-091225 GB Salengro'!$E$59:$Q$59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08-091225 GB Salengro'!$E$66:$W$66</c:f>
              <c:numCache>
                <c:formatCode>0.0</c:formatCode>
                <c:ptCount val="19"/>
                <c:pt idx="0">
                  <c:v>7.5</c:v>
                </c:pt>
                <c:pt idx="1">
                  <c:v>9.5</c:v>
                </c:pt>
                <c:pt idx="2">
                  <c:v>12.9</c:v>
                </c:pt>
                <c:pt idx="3">
                  <c:v>16.8</c:v>
                </c:pt>
                <c:pt idx="4">
                  <c:v>21.8</c:v>
                </c:pt>
                <c:pt idx="5">
                  <c:v>30.2</c:v>
                </c:pt>
                <c:pt idx="6">
                  <c:v>42.9</c:v>
                </c:pt>
                <c:pt idx="7">
                  <c:v>55.6</c:v>
                </c:pt>
                <c:pt idx="8">
                  <c:v>64.8</c:v>
                </c:pt>
                <c:pt idx="9">
                  <c:v>73.099999999999994</c:v>
                </c:pt>
                <c:pt idx="10" formatCode="0">
                  <c:v>84.2</c:v>
                </c:pt>
                <c:pt idx="11" formatCode="0">
                  <c:v>91.2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4.0199999999999996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E-4140-AFAA-0DE8547FD0F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08-091225 GB Salengro'!$E$59:$W$59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08-091225 GB Salengro'!$E$67:$W$67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5E-4140-AFAA-0DE8547FD0F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75E-4140-AFAA-0DE8547FD0F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08-091225 GB Salengro'!$E$59:$W$59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08-091225 GB Salengro'!$E$69:$W$69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5E-4140-AFAA-0DE8547FD0F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08-091225 GB Salengro'!$E$59:$W$59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08-091225 GB Salengro'!$E$68:$W$68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5E-4140-AFAA-0DE8547FD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'041225 GB Perroncel'!$E$59:$Q$59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'041225 GB Perroncel'!$E$66:$W$66</c:f>
              <c:numCache>
                <c:formatCode>0.0</c:formatCode>
                <c:ptCount val="19"/>
                <c:pt idx="0">
                  <c:v>7.5</c:v>
                </c:pt>
                <c:pt idx="1">
                  <c:v>9.6999999999999993</c:v>
                </c:pt>
                <c:pt idx="2">
                  <c:v>13.1</c:v>
                </c:pt>
                <c:pt idx="3">
                  <c:v>17.3</c:v>
                </c:pt>
                <c:pt idx="4">
                  <c:v>22.9</c:v>
                </c:pt>
                <c:pt idx="5">
                  <c:v>33.299999999999997</c:v>
                </c:pt>
                <c:pt idx="6">
                  <c:v>49</c:v>
                </c:pt>
                <c:pt idx="7">
                  <c:v>63</c:v>
                </c:pt>
                <c:pt idx="8">
                  <c:v>71.5</c:v>
                </c:pt>
                <c:pt idx="9">
                  <c:v>80.2</c:v>
                </c:pt>
                <c:pt idx="10" formatCode="0">
                  <c:v>89.4</c:v>
                </c:pt>
                <c:pt idx="11" formatCode="0">
                  <c:v>95.3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22-4D59-9E74-008D5AA5820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'041225 GB Perroncel'!$E$59:$W$59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'041225 GB Perroncel'!$E$67:$W$67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22-4D59-9E74-008D5AA5820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122-4D59-9E74-008D5AA5820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'041225 GB Perroncel'!$E$59:$W$59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'041225 GB Perroncel'!$E$69:$W$69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22-4D59-9E74-008D5AA5820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'041225 GB Perroncel'!$E$59:$W$59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'041225 GB Perroncel'!$E$68:$W$68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22-4D59-9E74-008D5AA5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'021225 BBSG 100SQZ St ch eglise'!$E$59:$Q$59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'021225 BBSG 100SQZ St ch eglise'!$E$66:$W$66</c:f>
              <c:numCache>
                <c:formatCode>0.0</c:formatCode>
                <c:ptCount val="19"/>
                <c:pt idx="0">
                  <c:v>8.6</c:v>
                </c:pt>
                <c:pt idx="1">
                  <c:v>11.1</c:v>
                </c:pt>
                <c:pt idx="2">
                  <c:v>14.3</c:v>
                </c:pt>
                <c:pt idx="3">
                  <c:v>18.100000000000001</c:v>
                </c:pt>
                <c:pt idx="4">
                  <c:v>23.8</c:v>
                </c:pt>
                <c:pt idx="5">
                  <c:v>34.299999999999997</c:v>
                </c:pt>
                <c:pt idx="6">
                  <c:v>54.7</c:v>
                </c:pt>
                <c:pt idx="7">
                  <c:v>72.599999999999994</c:v>
                </c:pt>
                <c:pt idx="8">
                  <c:v>85.7</c:v>
                </c:pt>
                <c:pt idx="9">
                  <c:v>96.8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63-4D0B-82FF-1F62676BFC73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'021225 BBSG 100SQZ St ch eglise'!$E$59:$W$59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'021225 BBSG 100SQZ St ch eglise'!$E$67:$W$67</c:f>
              <c:numCache>
                <c:formatCode>0.0</c:formatCode>
                <c:ptCount val="19"/>
                <c:pt idx="0">
                  <c:v>7.3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63-4D0B-82FF-1F62676BFC73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063-4D0B-82FF-1F62676BFC73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'021225 BBSG 100SQZ St ch eglise'!$E$59:$W$59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'021225 BBSG 100SQZ St ch eglise'!$E$69:$W$69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63-4D0B-82FF-1F62676BFC73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'021225 BBSG 100SQZ St ch eglise'!$E$59:$W$59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'021225 BBSG 100SQZ St ch eglise'!$E$68:$W$68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63-4D0B-82FF-1F62676BF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'011225 BBSG 100SQZ vinatier'!$E$59:$Q$59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'011225 BBSG 100SQZ vinatier'!$E$66:$W$66</c:f>
              <c:numCache>
                <c:formatCode>0.0</c:formatCode>
                <c:ptCount val="19"/>
                <c:pt idx="0">
                  <c:v>8.4</c:v>
                </c:pt>
                <c:pt idx="1">
                  <c:v>10.5</c:v>
                </c:pt>
                <c:pt idx="2">
                  <c:v>13.4</c:v>
                </c:pt>
                <c:pt idx="3">
                  <c:v>17.100000000000001</c:v>
                </c:pt>
                <c:pt idx="4">
                  <c:v>22.9</c:v>
                </c:pt>
                <c:pt idx="5">
                  <c:v>34.200000000000003</c:v>
                </c:pt>
                <c:pt idx="6">
                  <c:v>55.8</c:v>
                </c:pt>
                <c:pt idx="7">
                  <c:v>72.8</c:v>
                </c:pt>
                <c:pt idx="8">
                  <c:v>87.6</c:v>
                </c:pt>
                <c:pt idx="9">
                  <c:v>97.2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185</c:v>
                </c:pt>
                <c:pt idx="18" formatCode="0.00">
                  <c:v>5.23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F8-47D0-82B7-72BDA5580CB3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'011225 BBSG 100SQZ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100SQZ vinatier'!$E$67:$W$67</c:f>
              <c:numCache>
                <c:formatCode>0.0</c:formatCode>
                <c:ptCount val="19"/>
                <c:pt idx="0">
                  <c:v>7.3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F8-47D0-82B7-72BDA5580CB3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8F8-47D0-82B7-72BDA5580CB3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BBSG 100SQZ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100SQZ vinatier'!$E$69:$W$69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F8-47D0-82B7-72BDA5580CB3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BBSG 100SQZ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100SQZ vinatier'!$E$68:$W$68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F8-47D0-82B7-72BDA5580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'011225 BBSG 114 vinatier'!$E$59:$Q$59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'011225 BBSG 114 vinatier'!$E$66:$W$66</c:f>
              <c:numCache>
                <c:formatCode>0.0</c:formatCode>
                <c:ptCount val="19"/>
                <c:pt idx="0">
                  <c:v>7.8</c:v>
                </c:pt>
                <c:pt idx="1">
                  <c:v>8.8000000000000007</c:v>
                </c:pt>
                <c:pt idx="2">
                  <c:v>11.2</c:v>
                </c:pt>
                <c:pt idx="3">
                  <c:v>16.899999999999999</c:v>
                </c:pt>
                <c:pt idx="4">
                  <c:v>22.4</c:v>
                </c:pt>
                <c:pt idx="5">
                  <c:v>32.9</c:v>
                </c:pt>
                <c:pt idx="6">
                  <c:v>46.8</c:v>
                </c:pt>
                <c:pt idx="7">
                  <c:v>63.8</c:v>
                </c:pt>
                <c:pt idx="8">
                  <c:v>79.5</c:v>
                </c:pt>
                <c:pt idx="9">
                  <c:v>94.9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D-4459-8925-0E51EDEB288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'011225 BBSG 114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114 vinatier'!$E$67:$W$67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8D-4459-8925-0E51EDEB288B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B8D-4459-8925-0E51EDEB288B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BBSG 114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114 vinatier'!$E$69:$W$69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8D-4459-8925-0E51EDEB288B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BBSG 114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BBSG 114 vinatier'!$E$68:$W$68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8D-4459-8925-0E51EDEB2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'011225 GB vinatier'!$E$59:$Q$59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'011225 GB vinatier'!$E$66:$W$66</c:f>
              <c:numCache>
                <c:formatCode>0.0</c:formatCode>
                <c:ptCount val="19"/>
                <c:pt idx="0">
                  <c:v>8.5</c:v>
                </c:pt>
                <c:pt idx="1">
                  <c:v>10.6</c:v>
                </c:pt>
                <c:pt idx="2">
                  <c:v>13.4</c:v>
                </c:pt>
                <c:pt idx="3">
                  <c:v>17.100000000000001</c:v>
                </c:pt>
                <c:pt idx="4">
                  <c:v>22.2</c:v>
                </c:pt>
                <c:pt idx="5">
                  <c:v>31.3</c:v>
                </c:pt>
                <c:pt idx="6">
                  <c:v>45.8</c:v>
                </c:pt>
                <c:pt idx="7">
                  <c:v>60.2</c:v>
                </c:pt>
                <c:pt idx="8">
                  <c:v>71.8</c:v>
                </c:pt>
                <c:pt idx="9">
                  <c:v>83.3</c:v>
                </c:pt>
                <c:pt idx="10" formatCode="0">
                  <c:v>91.7</c:v>
                </c:pt>
                <c:pt idx="11" formatCode="0">
                  <c:v>95.6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69-49F9-9D9A-ED09A1ED93A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'011225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GB vinatier'!$E$67:$W$67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69-49F9-9D9A-ED09A1ED93A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469-49F9-9D9A-ED09A1ED93A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GB vinatier'!$E$69:$W$69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69-49F9-9D9A-ED09A1ED93A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'011225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'011225 GB vinatier'!$E$68:$W$68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69-49F9-9D9A-ED09A1ED9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24251025 BBSG114 Pinel'!$E$59:$Q$59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24251025 BBSG114 Pinel'!$E$66:$W$66</c:f>
              <c:numCache>
                <c:formatCode>0.0</c:formatCode>
                <c:ptCount val="19"/>
                <c:pt idx="0">
                  <c:v>7.4</c:v>
                </c:pt>
                <c:pt idx="1">
                  <c:v>8</c:v>
                </c:pt>
                <c:pt idx="2">
                  <c:v>10.4</c:v>
                </c:pt>
                <c:pt idx="3">
                  <c:v>15.5</c:v>
                </c:pt>
                <c:pt idx="4">
                  <c:v>21</c:v>
                </c:pt>
                <c:pt idx="5">
                  <c:v>31.2</c:v>
                </c:pt>
                <c:pt idx="6">
                  <c:v>45.8</c:v>
                </c:pt>
                <c:pt idx="7">
                  <c:v>64.2</c:v>
                </c:pt>
                <c:pt idx="8">
                  <c:v>81.8</c:v>
                </c:pt>
                <c:pt idx="9">
                  <c:v>96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5.07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C6-4C02-AA30-5BCF11443CE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24251025 BBSG114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24251025 BBSG114 Pinel'!$E$67:$W$67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C6-4C02-AA30-5BCF11443CE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EC6-4C02-AA30-5BCF11443CE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24251025 BBSG114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24251025 BBSG114 Pinel'!$E$69:$W$69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C6-4C02-AA30-5BCF11443CE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24251025 BBSG114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24251025 BBSG114 Pinel'!$E$68:$W$68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EC6-4C02-AA30-5BCF11443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24251025 GB base Pinel'!$E$59:$Q$59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24251025 GB base Pinel'!$E$66:$W$66</c:f>
              <c:numCache>
                <c:formatCode>0.0</c:formatCode>
                <c:ptCount val="19"/>
                <c:pt idx="0">
                  <c:v>5.7</c:v>
                </c:pt>
                <c:pt idx="1">
                  <c:v>7.4</c:v>
                </c:pt>
                <c:pt idx="2">
                  <c:v>10</c:v>
                </c:pt>
                <c:pt idx="3">
                  <c:v>13.8</c:v>
                </c:pt>
                <c:pt idx="4">
                  <c:v>19.100000000000001</c:v>
                </c:pt>
                <c:pt idx="5">
                  <c:v>28.6</c:v>
                </c:pt>
                <c:pt idx="6">
                  <c:v>43.9</c:v>
                </c:pt>
                <c:pt idx="7">
                  <c:v>61.3</c:v>
                </c:pt>
                <c:pt idx="8">
                  <c:v>77</c:v>
                </c:pt>
                <c:pt idx="9">
                  <c:v>89.4</c:v>
                </c:pt>
                <c:pt idx="10" formatCode="0">
                  <c:v>95.4</c:v>
                </c:pt>
                <c:pt idx="11" formatCode="0">
                  <c:v>97.8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4.5599999999999996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E2-42E5-BA68-91C89E7C22F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24251025 GB base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24251025 GB base Pinel'!$E$67:$W$67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E2-42E5-BA68-91C89E7C22FE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AE2-42E5-BA68-91C89E7C22F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24251025 GB base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24251025 GB base Pinel'!$E$69:$W$69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E2-42E5-BA68-91C89E7C22F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24251025 GB base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24251025 GB base Pinel'!$E$68:$W$68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E2-42E5-BA68-91C89E7C2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23241025 GB base Pinel'!$E$59:$Q$59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23241025 GB base Pinel'!$E$66:$W$66</c:f>
              <c:numCache>
                <c:formatCode>0.0</c:formatCode>
                <c:ptCount val="19"/>
                <c:pt idx="0">
                  <c:v>8.15</c:v>
                </c:pt>
                <c:pt idx="1">
                  <c:v>10.65</c:v>
                </c:pt>
                <c:pt idx="2">
                  <c:v>14.15</c:v>
                </c:pt>
                <c:pt idx="3">
                  <c:v>18.399999999999999</c:v>
                </c:pt>
                <c:pt idx="4">
                  <c:v>24.25</c:v>
                </c:pt>
                <c:pt idx="5">
                  <c:v>34.450000000000003</c:v>
                </c:pt>
                <c:pt idx="6">
                  <c:v>50.6</c:v>
                </c:pt>
                <c:pt idx="7">
                  <c:v>64.45</c:v>
                </c:pt>
                <c:pt idx="8">
                  <c:v>72.55</c:v>
                </c:pt>
                <c:pt idx="9">
                  <c:v>81.300000000000011</c:v>
                </c:pt>
                <c:pt idx="10" formatCode="0">
                  <c:v>90.4</c:v>
                </c:pt>
                <c:pt idx="11" formatCode="0">
                  <c:v>96.05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177.5</c:v>
                </c:pt>
                <c:pt idx="18" formatCode="0.00">
                  <c:v>4.3849999999999998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8D-445A-98FA-DE220B32F0A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23241025 GB base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23241025 GB base Pinel'!$E$67:$W$67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8D-445A-98FA-DE220B32F0AB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D8D-445A-98FA-DE220B32F0AB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23241025 GB base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23241025 GB base Pinel'!$E$69:$W$69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8D-445A-98FA-DE220B32F0AB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23241025 GB base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23241025 GB base Pinel'!$E$68:$W$68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8D-445A-98FA-DE220B32F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16-171025 BBSG114 Jaurès'!$E$59:$Q$59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16-171025 BBSG114 Jaurès'!$E$66:$W$66</c:f>
              <c:numCache>
                <c:formatCode>0.0</c:formatCode>
                <c:ptCount val="19"/>
                <c:pt idx="0">
                  <c:v>6.8000000000000007</c:v>
                </c:pt>
                <c:pt idx="1">
                  <c:v>8.8000000000000007</c:v>
                </c:pt>
                <c:pt idx="2">
                  <c:v>11.15</c:v>
                </c:pt>
                <c:pt idx="3">
                  <c:v>14.55</c:v>
                </c:pt>
                <c:pt idx="4">
                  <c:v>19.899999999999999</c:v>
                </c:pt>
                <c:pt idx="5">
                  <c:v>29.75</c:v>
                </c:pt>
                <c:pt idx="6">
                  <c:v>43.2</c:v>
                </c:pt>
                <c:pt idx="7">
                  <c:v>62.5</c:v>
                </c:pt>
                <c:pt idx="8">
                  <c:v>81.400000000000006</c:v>
                </c:pt>
                <c:pt idx="9">
                  <c:v>96.35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171</c:v>
                </c:pt>
                <c:pt idx="18" formatCode="0.00">
                  <c:v>5.125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4F-4012-800A-2D121D7AD49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16-171025 BBSG114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16-171025 BBSG114 Jaurès'!$E$67:$W$67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4F-4012-800A-2D121D7AD49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04F-4012-800A-2D121D7AD49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16-171025 BBSG114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16-171025 BBSG114 Jaurès'!$E$69:$W$69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4F-4012-800A-2D121D7AD49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16-171025 BBSG114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16-171025 BBSG114 Jaurès'!$E$68:$W$68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4F-4012-800A-2D121D7AD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15-161025 BBSG56 Jaur Arag'!$E$59:$Q$59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15-161025 BBSG56 Jaur Arag'!$E$66:$W$66</c:f>
              <c:numCache>
                <c:formatCode>0.0</c:formatCode>
                <c:ptCount val="19"/>
                <c:pt idx="0">
                  <c:v>7.2</c:v>
                </c:pt>
                <c:pt idx="1">
                  <c:v>9.4</c:v>
                </c:pt>
                <c:pt idx="2">
                  <c:v>11.9</c:v>
                </c:pt>
                <c:pt idx="3">
                  <c:v>15.4</c:v>
                </c:pt>
                <c:pt idx="4">
                  <c:v>21.2</c:v>
                </c:pt>
                <c:pt idx="5">
                  <c:v>32.799999999999997</c:v>
                </c:pt>
                <c:pt idx="6">
                  <c:v>51</c:v>
                </c:pt>
                <c:pt idx="7">
                  <c:v>80.900000000000006</c:v>
                </c:pt>
                <c:pt idx="8">
                  <c:v>93.1</c:v>
                </c:pt>
                <c:pt idx="9">
                  <c:v>99.5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DC-424C-9E3C-2C81E15E104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15-161025 BBSG56 Jaur Arag'!$E$59:$W$59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15-161025 BBSG56 Jaur Arag'!$E$67:$W$67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DC-424C-9E3C-2C81E15E104F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15-161025 BBSG56 Jaur Arag'!$E$59:$W$59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15-161025 BBSG56 Jaur Arag'!$E$69:$W$69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DC-424C-9E3C-2C81E15E104F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15-161025 BBSG56 Jaur Arag'!$E$59:$W$59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15-161025 BBSG56 Jaur Arag'!$E$68:$W$68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DC-424C-9E3C-2C81E15E1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15-161025 BBSG114 Jaurès'!$E$59:$Q$59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15-161025 BBSG114 Jaurès'!$E$66:$W$66</c:f>
              <c:numCache>
                <c:formatCode>0.0</c:formatCode>
                <c:ptCount val="19"/>
                <c:pt idx="0">
                  <c:v>6.7</c:v>
                </c:pt>
                <c:pt idx="1">
                  <c:v>8.6999999999999993</c:v>
                </c:pt>
                <c:pt idx="2">
                  <c:v>11.2</c:v>
                </c:pt>
                <c:pt idx="3">
                  <c:v>14.6</c:v>
                </c:pt>
                <c:pt idx="4">
                  <c:v>19.8</c:v>
                </c:pt>
                <c:pt idx="5">
                  <c:v>29.9</c:v>
                </c:pt>
                <c:pt idx="6">
                  <c:v>43.8</c:v>
                </c:pt>
                <c:pt idx="7">
                  <c:v>62.5</c:v>
                </c:pt>
                <c:pt idx="8">
                  <c:v>79.099999999999994</c:v>
                </c:pt>
                <c:pt idx="9">
                  <c:v>94.8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5.31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9-4BFF-B9A5-02EEFFCBFF4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15-161025 BBSG114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15-161025 BBSG114 Jaurès'!$E$67:$W$67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49-4BFF-B9A5-02EEFFCBFF40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3D49-4BFF-B9A5-02EEFFCBFF40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15-161025 BBSG114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15-161025 BBSG114 Jaurès'!$E$69:$W$69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D49-4BFF-B9A5-02EEFFCBFF40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15-161025 BBSG114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15-161025 BBSG114 Jaurès'!$E$68:$W$68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D49-4BFF-B9A5-02EEFFCBF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14-151025 GB Perrin Jaurès'!$E$59:$Q$59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14-151025 GB Perrin Jaurès'!$E$66:$W$66</c:f>
              <c:numCache>
                <c:formatCode>0.0</c:formatCode>
                <c:ptCount val="19"/>
                <c:pt idx="0">
                  <c:v>8.1</c:v>
                </c:pt>
                <c:pt idx="1">
                  <c:v>10.5</c:v>
                </c:pt>
                <c:pt idx="2">
                  <c:v>13.6</c:v>
                </c:pt>
                <c:pt idx="3">
                  <c:v>17.600000000000001</c:v>
                </c:pt>
                <c:pt idx="4">
                  <c:v>23.2</c:v>
                </c:pt>
                <c:pt idx="5">
                  <c:v>33.299999999999997</c:v>
                </c:pt>
                <c:pt idx="6">
                  <c:v>48.7</c:v>
                </c:pt>
                <c:pt idx="7">
                  <c:v>62.7</c:v>
                </c:pt>
                <c:pt idx="8">
                  <c:v>70.7</c:v>
                </c:pt>
                <c:pt idx="9">
                  <c:v>81.5</c:v>
                </c:pt>
                <c:pt idx="10" formatCode="0">
                  <c:v>93.5</c:v>
                </c:pt>
                <c:pt idx="11" formatCode="0">
                  <c:v>97.9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D-4835-827F-3D1CDBA5FE5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14-151025 GB Perrin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14-151025 GB Perrin Jaurès'!$E$67:$W$67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D-4835-827F-3D1CDBA5FE5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0ED-4835-827F-3D1CDBA5FE5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14-151025 GB Perrin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14-151025 GB Perrin Jaurès'!$E$69:$W$69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ED-4835-827F-3D1CDBA5FE5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14-151025 GB Perrin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14-151025 GB Perrin Jaurès'!$E$68:$W$68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ED-4835-827F-3D1CDBA5F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13-141025 GB Perrin Jaurès'!$E$59:$Q$59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13-141025 GB Perrin Jaurès'!$E$66:$W$66</c:f>
              <c:numCache>
                <c:formatCode>0.0</c:formatCode>
                <c:ptCount val="19"/>
                <c:pt idx="0">
                  <c:v>7.1</c:v>
                </c:pt>
                <c:pt idx="1">
                  <c:v>9.1999999999999993</c:v>
                </c:pt>
                <c:pt idx="2">
                  <c:v>12.1</c:v>
                </c:pt>
                <c:pt idx="3">
                  <c:v>15.9</c:v>
                </c:pt>
                <c:pt idx="4">
                  <c:v>21.1</c:v>
                </c:pt>
                <c:pt idx="5">
                  <c:v>29.8</c:v>
                </c:pt>
                <c:pt idx="6">
                  <c:v>43.1</c:v>
                </c:pt>
                <c:pt idx="7">
                  <c:v>55.8</c:v>
                </c:pt>
                <c:pt idx="8">
                  <c:v>66.599999999999994</c:v>
                </c:pt>
                <c:pt idx="9">
                  <c:v>77.099999999999994</c:v>
                </c:pt>
                <c:pt idx="10" formatCode="0">
                  <c:v>88.3</c:v>
                </c:pt>
                <c:pt idx="11" formatCode="0">
                  <c:v>95.1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178</c:v>
                </c:pt>
                <c:pt idx="18" formatCode="0.00">
                  <c:v>4.0199999999999996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1F-45A1-BFBD-0FC04A2A799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13-141025 GB Perrin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13-141025 GB Perrin Jaurès'!$E$67:$W$67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1F-45A1-BFBD-0FC04A2A7990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D1F-45A1-BFBD-0FC04A2A7990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13-141025 GB Perrin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13-141025 GB Perrin Jaurès'!$E$69:$W$69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1F-45A1-BFBD-0FC04A2A7990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13-141025 GB Perrin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13-141025 GB Perrin Jaurès'!$E$68:$W$68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1F-45A1-BFBD-0FC04A2A7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10-111025 BBSG56 verl 4Ao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10-111025 BBSG56 verl 4Ao '!$E$66:$W$66</c:f>
              <c:numCache>
                <c:formatCode>0.0</c:formatCode>
                <c:ptCount val="19"/>
                <c:pt idx="0">
                  <c:v>6.7</c:v>
                </c:pt>
                <c:pt idx="1">
                  <c:v>8.6999999999999993</c:v>
                </c:pt>
                <c:pt idx="2">
                  <c:v>11.2</c:v>
                </c:pt>
                <c:pt idx="3">
                  <c:v>14.7</c:v>
                </c:pt>
                <c:pt idx="4">
                  <c:v>20.3</c:v>
                </c:pt>
                <c:pt idx="5">
                  <c:v>31</c:v>
                </c:pt>
                <c:pt idx="6">
                  <c:v>50.4</c:v>
                </c:pt>
                <c:pt idx="7">
                  <c:v>76.099999999999994</c:v>
                </c:pt>
                <c:pt idx="8">
                  <c:v>90.2</c:v>
                </c:pt>
                <c:pt idx="9">
                  <c:v>98.8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5.01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56-4A71-BDB7-97D5AA984D8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10-111025 BBSG56 verl 4Ao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10-111025 BBSG56 verl 4Ao 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56-4A71-BDB7-97D5AA984D80}"/>
            </c:ext>
          </c:extLst>
        </c:ser>
        <c:ser>
          <c:idx val="3"/>
          <c:order val="2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10-111025 BBSG56 verl 4Ao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10-111025 BBSG56 verl 4Ao 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56-4A71-BDB7-97D5AA984D80}"/>
            </c:ext>
          </c:extLst>
        </c:ser>
        <c:ser>
          <c:idx val="4"/>
          <c:order val="3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10-111025 BBSG56 verl 4Ao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10-111025 BBSG56 verl 4Ao 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56-4A71-BDB7-97D5AA984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'10_111025 BBSG 114 Pinel'!$E$59:$Q$59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'10_111025 BBSG 114 Pinel'!$E$66:$W$66</c:f>
              <c:numCache>
                <c:formatCode>0.0</c:formatCode>
                <c:ptCount val="19"/>
                <c:pt idx="0">
                  <c:v>7.05</c:v>
                </c:pt>
                <c:pt idx="1">
                  <c:v>9.0500000000000007</c:v>
                </c:pt>
                <c:pt idx="2">
                  <c:v>11.35</c:v>
                </c:pt>
                <c:pt idx="3">
                  <c:v>14.55</c:v>
                </c:pt>
                <c:pt idx="4">
                  <c:v>19.75</c:v>
                </c:pt>
                <c:pt idx="5">
                  <c:v>29.4</c:v>
                </c:pt>
                <c:pt idx="6">
                  <c:v>42.150000000000006</c:v>
                </c:pt>
                <c:pt idx="7">
                  <c:v>62.3</c:v>
                </c:pt>
                <c:pt idx="8">
                  <c:v>80.900000000000006</c:v>
                </c:pt>
                <c:pt idx="9">
                  <c:v>95.75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167</c:v>
                </c:pt>
                <c:pt idx="18" formatCode="0.00">
                  <c:v>5.1899999999999995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39-4228-BCD4-313B75033C3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'10_111025 BBSG 114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'10_111025 BBSG 114 Pinel'!$E$67:$W$67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39-4228-BCD4-313B75033C3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B39-4228-BCD4-313B75033C3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'10_111025 BBSG 114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'10_111025 BBSG 114 Pinel'!$E$69:$W$69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39-4228-BCD4-313B75033C3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'10_111025 BBSG 114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'10_111025 BBSG 114 Pinel'!$E$68:$W$68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39-4228-BCD4-313B75033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'09_101025 BBSG 56 Pinel Lépine'!$E$59:$Q$59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'09_101025 BBSG 56 Pinel Lépine'!$E$66:$W$66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11.7</c:v>
                </c:pt>
                <c:pt idx="3">
                  <c:v>15.3</c:v>
                </c:pt>
                <c:pt idx="4">
                  <c:v>20.9</c:v>
                </c:pt>
                <c:pt idx="5">
                  <c:v>31.5</c:v>
                </c:pt>
                <c:pt idx="6">
                  <c:v>50.7</c:v>
                </c:pt>
                <c:pt idx="7">
                  <c:v>75.5</c:v>
                </c:pt>
                <c:pt idx="8">
                  <c:v>89.9</c:v>
                </c:pt>
                <c:pt idx="9">
                  <c:v>99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5.09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D6-46F9-A1F3-990BD5B519E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'09_101025 BBSG 56 Pinel Lépine'!$E$59:$W$59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'09_101025 BBSG 56 Pinel Lépine'!$E$67:$W$67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D6-46F9-A1F3-990BD5B519E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CD6-46F9-A1F3-990BD5B519E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'09_101025 BBSG 56 Pinel Lépine'!$E$59:$W$59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'09_101025 BBSG 56 Pinel Lépine'!$E$69:$W$69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D6-46F9-A1F3-990BD5B519E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'09_101025 BBSG 56 Pinel Lépine'!$E$59:$W$59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'09_101025 BBSG 56 Pinel Lépine'!$E$68:$W$68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D6-46F9-A1F3-990BD5B51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'08_091025 BBSG 114 Vinatier'!$E$59:$Q$59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'08_091025 BBSG 114 Vinatier'!$E$66:$W$66</c:f>
              <c:numCache>
                <c:formatCode>0.0</c:formatCode>
                <c:ptCount val="19"/>
                <c:pt idx="0">
                  <c:v>6.3</c:v>
                </c:pt>
                <c:pt idx="1">
                  <c:v>8.1999999999999993</c:v>
                </c:pt>
                <c:pt idx="2">
                  <c:v>10.6</c:v>
                </c:pt>
                <c:pt idx="3">
                  <c:v>13.8</c:v>
                </c:pt>
                <c:pt idx="4">
                  <c:v>18.7</c:v>
                </c:pt>
                <c:pt idx="5">
                  <c:v>27.6</c:v>
                </c:pt>
                <c:pt idx="6">
                  <c:v>39.1</c:v>
                </c:pt>
                <c:pt idx="7">
                  <c:v>56.3</c:v>
                </c:pt>
                <c:pt idx="8">
                  <c:v>73.8</c:v>
                </c:pt>
                <c:pt idx="9">
                  <c:v>92.7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163</c:v>
                </c:pt>
                <c:pt idx="18" formatCode="0.00">
                  <c:v>5.01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F1-4424-9C5E-D448302AF3F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'08_091025 BBSG 114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'08_091025 BBSG 114 Vinatier'!$E$67:$W$67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F1-4424-9C5E-D448302AF3FF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7F1-4424-9C5E-D448302AF3F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'08_091025 BBSG 114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'08_091025 BBSG 114 Vinatier'!$E$69:$W$69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F1-4424-9C5E-D448302AF3F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'08_091025 BBSG 114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'08_091025 BBSG 114 Vinatier'!$E$68:$W$68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F1-4424-9C5E-D448302AF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'08_091025 BBSG 56 Bellev. Kimm.'!$E$59:$Q$59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'08_091025 BBSG 56 Bellev. Kimm.'!$E$66:$W$66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11.7</c:v>
                </c:pt>
                <c:pt idx="3">
                  <c:v>15.2</c:v>
                </c:pt>
                <c:pt idx="4">
                  <c:v>20.6</c:v>
                </c:pt>
                <c:pt idx="5">
                  <c:v>31</c:v>
                </c:pt>
                <c:pt idx="6">
                  <c:v>50.8</c:v>
                </c:pt>
                <c:pt idx="7">
                  <c:v>74.599999999999994</c:v>
                </c:pt>
                <c:pt idx="8">
                  <c:v>90.6</c:v>
                </c:pt>
                <c:pt idx="9">
                  <c:v>98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5.04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DC-4C3D-914C-136FE352F7A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'08_091025 BBSG 56 Bellev. Kimm.'!$E$59:$W$59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'08_091025 BBSG 56 Bellev. Kimm.'!$E$67:$W$67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DC-4C3D-914C-136FE352F7A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CDC-4C3D-914C-136FE352F7A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'08_091025 BBSG 56 Bellev. Kimm.'!$E$59:$W$59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'08_091025 BBSG 56 Bellev. Kimm.'!$E$69:$W$69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DC-4C3D-914C-136FE352F7A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'08_091025 BBSG 56 Bellev. Kimm.'!$E$59:$W$59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'08_091025 BBSG 56 Bellev. Kimm.'!$E$68:$W$68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DC-4C3D-914C-136FE352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'07_081025 GB Pinel Lépine'!$E$59:$Q$59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'07_081025 GB Pinel Lépine'!$E$66:$W$66</c:f>
              <c:numCache>
                <c:formatCode>0.0</c:formatCode>
                <c:ptCount val="19"/>
                <c:pt idx="0">
                  <c:v>6.9</c:v>
                </c:pt>
                <c:pt idx="1">
                  <c:v>9.0500000000000007</c:v>
                </c:pt>
                <c:pt idx="2">
                  <c:v>12.3</c:v>
                </c:pt>
                <c:pt idx="3">
                  <c:v>16.299999999999997</c:v>
                </c:pt>
                <c:pt idx="4">
                  <c:v>21.7</c:v>
                </c:pt>
                <c:pt idx="5">
                  <c:v>31</c:v>
                </c:pt>
                <c:pt idx="6">
                  <c:v>45.150000000000006</c:v>
                </c:pt>
                <c:pt idx="7">
                  <c:v>58.25</c:v>
                </c:pt>
                <c:pt idx="8">
                  <c:v>67.099999999999994</c:v>
                </c:pt>
                <c:pt idx="9">
                  <c:v>76.449999999999989</c:v>
                </c:pt>
                <c:pt idx="10" formatCode="0">
                  <c:v>86.550000000000011</c:v>
                </c:pt>
                <c:pt idx="11" formatCode="0">
                  <c:v>93.75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169.5</c:v>
                </c:pt>
                <c:pt idx="18" formatCode="0.00">
                  <c:v>4.2949999999999999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B1-4378-88F4-2657A38172A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'07_081025 GB Pinel Lépine'!$E$59:$W$59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'07_081025 GB Pinel Lépine'!$E$67:$W$67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B1-4378-88F4-2657A38172A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3B1-4378-88F4-2657A38172A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'07_081025 GB Pinel Lépine'!$E$59:$W$59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'07_081025 GB Pinel Lépine'!$E$69:$W$69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B1-4378-88F4-2657A38172A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'07_081025 GB Pinel Lépine'!$E$59:$W$59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'07_081025 GB Pinel Lépine'!$E$68:$W$68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B1-4378-88F4-2657A3817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'06_071025 GB Vinatier'!$E$59:$Q$59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'06_071025 GB Vinatier'!$E$66:$W$66</c:f>
              <c:numCache>
                <c:formatCode>0.0</c:formatCode>
                <c:ptCount val="19"/>
                <c:pt idx="0">
                  <c:v>8.0500000000000007</c:v>
                </c:pt>
                <c:pt idx="1">
                  <c:v>10.4</c:v>
                </c:pt>
                <c:pt idx="2">
                  <c:v>13.85</c:v>
                </c:pt>
                <c:pt idx="3">
                  <c:v>17.95</c:v>
                </c:pt>
                <c:pt idx="4">
                  <c:v>23.55</c:v>
                </c:pt>
                <c:pt idx="5">
                  <c:v>33.65</c:v>
                </c:pt>
                <c:pt idx="6">
                  <c:v>49.6</c:v>
                </c:pt>
                <c:pt idx="7">
                  <c:v>64.650000000000006</c:v>
                </c:pt>
                <c:pt idx="8">
                  <c:v>73.2</c:v>
                </c:pt>
                <c:pt idx="9">
                  <c:v>82.7</c:v>
                </c:pt>
                <c:pt idx="10" formatCode="0">
                  <c:v>91.15</c:v>
                </c:pt>
                <c:pt idx="11" formatCode="0">
                  <c:v>94.35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3D-4E62-8D6D-02A872B3A9D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'06_071025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'06_071025 GB Vinatier'!$E$67:$W$67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3D-4E62-8D6D-02A872B3A9D7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13D-4E62-8D6D-02A872B3A9D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'06_071025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'06_071025 GB Vinatier'!$E$69:$W$69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3D-4E62-8D6D-02A872B3A9D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'06_071025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'06_071025 GB Vinatier'!$E$68:$W$68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3D-4E62-8D6D-02A872B3A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'03_041025 BBSG 114'!$E$59:$Q$59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'03_041025 BBSG 114'!$E$66:$W$66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11.350000000000001</c:v>
                </c:pt>
                <c:pt idx="3">
                  <c:v>14.75</c:v>
                </c:pt>
                <c:pt idx="4">
                  <c:v>20.100000000000001</c:v>
                </c:pt>
                <c:pt idx="5">
                  <c:v>30.35</c:v>
                </c:pt>
                <c:pt idx="6">
                  <c:v>45.5</c:v>
                </c:pt>
                <c:pt idx="7">
                  <c:v>61.85</c:v>
                </c:pt>
                <c:pt idx="8">
                  <c:v>82.4</c:v>
                </c:pt>
                <c:pt idx="9">
                  <c:v>96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168.5</c:v>
                </c:pt>
                <c:pt idx="18" formatCode="0.00">
                  <c:v>5.3250000000000002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24-488A-B369-92BA4A262A9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'03_041025 BBSG 114'!$E$59:$W$59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'03_041025 BBSG 114'!$E$67:$W$67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24-488A-B369-92BA4A262A9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424-488A-B369-92BA4A262A9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'03_041025 BBSG 114'!$E$59:$W$59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'03_041025 BBSG 114'!$E$69:$W$69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24-488A-B369-92BA4A262A9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'03_041025 BBSG 114'!$E$59:$W$59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'03_041025 BBSG 114'!$E$68:$W$68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24-488A-B369-92BA4A262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'03_041025 BBSG 56'!$E$59:$Q$59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'03_041025 BBSG 56'!$E$66:$W$66</c:f>
              <c:numCache>
                <c:formatCode>0.0</c:formatCode>
                <c:ptCount val="19"/>
                <c:pt idx="0">
                  <c:v>6.3</c:v>
                </c:pt>
                <c:pt idx="1">
                  <c:v>8.1999999999999993</c:v>
                </c:pt>
                <c:pt idx="2">
                  <c:v>10.6</c:v>
                </c:pt>
                <c:pt idx="3">
                  <c:v>14.1</c:v>
                </c:pt>
                <c:pt idx="4">
                  <c:v>19.8</c:v>
                </c:pt>
                <c:pt idx="5">
                  <c:v>30.7</c:v>
                </c:pt>
                <c:pt idx="6">
                  <c:v>50.9</c:v>
                </c:pt>
                <c:pt idx="7">
                  <c:v>75.900000000000006</c:v>
                </c:pt>
                <c:pt idx="8">
                  <c:v>90.2</c:v>
                </c:pt>
                <c:pt idx="9">
                  <c:v>98.3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160</c:v>
                </c:pt>
                <c:pt idx="18" formatCode="0.00">
                  <c:v>5.04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D-4AE0-9EA5-CE0751ABCF6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'03_041025 BBSG 56'!$E$59:$W$59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'03_041025 BBSG 56'!$E$67:$W$67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ED-4AE0-9EA5-CE0751ABCF6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1ED-4AE0-9EA5-CE0751ABCF6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'03_041025 BBSG 56'!$E$59:$W$59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'03_041025 BBSG 56'!$E$69:$W$69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ED-4AE0-9EA5-CE0751ABCF6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'03_041025 BBSG 56'!$E$59:$W$59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'03_041025 BBSG 56'!$E$68:$W$68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ED-4AE0-9EA5-CE0751ABC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'02_031025 BBSG 114 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'02_031025 BBSG 114  '!$E$66:$W$66</c:f>
              <c:numCache>
                <c:formatCode>0.0</c:formatCode>
                <c:ptCount val="19"/>
                <c:pt idx="0">
                  <c:v>7.0500000000000007</c:v>
                </c:pt>
                <c:pt idx="1">
                  <c:v>9</c:v>
                </c:pt>
                <c:pt idx="2">
                  <c:v>11.35</c:v>
                </c:pt>
                <c:pt idx="3">
                  <c:v>14.45</c:v>
                </c:pt>
                <c:pt idx="4">
                  <c:v>19.5</c:v>
                </c:pt>
                <c:pt idx="5">
                  <c:v>29.4</c:v>
                </c:pt>
                <c:pt idx="6">
                  <c:v>43.7</c:v>
                </c:pt>
                <c:pt idx="7">
                  <c:v>64.650000000000006</c:v>
                </c:pt>
                <c:pt idx="8">
                  <c:v>82.05</c:v>
                </c:pt>
                <c:pt idx="9">
                  <c:v>96.5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174.5</c:v>
                </c:pt>
                <c:pt idx="18" formatCode="0.00">
                  <c:v>5.3249999999999993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98-4082-9A09-FA8F4818681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'02_031025 BBSG 114 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'02_031025 BBSG 114  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98-4082-9A09-FA8F4818681F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698-4082-9A09-FA8F4818681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'02_031025 BBSG 114 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'02_031025 BBSG 114  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98-4082-9A09-FA8F4818681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'02_031025 BBSG 114 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'02_031025 BBSG 114  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98-4082-9A09-FA8F48186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'02_031025 BBSG Leclerc'!$E$59:$Q$59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'02_031025 BBSG Leclerc'!$E$66:$W$66</c:f>
              <c:numCache>
                <c:formatCode>0.0</c:formatCode>
                <c:ptCount val="19"/>
                <c:pt idx="0">
                  <c:v>6.65</c:v>
                </c:pt>
                <c:pt idx="1">
                  <c:v>8.65</c:v>
                </c:pt>
                <c:pt idx="2">
                  <c:v>11.100000000000001</c:v>
                </c:pt>
                <c:pt idx="3">
                  <c:v>14.65</c:v>
                </c:pt>
                <c:pt idx="4">
                  <c:v>20.25</c:v>
                </c:pt>
                <c:pt idx="5">
                  <c:v>31.25</c:v>
                </c:pt>
                <c:pt idx="6">
                  <c:v>52.6</c:v>
                </c:pt>
                <c:pt idx="7">
                  <c:v>79.099999999999994</c:v>
                </c:pt>
                <c:pt idx="8">
                  <c:v>91.6</c:v>
                </c:pt>
                <c:pt idx="9">
                  <c:v>99.2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5.14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66-4D2D-93E2-C44BBED9FCB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'02_031025 BBSG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'02_031025 BBSG Leclerc'!$E$67:$W$67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66-4D2D-93E2-C44BBED9FCB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F66-4D2D-93E2-C44BBED9FCB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'02_031025 BBSG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'02_031025 BBSG Leclerc'!$E$69:$W$69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66-4D2D-93E2-C44BBED9FCB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'02_031025 BBSG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'02_031025 BBSG Leclerc'!$E$68:$W$68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66-4D2D-93E2-C44BBED9F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'01_021025 BBSG Kimmerling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'01_021025 BBSG Kimmerling '!$E$66:$W$66</c:f>
              <c:numCache>
                <c:formatCode>0.0</c:formatCode>
                <c:ptCount val="19"/>
                <c:pt idx="0">
                  <c:v>6.6</c:v>
                </c:pt>
                <c:pt idx="1">
                  <c:v>9</c:v>
                </c:pt>
                <c:pt idx="2">
                  <c:v>11.5</c:v>
                </c:pt>
                <c:pt idx="3">
                  <c:v>15.149999999999999</c:v>
                </c:pt>
                <c:pt idx="4">
                  <c:v>20.65</c:v>
                </c:pt>
                <c:pt idx="5">
                  <c:v>31</c:v>
                </c:pt>
                <c:pt idx="6">
                  <c:v>50.75</c:v>
                </c:pt>
                <c:pt idx="7">
                  <c:v>76.8</c:v>
                </c:pt>
                <c:pt idx="8">
                  <c:v>91.9</c:v>
                </c:pt>
                <c:pt idx="9">
                  <c:v>99.25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168.5</c:v>
                </c:pt>
                <c:pt idx="18" formatCode="0.00">
                  <c:v>5.05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BD-4A2A-824B-854E06376D4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'01_021025 BBSG Kimmerling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'01_021025 BBSG Kimmerling 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BD-4A2A-824B-854E06376D4E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6BD-4A2A-824B-854E06376D4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'01_021025 BBSG Kimmerling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'01_021025 BBSG Kimmerling 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BD-4A2A-824B-854E06376D4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'01_021025 BBSG Kimmerling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'01_021025 BBSG Kimmerling 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BD-4A2A-824B-854E06376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01-021025 BBSG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01-021025 BBSG '!$E$66:$W$66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11.45</c:v>
                </c:pt>
                <c:pt idx="3">
                  <c:v>15</c:v>
                </c:pt>
                <c:pt idx="4">
                  <c:v>20.5</c:v>
                </c:pt>
                <c:pt idx="5">
                  <c:v>31.05</c:v>
                </c:pt>
                <c:pt idx="6">
                  <c:v>50.3</c:v>
                </c:pt>
                <c:pt idx="7">
                  <c:v>77</c:v>
                </c:pt>
                <c:pt idx="8">
                  <c:v>91.3</c:v>
                </c:pt>
                <c:pt idx="9">
                  <c:v>99.55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181</c:v>
                </c:pt>
                <c:pt idx="18" formatCode="0.00">
                  <c:v>5.3049999999999997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31-46E3-8C8D-FF76B09E092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01-021025 BBSG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01-021025 BBSG 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31-46E3-8C8D-FF76B09E092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731-46E3-8C8D-FF76B09E092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01-021025 BBSG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01-021025 BBSG 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31-46E3-8C8D-FF76B09E092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01-021025 BBSG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01-021025 BBSG 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31-46E3-8C8D-FF76B09E0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3009-11025 BBSG 114 Berger'!$E$59:$Q$59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3009-11025 BBSG 114 Berger'!$E$66:$W$66</c:f>
              <c:numCache>
                <c:formatCode>0.0</c:formatCode>
                <c:ptCount val="19"/>
                <c:pt idx="0">
                  <c:v>6.4</c:v>
                </c:pt>
                <c:pt idx="1">
                  <c:v>8.4</c:v>
                </c:pt>
                <c:pt idx="2">
                  <c:v>10.9</c:v>
                </c:pt>
                <c:pt idx="3">
                  <c:v>14.2</c:v>
                </c:pt>
                <c:pt idx="4">
                  <c:v>19.5</c:v>
                </c:pt>
                <c:pt idx="5">
                  <c:v>29</c:v>
                </c:pt>
                <c:pt idx="6">
                  <c:v>42.6</c:v>
                </c:pt>
                <c:pt idx="7">
                  <c:v>61.7</c:v>
                </c:pt>
                <c:pt idx="8">
                  <c:v>80.599999999999994</c:v>
                </c:pt>
                <c:pt idx="9">
                  <c:v>95.4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C-49D8-BCEF-A61AA24011E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3009-11025 BBSG 114 Berger'!$E$59:$W$59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3009-11025 BBSG 114 Berger'!$E$67:$W$67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5C-49D8-BCEF-A61AA24011ED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B5C-49D8-BCEF-A61AA24011ED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3009-11025 BBSG 114 Berger'!$E$59:$W$59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3009-11025 BBSG 114 Berger'!$E$69:$W$69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5C-49D8-BCEF-A61AA24011ED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3009-11025 BBSG 114 Berger'!$E$59:$W$59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3009-11025 BBSG 114 Berger'!$E$68:$W$68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5C-49D8-BCEF-A61AA2401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3009-011025 BBSG Berger_11'!$E$59:$Q$59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3009-011025 BBSG Berger_11'!$E$66:$W$66</c:f>
              <c:numCache>
                <c:formatCode>0.0</c:formatCode>
                <c:ptCount val="19"/>
                <c:pt idx="0">
                  <c:v>7.3</c:v>
                </c:pt>
                <c:pt idx="1">
                  <c:v>9.5</c:v>
                </c:pt>
                <c:pt idx="2">
                  <c:v>12.3</c:v>
                </c:pt>
                <c:pt idx="3">
                  <c:v>16.100000000000001</c:v>
                </c:pt>
                <c:pt idx="4">
                  <c:v>22.2</c:v>
                </c:pt>
                <c:pt idx="5">
                  <c:v>33.6</c:v>
                </c:pt>
                <c:pt idx="6">
                  <c:v>53.8</c:v>
                </c:pt>
                <c:pt idx="7">
                  <c:v>77.900000000000006</c:v>
                </c:pt>
                <c:pt idx="8">
                  <c:v>92</c:v>
                </c:pt>
                <c:pt idx="9">
                  <c:v>99.1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5.37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9D-4935-BF7E-E0E3567C8859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3009-011025 BBSG Berger_11'!$E$59:$W$59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3009-011025 BBSG Berger_11'!$E$67:$W$67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9D-4935-BF7E-E0E3567C8859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A9D-4935-BF7E-E0E3567C8859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3009-011025 BBSG Berger_11'!$E$59:$W$59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3009-011025 BBSG Berger_11'!$E$69:$W$69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9D-4935-BF7E-E0E3567C8859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3009-011025 BBSG Berger_11'!$E$59:$W$59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3009-011025 BBSG Berger_11'!$E$68:$W$68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9D-4935-BF7E-E0E3567C8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'3009_011025 GB Kimmerling 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'3009_011025 GB Kimmerling '!$E$66:$W$66</c:f>
              <c:numCache>
                <c:formatCode>0.0</c:formatCode>
                <c:ptCount val="19"/>
                <c:pt idx="0">
                  <c:v>7.8</c:v>
                </c:pt>
                <c:pt idx="1">
                  <c:v>10.1</c:v>
                </c:pt>
                <c:pt idx="2">
                  <c:v>13.4</c:v>
                </c:pt>
                <c:pt idx="3">
                  <c:v>17.399999999999999</c:v>
                </c:pt>
                <c:pt idx="4">
                  <c:v>22.8</c:v>
                </c:pt>
                <c:pt idx="5">
                  <c:v>32.299999999999997</c:v>
                </c:pt>
                <c:pt idx="6">
                  <c:v>47</c:v>
                </c:pt>
                <c:pt idx="7">
                  <c:v>61.1</c:v>
                </c:pt>
                <c:pt idx="8">
                  <c:v>69.5</c:v>
                </c:pt>
                <c:pt idx="9">
                  <c:v>79.8</c:v>
                </c:pt>
                <c:pt idx="10" formatCode="0">
                  <c:v>89.6</c:v>
                </c:pt>
                <c:pt idx="11" formatCode="0">
                  <c:v>94.7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10-459C-B51C-4270FC77ADA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'3009_011025 GB Kimmerling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'3009_011025 GB Kimmerling 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10-459C-B51C-4270FC77ADA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210-459C-B51C-4270FC77ADA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'3009_011025 GB Kimmerling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'3009_011025 GB Kimmerling 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10-459C-B51C-4270FC77ADA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'3009_011025 GB Kimmerling 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'3009_011025 GB Kimmerling 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10-459C-B51C-4270FC77A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'29_30925 GB Kimmerling'!$E$59:$Q$59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'29_30925 GB Kimmerling'!$E$66:$W$66</c:f>
              <c:numCache>
                <c:formatCode>0.0</c:formatCode>
                <c:ptCount val="19"/>
                <c:pt idx="0">
                  <c:v>8.1999999999999993</c:v>
                </c:pt>
                <c:pt idx="1">
                  <c:v>10.65</c:v>
                </c:pt>
                <c:pt idx="2">
                  <c:v>13.95</c:v>
                </c:pt>
                <c:pt idx="3">
                  <c:v>18.05</c:v>
                </c:pt>
                <c:pt idx="4">
                  <c:v>23.700000000000003</c:v>
                </c:pt>
                <c:pt idx="5">
                  <c:v>33.700000000000003</c:v>
                </c:pt>
                <c:pt idx="6">
                  <c:v>49.85</c:v>
                </c:pt>
                <c:pt idx="7">
                  <c:v>68.7</c:v>
                </c:pt>
                <c:pt idx="8">
                  <c:v>78.3</c:v>
                </c:pt>
                <c:pt idx="9">
                  <c:v>86.800000000000011</c:v>
                </c:pt>
                <c:pt idx="10" formatCode="0">
                  <c:v>93.6</c:v>
                </c:pt>
                <c:pt idx="11" formatCode="0">
                  <c:v>97.3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158.5</c:v>
                </c:pt>
                <c:pt idx="18" formatCode="0.00">
                  <c:v>4.7650000000000006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11-41D0-AB49-AB2690F206C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'29_30925 GB Kimmerling'!$E$59:$W$59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'29_30925 GB Kimmerling'!$E$67:$W$67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11-41D0-AB49-AB2690F206CD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D11-41D0-AB49-AB2690F206CD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'29_30925 GB Kimmerling'!$E$59:$W$59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'29_30925 GB Kimmerling'!$E$69:$W$69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11-41D0-AB49-AB2690F206CD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'29_30925 GB Kimmerling'!$E$59:$W$59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'29_30925 GB Kimmerling'!$E$68:$W$68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11-41D0-AB49-AB2690F20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'29_300925 BBSG 114  G.Berg'!$E$59:$Q$59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'29_300925 BBSG 114  G.Berg'!$E$66:$W$66</c:f>
              <c:numCache>
                <c:formatCode>0.0</c:formatCode>
                <c:ptCount val="19"/>
                <c:pt idx="0">
                  <c:v>7</c:v>
                </c:pt>
                <c:pt idx="1">
                  <c:v>9</c:v>
                </c:pt>
                <c:pt idx="2">
                  <c:v>11.5</c:v>
                </c:pt>
                <c:pt idx="3">
                  <c:v>14.9</c:v>
                </c:pt>
                <c:pt idx="4">
                  <c:v>20.5</c:v>
                </c:pt>
                <c:pt idx="5">
                  <c:v>31.1</c:v>
                </c:pt>
                <c:pt idx="6">
                  <c:v>46.1</c:v>
                </c:pt>
                <c:pt idx="7">
                  <c:v>64.7</c:v>
                </c:pt>
                <c:pt idx="8">
                  <c:v>81.7</c:v>
                </c:pt>
                <c:pt idx="9">
                  <c:v>96.3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5.43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02-499B-AD59-B35B86DD4EC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'29_300925 BBSG 114  G.Berg'!$E$59:$W$59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'29_300925 BBSG 114  G.Berg'!$E$67:$W$67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02-499B-AD59-B35B86DD4EC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802-499B-AD59-B35B86DD4EC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'29_300925 BBSG 114  G.Berg'!$E$59:$W$59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'29_300925 BBSG 114  G.Berg'!$E$69:$W$69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02-499B-AD59-B35B86DD4EC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'29_300925 BBSG 114  G.Berg'!$E$59:$W$59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'29_300925 BBSG 114  G.Berg'!$E$68:$W$68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02-499B-AD59-B35B86DD4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26-270925 BBSG 114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26-270925 BBSG 114 Genas'!$E$66:$W$66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15.6</c:v>
                </c:pt>
                <c:pt idx="4">
                  <c:v>21.2</c:v>
                </c:pt>
                <c:pt idx="5">
                  <c:v>32.5</c:v>
                </c:pt>
                <c:pt idx="6">
                  <c:v>48.5</c:v>
                </c:pt>
                <c:pt idx="7">
                  <c:v>66.900000000000006</c:v>
                </c:pt>
                <c:pt idx="8">
                  <c:v>85.1</c:v>
                </c:pt>
                <c:pt idx="9">
                  <c:v>97.3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5.32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F4-4C59-BC6E-8E289AA65C4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26-270925 BBSG 114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26-270925 BBSG 114 Genas'!$E$67:$W$67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F4-4C59-BC6E-8E289AA65C4E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FF4-4C59-BC6E-8E289AA65C4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26-270925 BBSG 114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26-270925 BBSG 114 Genas'!$E$69:$W$69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F4-4C59-BC6E-8E289AA65C4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26-270925 BBSG 114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26-270925 BBSG 114 Genas'!$E$68:$W$68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F4-4C59-BC6E-8E289AA65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26-270925 GB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26-270925 GB Genas'!$E$66:$W$66</c:f>
              <c:numCache>
                <c:formatCode>0.0</c:formatCode>
                <c:ptCount val="19"/>
                <c:pt idx="0">
                  <c:v>7.3</c:v>
                </c:pt>
                <c:pt idx="1">
                  <c:v>9.5</c:v>
                </c:pt>
                <c:pt idx="2">
                  <c:v>13</c:v>
                </c:pt>
                <c:pt idx="3">
                  <c:v>17.2</c:v>
                </c:pt>
                <c:pt idx="4">
                  <c:v>22.9</c:v>
                </c:pt>
                <c:pt idx="5">
                  <c:v>33</c:v>
                </c:pt>
                <c:pt idx="6">
                  <c:v>49.3</c:v>
                </c:pt>
                <c:pt idx="7">
                  <c:v>64.7</c:v>
                </c:pt>
                <c:pt idx="8">
                  <c:v>73.099999999999994</c:v>
                </c:pt>
                <c:pt idx="9">
                  <c:v>83.1</c:v>
                </c:pt>
                <c:pt idx="10" formatCode="0">
                  <c:v>91.1</c:v>
                </c:pt>
                <c:pt idx="11" formatCode="0">
                  <c:v>96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4.18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82-43C5-8DF8-780B037A63A3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26-270925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26-270925 GB Genas'!$E$67:$W$67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82-43C5-8DF8-780B037A63A3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C82-43C5-8DF8-780B037A63A3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26-270925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26-270925 GB Genas'!$E$69:$W$69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82-43C5-8DF8-780B037A63A3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26-270925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26-270925 GB Genas'!$E$68:$W$68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82-43C5-8DF8-780B037A6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25-260925 GB Kimmerling'!$E$59:$Q$59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25-260925 GB Kimmerling'!$E$66:$W$66</c:f>
              <c:numCache>
                <c:formatCode>0.0</c:formatCode>
                <c:ptCount val="19"/>
                <c:pt idx="0">
                  <c:v>8.1</c:v>
                </c:pt>
                <c:pt idx="1">
                  <c:v>10.5</c:v>
                </c:pt>
                <c:pt idx="2">
                  <c:v>14</c:v>
                </c:pt>
                <c:pt idx="3">
                  <c:v>18.3</c:v>
                </c:pt>
                <c:pt idx="4">
                  <c:v>24.1</c:v>
                </c:pt>
                <c:pt idx="5">
                  <c:v>35.200000000000003</c:v>
                </c:pt>
                <c:pt idx="6">
                  <c:v>52.8</c:v>
                </c:pt>
                <c:pt idx="7">
                  <c:v>67.8</c:v>
                </c:pt>
                <c:pt idx="8">
                  <c:v>78.2</c:v>
                </c:pt>
                <c:pt idx="9">
                  <c:v>86.1</c:v>
                </c:pt>
                <c:pt idx="10" formatCode="0">
                  <c:v>93.5</c:v>
                </c:pt>
                <c:pt idx="11" formatCode="0">
                  <c:v>98.7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4.58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07-44CF-9742-59D471CF151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25-260925 GB Kimmerling'!$E$59:$W$59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GB Kimmerling'!$E$67:$W$67</c:f>
              <c:numCache>
                <c:formatCode>0.0</c:formatCode>
                <c:ptCount val="19"/>
                <c:pt idx="0">
                  <c:v>6.9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61</c:v>
                </c:pt>
                <c:pt idx="8">
                  <c:v>69</c:v>
                </c:pt>
                <c:pt idx="9">
                  <c:v>80</c:v>
                </c:pt>
                <c:pt idx="10">
                  <c:v>92</c:v>
                </c:pt>
                <c:pt idx="11">
                  <c:v>98</c:v>
                </c:pt>
                <c:pt idx="12" formatCode="0">
                  <c:v>100</c:v>
                </c:pt>
                <c:pt idx="18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07-44CF-9742-59D471CF151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DE07-44CF-9742-59D471CF151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25-260925 GB Kimmerling'!$E$59:$W$59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GB Kimmerling'!$E$69:$W$69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54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07-44CF-9742-59D471CF151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25-260925 GB Kimmerling'!$E$59:$W$59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GB Kimmerling'!$E$68:$W$68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68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07-44CF-9742-59D471CF1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25-260925 BBSG Genas De We'!$E$59:$Q$59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25-260925 BBSG Genas De We'!$E$66:$W$66</c:f>
              <c:numCache>
                <c:formatCode>0.0</c:formatCode>
                <c:ptCount val="19"/>
                <c:pt idx="0">
                  <c:v>6.6</c:v>
                </c:pt>
                <c:pt idx="1">
                  <c:v>8.6999999999999993</c:v>
                </c:pt>
                <c:pt idx="2">
                  <c:v>11.1</c:v>
                </c:pt>
                <c:pt idx="3">
                  <c:v>14.6</c:v>
                </c:pt>
                <c:pt idx="4">
                  <c:v>20.3</c:v>
                </c:pt>
                <c:pt idx="5">
                  <c:v>31.3</c:v>
                </c:pt>
                <c:pt idx="6">
                  <c:v>52.6</c:v>
                </c:pt>
                <c:pt idx="7">
                  <c:v>78.5</c:v>
                </c:pt>
                <c:pt idx="8">
                  <c:v>92.2</c:v>
                </c:pt>
                <c:pt idx="9">
                  <c:v>99.3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5.35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AD-4BB0-879F-998315FA0DC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25-260925 BBSG Genas De We'!$E$59:$W$59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BBSG Genas De We'!$E$67:$W$67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AD-4BB0-879F-998315FA0DC0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FAD-4BB0-879F-998315FA0DC0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25-260925 BBSG Genas De We'!$E$59:$W$59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BBSG Genas De We'!$E$69:$W$69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AD-4BB0-879F-998315FA0DC0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25-260925 BBSG Genas De We'!$E$59:$W$59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BBSG Genas De We'!$E$68:$W$68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AD-4BB0-879F-998315FA0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25-260925 BBSG Pouponnière'!$E$59:$Q$59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25-260925 BBSG Pouponnière'!$E$66:$W$66</c:f>
              <c:numCache>
                <c:formatCode>0.0</c:formatCode>
                <c:ptCount val="19"/>
                <c:pt idx="0">
                  <c:v>8.1999999999999993</c:v>
                </c:pt>
                <c:pt idx="1">
                  <c:v>10.4</c:v>
                </c:pt>
                <c:pt idx="2">
                  <c:v>12.9</c:v>
                </c:pt>
                <c:pt idx="3">
                  <c:v>16.3</c:v>
                </c:pt>
                <c:pt idx="4">
                  <c:v>21.6</c:v>
                </c:pt>
                <c:pt idx="5">
                  <c:v>31.8</c:v>
                </c:pt>
                <c:pt idx="6">
                  <c:v>45.8</c:v>
                </c:pt>
                <c:pt idx="7">
                  <c:v>66</c:v>
                </c:pt>
                <c:pt idx="8">
                  <c:v>83.5</c:v>
                </c:pt>
                <c:pt idx="9">
                  <c:v>97.3</c:v>
                </c:pt>
                <c:pt idx="10" formatCode="0">
                  <c:v>99.9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5.21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A2-47EC-B171-123E9B3AA42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25-260925 BBSG Pouponnière'!$E$59:$W$59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BBSG Pouponnière'!$E$67:$W$67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A2-47EC-B171-123E9B3AA420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46A2-47EC-B171-123E9B3AA420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25-260925 BBSG Pouponnière'!$E$59:$W$59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BBSG Pouponnière'!$E$69:$W$69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A2-47EC-B171-123E9B3AA420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25-260925 BBSG Pouponnière'!$E$59:$W$59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25-260925 BBSG Pouponnière'!$E$68:$W$68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A2-47EC-B171-123E9B3A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24-250925 BBSG Genas vrai'!$E$59:$Q$59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24-250925 BBSG Genas vrai'!$E$66:$W$66</c:f>
              <c:numCache>
                <c:formatCode>0.0</c:formatCode>
                <c:ptCount val="19"/>
                <c:pt idx="0">
                  <c:v>7.3</c:v>
                </c:pt>
                <c:pt idx="1">
                  <c:v>9.3000000000000007</c:v>
                </c:pt>
                <c:pt idx="2">
                  <c:v>11.7</c:v>
                </c:pt>
                <c:pt idx="3">
                  <c:v>15.1</c:v>
                </c:pt>
                <c:pt idx="4">
                  <c:v>20.7</c:v>
                </c:pt>
                <c:pt idx="5">
                  <c:v>30.9</c:v>
                </c:pt>
                <c:pt idx="6">
                  <c:v>45.4</c:v>
                </c:pt>
                <c:pt idx="7">
                  <c:v>66.099999999999994</c:v>
                </c:pt>
                <c:pt idx="8">
                  <c:v>81.8</c:v>
                </c:pt>
                <c:pt idx="9">
                  <c:v>96.2</c:v>
                </c:pt>
                <c:pt idx="10" formatCode="0">
                  <c:v>99.8</c:v>
                </c:pt>
                <c:pt idx="14">
                  <c:v>0</c:v>
                </c:pt>
                <c:pt idx="15">
                  <c:v>0</c:v>
                </c:pt>
                <c:pt idx="16">
                  <c:v>177</c:v>
                </c:pt>
                <c:pt idx="18" formatCode="0.00">
                  <c:v>5.26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DF-4443-9962-8E4FD517AA4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24-250925 BBSG Genas vrai'!$E$59:$W$59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24-250925 BBSG Genas vrai'!$E$67:$W$67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DF-4443-9962-8E4FD517AA4D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1DF-4443-9962-8E4FD517AA4D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24-250925 BBSG Genas vrai'!$E$59:$W$59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24-250925 BBSG Genas vrai'!$E$69:$W$69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DF-4443-9962-8E4FD517AA4D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24-250925 BBSG Genas vrai'!$E$59:$W$59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24-250925 BBSG Genas vrai'!$E$68:$W$68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1DF-4443-9962-8E4FD517A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24-250925 BBSG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24-250925 BBSG Genas'!$E$66:$W$66</c:f>
              <c:numCache>
                <c:formatCode>0.0</c:formatCode>
                <c:ptCount val="19"/>
                <c:pt idx="0">
                  <c:v>9.35</c:v>
                </c:pt>
                <c:pt idx="1">
                  <c:v>11.3</c:v>
                </c:pt>
                <c:pt idx="2">
                  <c:v>13.649999999999999</c:v>
                </c:pt>
                <c:pt idx="3">
                  <c:v>17</c:v>
                </c:pt>
                <c:pt idx="4">
                  <c:v>22.5</c:v>
                </c:pt>
                <c:pt idx="5">
                  <c:v>32.75</c:v>
                </c:pt>
                <c:pt idx="6">
                  <c:v>46.599999999999994</c:v>
                </c:pt>
                <c:pt idx="7">
                  <c:v>66.650000000000006</c:v>
                </c:pt>
                <c:pt idx="8">
                  <c:v>82.65</c:v>
                </c:pt>
                <c:pt idx="9">
                  <c:v>96</c:v>
                </c:pt>
                <c:pt idx="10" formatCode="0">
                  <c:v>99.75</c:v>
                </c:pt>
                <c:pt idx="14">
                  <c:v>0</c:v>
                </c:pt>
                <c:pt idx="15">
                  <c:v>0</c:v>
                </c:pt>
                <c:pt idx="16">
                  <c:v>173.5</c:v>
                </c:pt>
                <c:pt idx="18" formatCode="0.00">
                  <c:v>3.1399999999999997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AF-48C5-A20E-E2E027CF888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24-250925 BBSG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24-250925 BBSG Genas'!$E$67:$W$67</c:f>
              <c:numCache>
                <c:formatCode>0.0</c:formatCode>
                <c:ptCount val="19"/>
                <c:pt idx="0">
                  <c:v>7.2</c:v>
                </c:pt>
                <c:pt idx="1">
                  <c:v>8</c:v>
                </c:pt>
                <c:pt idx="2">
                  <c:v>11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45</c:v>
                </c:pt>
                <c:pt idx="7">
                  <c:v>61</c:v>
                </c:pt>
                <c:pt idx="8">
                  <c:v>77</c:v>
                </c:pt>
                <c:pt idx="9">
                  <c:v>94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AF-48C5-A20E-E2E027CF888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40AF-48C5-A20E-E2E027CF888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24-250925 BBSG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24-250925 BBSG Genas'!$E$69:$W$69</c:f>
              <c:numCache>
                <c:formatCode>0.0</c:formatCode>
                <c:ptCount val="19"/>
                <c:pt idx="0">
                  <c:v>5.2</c:v>
                </c:pt>
                <c:pt idx="5">
                  <c:v>26</c:v>
                </c:pt>
                <c:pt idx="7">
                  <c:v>54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AF-48C5-A20E-E2E027CF888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24-250925 BBSG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24-250925 BBSG Genas'!$E$68:$W$68</c:f>
              <c:numCache>
                <c:formatCode>0.0</c:formatCode>
                <c:ptCount val="19"/>
                <c:pt idx="0">
                  <c:v>9.1999999999999993</c:v>
                </c:pt>
                <c:pt idx="5">
                  <c:v>38</c:v>
                </c:pt>
                <c:pt idx="7">
                  <c:v>68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AF-48C5-A20E-E2E027CF8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23-240925 BBSG Genas vrai'!$E$59:$Q$59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23-240925 BBSG Genas vrai'!$E$66:$W$66</c:f>
              <c:numCache>
                <c:formatCode>0.0</c:formatCode>
                <c:ptCount val="19"/>
                <c:pt idx="0">
                  <c:v>7.5</c:v>
                </c:pt>
                <c:pt idx="1">
                  <c:v>9.6</c:v>
                </c:pt>
                <c:pt idx="2">
                  <c:v>12.2</c:v>
                </c:pt>
                <c:pt idx="3">
                  <c:v>16</c:v>
                </c:pt>
                <c:pt idx="4">
                  <c:v>21.9</c:v>
                </c:pt>
                <c:pt idx="5">
                  <c:v>33.1</c:v>
                </c:pt>
                <c:pt idx="6">
                  <c:v>53</c:v>
                </c:pt>
                <c:pt idx="7">
                  <c:v>80</c:v>
                </c:pt>
                <c:pt idx="8">
                  <c:v>92.6</c:v>
                </c:pt>
                <c:pt idx="9">
                  <c:v>99.3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178</c:v>
                </c:pt>
                <c:pt idx="18" formatCode="0.00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79-4274-98F1-B6BCE1E1F5C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23-240925 BBSG Genas vrai'!$E$59:$W$59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23-240925 BBSG Genas vrai'!$E$67:$W$67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79-4274-98F1-B6BCE1E1F5C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D879-4274-98F1-B6BCE1E1F5C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23-240925 BBSG Genas vrai'!$E$59:$W$59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23-240925 BBSG Genas vrai'!$E$69:$W$69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79-4274-98F1-B6BCE1E1F5C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23-240925 BBSG Genas vrai'!$E$59:$W$59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23-240925 BBSG Genas vrai'!$E$68:$W$68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79-4274-98F1-B6BCE1E1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'Nuit 23-240925 BBSG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'Nuit 23-240925 BBSG Genas'!$E$66:$W$66</c:f>
              <c:numCache>
                <c:formatCode>0.0</c:formatCode>
                <c:ptCount val="19"/>
                <c:pt idx="0">
                  <c:v>7.65</c:v>
                </c:pt>
                <c:pt idx="1">
                  <c:v>9.85</c:v>
                </c:pt>
                <c:pt idx="2">
                  <c:v>12.55</c:v>
                </c:pt>
                <c:pt idx="3">
                  <c:v>16.350000000000001</c:v>
                </c:pt>
                <c:pt idx="4">
                  <c:v>22.35</c:v>
                </c:pt>
                <c:pt idx="5">
                  <c:v>33.6</c:v>
                </c:pt>
                <c:pt idx="6">
                  <c:v>57.4</c:v>
                </c:pt>
                <c:pt idx="7">
                  <c:v>86.15</c:v>
                </c:pt>
                <c:pt idx="8">
                  <c:v>94.699999999999989</c:v>
                </c:pt>
                <c:pt idx="9">
                  <c:v>99.6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5.16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A-47C5-BC10-00007916E91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'Nuit 23-240925 BBSG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23-240925 BBSG Genas'!$E$67:$W$67</c:f>
              <c:numCache>
                <c:formatCode>0.0</c:formatCode>
                <c:ptCount val="19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20</c:v>
                </c:pt>
                <c:pt idx="5">
                  <c:v>31</c:v>
                </c:pt>
                <c:pt idx="6">
                  <c:v>52</c:v>
                </c:pt>
                <c:pt idx="7">
                  <c:v>77</c:v>
                </c:pt>
                <c:pt idx="8">
                  <c:v>91</c:v>
                </c:pt>
                <c:pt idx="9">
                  <c:v>99</c:v>
                </c:pt>
                <c:pt idx="10" formatCode="0">
                  <c:v>100</c:v>
                </c:pt>
                <c:pt idx="18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DA-47C5-BC10-00007916E91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7DA-47C5-BC10-00007916E91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23-240925 BBSG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23-240925 BBSG Genas'!$E$69:$W$69</c:f>
              <c:numCache>
                <c:formatCode>0.0</c:formatCode>
                <c:ptCount val="19"/>
                <c:pt idx="0">
                  <c:v>5</c:v>
                </c:pt>
                <c:pt idx="5">
                  <c:v>25</c:v>
                </c:pt>
                <c:pt idx="7">
                  <c:v>70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DA-47C5-BC10-00007916E91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'Nuit 23-240925 BBSG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'Nuit 23-240925 BBSG Genas'!$E$68:$W$68</c:f>
              <c:numCache>
                <c:formatCode>0.0</c:formatCode>
                <c:ptCount val="19"/>
                <c:pt idx="0">
                  <c:v>9</c:v>
                </c:pt>
                <c:pt idx="5">
                  <c:v>37</c:v>
                </c:pt>
                <c:pt idx="7">
                  <c:v>84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7DA-47C5-BC10-00007916E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'040925 GB Tolstoi'!$E$59:$Q$59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'040925 GB Tolstoi'!$E$66:$W$66</c:f>
              <c:numCache>
                <c:formatCode>0.0</c:formatCode>
                <c:ptCount val="19"/>
                <c:pt idx="0">
                  <c:v>7.7</c:v>
                </c:pt>
                <c:pt idx="1">
                  <c:v>10</c:v>
                </c:pt>
                <c:pt idx="2">
                  <c:v>13.5</c:v>
                </c:pt>
                <c:pt idx="3">
                  <c:v>17.899999999999999</c:v>
                </c:pt>
                <c:pt idx="4">
                  <c:v>23.5</c:v>
                </c:pt>
                <c:pt idx="5">
                  <c:v>33.4</c:v>
                </c:pt>
                <c:pt idx="6">
                  <c:v>49.4</c:v>
                </c:pt>
                <c:pt idx="7">
                  <c:v>62.6</c:v>
                </c:pt>
                <c:pt idx="8">
                  <c:v>72</c:v>
                </c:pt>
                <c:pt idx="9">
                  <c:v>81.099999999999994</c:v>
                </c:pt>
                <c:pt idx="10">
                  <c:v>91.3</c:v>
                </c:pt>
                <c:pt idx="11">
                  <c:v>95.3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4.0599999999999996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01-49D2-9B66-2B4CFC2DCB4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'040925 GB Tolstoi'!$E$59:$W$59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'040925 GB Tolstoi'!$E$67:$W$67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01-49D2-9B66-2B4CFC2DCB40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801-49D2-9B66-2B4CFC2DCB40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'040925 GB Tolstoi'!$E$59:$W$59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'040925 GB Tolstoi'!$E$69:$W$69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01-49D2-9B66-2B4CFC2DCB40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'040925 GB Tolstoi'!$E$59:$W$59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'040925 GB Tolstoi'!$E$68:$W$68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01-49D2-9B66-2B4CFC2D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'040925 GB Bourgey'!$E$59:$Q$59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'040925 GB Bourgey'!$E$66:$W$66</c:f>
              <c:numCache>
                <c:formatCode>0.0</c:formatCode>
                <c:ptCount val="19"/>
                <c:pt idx="0">
                  <c:v>6.2</c:v>
                </c:pt>
                <c:pt idx="1">
                  <c:v>8.4</c:v>
                </c:pt>
                <c:pt idx="2">
                  <c:v>12.1</c:v>
                </c:pt>
                <c:pt idx="3">
                  <c:v>16.5</c:v>
                </c:pt>
                <c:pt idx="4">
                  <c:v>22.3</c:v>
                </c:pt>
                <c:pt idx="5">
                  <c:v>33.5</c:v>
                </c:pt>
                <c:pt idx="6">
                  <c:v>50.4</c:v>
                </c:pt>
                <c:pt idx="7">
                  <c:v>65.7</c:v>
                </c:pt>
                <c:pt idx="8">
                  <c:v>80.099999999999994</c:v>
                </c:pt>
                <c:pt idx="9">
                  <c:v>93.5</c:v>
                </c:pt>
                <c:pt idx="10">
                  <c:v>97.1</c:v>
                </c:pt>
                <c:pt idx="11">
                  <c:v>98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</c:v>
                </c:pt>
                <c:pt idx="18" formatCode="0.00">
                  <c:v>4.7300000000000004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D4-4B37-994D-972D3F05539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'040925 GB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'040925 GB Bourgey'!$E$67:$W$67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D4-4B37-994D-972D3F05539E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45D4-4B37-994D-972D3F05539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'040925 GB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'040925 GB Bourgey'!$E$69:$W$69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D4-4B37-994D-972D3F05539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'040925 GB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'040925 GB Bourgey'!$E$68:$W$68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D4-4B37-994D-972D3F055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'260825 GB entrées hopitaux'!$E$59:$Q$59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'260825 GB entrées hopitaux'!$E$66:$W$66</c:f>
              <c:numCache>
                <c:formatCode>0.0</c:formatCode>
                <c:ptCount val="19"/>
                <c:pt idx="0">
                  <c:v>7.8</c:v>
                </c:pt>
                <c:pt idx="1">
                  <c:v>10.1</c:v>
                </c:pt>
                <c:pt idx="2">
                  <c:v>13.3</c:v>
                </c:pt>
                <c:pt idx="3">
                  <c:v>17.399999999999999</c:v>
                </c:pt>
                <c:pt idx="4">
                  <c:v>22.9</c:v>
                </c:pt>
                <c:pt idx="5">
                  <c:v>32.4</c:v>
                </c:pt>
                <c:pt idx="6">
                  <c:v>48.3</c:v>
                </c:pt>
                <c:pt idx="7">
                  <c:v>63</c:v>
                </c:pt>
                <c:pt idx="8">
                  <c:v>70.8</c:v>
                </c:pt>
                <c:pt idx="9">
                  <c:v>80</c:v>
                </c:pt>
                <c:pt idx="10">
                  <c:v>90</c:v>
                </c:pt>
                <c:pt idx="11">
                  <c:v>96.7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175</c:v>
                </c:pt>
                <c:pt idx="18" formatCode="0.00">
                  <c:v>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89-4704-9659-5A1588129E9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'260825 GB entrées hopitaux'!$E$59:$W$59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'260825 GB entrées hopitaux'!$E$67:$W$67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89-4704-9659-5A1588129E9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089-4704-9659-5A1588129E9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'260825 GB entrées hopitaux'!$E$59:$W$59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'260825 GB entrées hopitaux'!$E$69:$W$69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89-4704-9659-5A1588129E9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'260825 GB entrées hopitaux'!$E$59:$W$59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'260825 GB entrées hopitaux'!$E$68:$W$68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089-4704-9659-5A158812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'250725 BBSG Braille'!$E$59:$Q$59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'250725 BBSG Braille'!$E$66:$W$66</c:f>
              <c:numCache>
                <c:formatCode>0.0</c:formatCode>
                <c:ptCount val="19"/>
                <c:pt idx="0">
                  <c:v>7.1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34</c:v>
                </c:pt>
                <c:pt idx="6">
                  <c:v>56</c:v>
                </c:pt>
                <c:pt idx="7">
                  <c:v>73</c:v>
                </c:pt>
                <c:pt idx="8">
                  <c:v>89</c:v>
                </c:pt>
                <c:pt idx="9">
                  <c:v>98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182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16-4022-A16B-E8E427901C6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'250725 BBSG Braille'!$E$59:$W$59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'250725 BBSG Braille'!$E$67:$W$67</c:f>
              <c:numCache>
                <c:formatCode>0.0</c:formatCode>
                <c:ptCount val="19"/>
                <c:pt idx="0">
                  <c:v>7.3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33</c:v>
                </c:pt>
                <c:pt idx="6">
                  <c:v>53</c:v>
                </c:pt>
                <c:pt idx="7">
                  <c:v>67</c:v>
                </c:pt>
                <c:pt idx="8">
                  <c:v>80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16-4022-A16B-E8E427901C6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216-4022-A16B-E8E427901C6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'250725 BBSG Braille'!$E$59:$W$59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'250725 BBSG Braille'!$E$69:$W$69</c:f>
              <c:numCache>
                <c:formatCode>0.0</c:formatCode>
                <c:ptCount val="19"/>
                <c:pt idx="0">
                  <c:v>5.3</c:v>
                </c:pt>
                <c:pt idx="5">
                  <c:v>27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16-4022-A16B-E8E427901C6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'250725 BBSG Braille'!$E$59:$W$59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'250725 BBSG Braille'!$E$68:$W$68</c:f>
              <c:numCache>
                <c:formatCode>0.0</c:formatCode>
                <c:ptCount val="19"/>
                <c:pt idx="0">
                  <c:v>9.3000000000000007</c:v>
                </c:pt>
                <c:pt idx="5">
                  <c:v>39</c:v>
                </c:pt>
                <c:pt idx="7">
                  <c:v>74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16-4022-A16B-E8E427901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'230725 GB crois Braille Jaurès'!$E$59:$Q$59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'230725 GB crois Braille Jaurès'!$E$66:$W$66</c:f>
              <c:numCache>
                <c:formatCode>0.0</c:formatCode>
                <c:ptCount val="19"/>
                <c:pt idx="0">
                  <c:v>8.1</c:v>
                </c:pt>
                <c:pt idx="1">
                  <c:v>10.3</c:v>
                </c:pt>
                <c:pt idx="2">
                  <c:v>13.5</c:v>
                </c:pt>
                <c:pt idx="3">
                  <c:v>17.5</c:v>
                </c:pt>
                <c:pt idx="4">
                  <c:v>23.3</c:v>
                </c:pt>
                <c:pt idx="5">
                  <c:v>34.4</c:v>
                </c:pt>
                <c:pt idx="6">
                  <c:v>52.3</c:v>
                </c:pt>
                <c:pt idx="7">
                  <c:v>65.8</c:v>
                </c:pt>
                <c:pt idx="8">
                  <c:v>74.7</c:v>
                </c:pt>
                <c:pt idx="9">
                  <c:v>83.3</c:v>
                </c:pt>
                <c:pt idx="10">
                  <c:v>90</c:v>
                </c:pt>
                <c:pt idx="11">
                  <c:v>95.7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170</c:v>
                </c:pt>
                <c:pt idx="18" formatCode="0.00">
                  <c:v>4.09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6A-4FE2-AFC5-395E79110CC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'230725 GB crois Braille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'230725 GB crois Braille Jaurès'!$E$67:$W$67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6A-4FE2-AFC5-395E79110CC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16A-4FE2-AFC5-395E79110CC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'230725 GB crois Braille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'230725 GB crois Braille Jaurès'!$E$69:$W$69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6A-4FE2-AFC5-395E79110CC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'230725 GB crois Braille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'230725 GB crois Braille Jaurès'!$E$68:$W$68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6A-4FE2-AFC5-395E79110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'030725 GB crois Zola Verlaine'!$E$59:$Q$59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'030725 GB crois Zola Verlaine'!$E$66:$W$66</c:f>
              <c:numCache>
                <c:formatCode>0.0</c:formatCode>
                <c:ptCount val="19"/>
                <c:pt idx="0">
                  <c:v>6.8</c:v>
                </c:pt>
                <c:pt idx="1">
                  <c:v>8.6999999999999993</c:v>
                </c:pt>
                <c:pt idx="2">
                  <c:v>11.6</c:v>
                </c:pt>
                <c:pt idx="3">
                  <c:v>14.9</c:v>
                </c:pt>
                <c:pt idx="4">
                  <c:v>22.1</c:v>
                </c:pt>
                <c:pt idx="5">
                  <c:v>32.1</c:v>
                </c:pt>
                <c:pt idx="6">
                  <c:v>46.5</c:v>
                </c:pt>
                <c:pt idx="7">
                  <c:v>59.5</c:v>
                </c:pt>
                <c:pt idx="8">
                  <c:v>70.7</c:v>
                </c:pt>
                <c:pt idx="9">
                  <c:v>81.8</c:v>
                </c:pt>
                <c:pt idx="10">
                  <c:v>92.5</c:v>
                </c:pt>
                <c:pt idx="11">
                  <c:v>97.3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160</c:v>
                </c:pt>
                <c:pt idx="18" formatCode="0.00">
                  <c:v>4.79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D-4919-87F8-E157BE7C859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'030725 GB crois Zola Verlaine'!$E$59:$W$59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'030725 GB crois Zola Verlaine'!$E$67:$W$67</c:f>
              <c:numCache>
                <c:formatCode>0.0</c:formatCode>
                <c:ptCount val="19"/>
                <c:pt idx="0">
                  <c:v>7.5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80</c:v>
                </c:pt>
                <c:pt idx="10">
                  <c:v>93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8D-4919-87F8-E157BE7C859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98D-4919-87F8-E157BE7C859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'030725 GB crois Zola Verlaine'!$E$59:$W$59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'030725 GB crois Zola Verlaine'!$E$69:$W$69</c:f>
              <c:numCache>
                <c:formatCode>0.0</c:formatCode>
                <c:ptCount val="19"/>
                <c:pt idx="0">
                  <c:v>5.5</c:v>
                </c:pt>
                <c:pt idx="5">
                  <c:v>25</c:v>
                </c:pt>
                <c:pt idx="7">
                  <c:v>46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8D-4919-87F8-E157BE7C859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'030725 GB crois Zola Verlaine'!$E$59:$W$59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'030725 GB crois Zola Verlaine'!$E$68:$W$68</c:f>
              <c:numCache>
                <c:formatCode>0.0</c:formatCode>
                <c:ptCount val="19"/>
                <c:pt idx="0">
                  <c:v>9.5</c:v>
                </c:pt>
                <c:pt idx="5">
                  <c:v>37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8D-4919-87F8-E157BE7C8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'030625 GB crois 4 aout Verlaine'!$E$59:$Q$59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'030625 GB crois 4 aout Verlaine'!$E$66:$W$66</c:f>
              <c:numCache>
                <c:formatCode>0.0</c:formatCode>
                <c:ptCount val="19"/>
                <c:pt idx="0">
                  <c:v>7.3</c:v>
                </c:pt>
                <c:pt idx="1">
                  <c:v>9.6</c:v>
                </c:pt>
                <c:pt idx="2">
                  <c:v>12.6</c:v>
                </c:pt>
                <c:pt idx="3">
                  <c:v>16.2</c:v>
                </c:pt>
                <c:pt idx="4">
                  <c:v>21.3</c:v>
                </c:pt>
                <c:pt idx="5">
                  <c:v>30</c:v>
                </c:pt>
                <c:pt idx="6">
                  <c:v>43.3</c:v>
                </c:pt>
                <c:pt idx="7">
                  <c:v>57.6</c:v>
                </c:pt>
                <c:pt idx="8">
                  <c:v>68.8</c:v>
                </c:pt>
                <c:pt idx="9">
                  <c:v>79.3</c:v>
                </c:pt>
                <c:pt idx="10">
                  <c:v>90.4</c:v>
                </c:pt>
                <c:pt idx="11">
                  <c:v>95.5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172</c:v>
                </c:pt>
                <c:pt idx="18" formatCode="0.00">
                  <c:v>4.26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A-41FB-8E11-6ED8BEF1F7C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'030625 GB crois 4 aout Verlaine'!$E$59:$W$59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'030625 GB crois 4 aout Verlaine'!$E$67:$W$67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0A-41FB-8E11-6ED8BEF1F7C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60A-41FB-8E11-6ED8BEF1F7C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'030625 GB crois 4 aout Verlaine'!$E$59:$W$59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'030625 GB crois 4 aout Verlaine'!$E$69:$W$69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0A-41FB-8E11-6ED8BEF1F7C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'030625 GB crois 4 aout Verlaine'!$E$59:$W$59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'030625 GB crois 4 aout Verlaine'!$E$68:$W$68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0A-41FB-8E11-6ED8BEF1F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'060525 GB Leclerc'!$E$59:$Q$59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'060525 GB Leclerc'!$E$66:$W$66</c:f>
              <c:numCache>
                <c:formatCode>0.0</c:formatCode>
                <c:ptCount val="19"/>
                <c:pt idx="0">
                  <c:v>8</c:v>
                </c:pt>
                <c:pt idx="1">
                  <c:v>10.4</c:v>
                </c:pt>
                <c:pt idx="2">
                  <c:v>13.8</c:v>
                </c:pt>
                <c:pt idx="3">
                  <c:v>18</c:v>
                </c:pt>
                <c:pt idx="4">
                  <c:v>23.6</c:v>
                </c:pt>
                <c:pt idx="5">
                  <c:v>33.4</c:v>
                </c:pt>
                <c:pt idx="6">
                  <c:v>49.2</c:v>
                </c:pt>
                <c:pt idx="7">
                  <c:v>64.2</c:v>
                </c:pt>
                <c:pt idx="8">
                  <c:v>73.2</c:v>
                </c:pt>
                <c:pt idx="9">
                  <c:v>81.900000000000006</c:v>
                </c:pt>
                <c:pt idx="10">
                  <c:v>91.9</c:v>
                </c:pt>
                <c:pt idx="11">
                  <c:v>97.2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16-4E04-8D3E-89473BD4D60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'060525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'060525 GB Leclerc'!$E$67:$W$67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16-4E04-8D3E-89473BD4D602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3216-4E04-8D3E-89473BD4D60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'060525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'060525 GB Leclerc'!$E$69:$W$69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16-4E04-8D3E-89473BD4D60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'060525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'060525 GB Leclerc'!$E$68:$W$68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16-4E04-8D3E-89473BD4D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'020425 GB crois Zola Bourgey'!$E$59:$Q$59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'020425 GB crois Zola Bourgey'!$E$66:$W$66</c:f>
              <c:numCache>
                <c:formatCode>0.0</c:formatCode>
                <c:ptCount val="19"/>
                <c:pt idx="0">
                  <c:v>6.8000000000000007</c:v>
                </c:pt>
                <c:pt idx="1">
                  <c:v>8.8000000000000007</c:v>
                </c:pt>
                <c:pt idx="2">
                  <c:v>11.399999999999999</c:v>
                </c:pt>
                <c:pt idx="3">
                  <c:v>14.55</c:v>
                </c:pt>
                <c:pt idx="4">
                  <c:v>18.7</c:v>
                </c:pt>
                <c:pt idx="5">
                  <c:v>27.25</c:v>
                </c:pt>
                <c:pt idx="6">
                  <c:v>43.75</c:v>
                </c:pt>
                <c:pt idx="7">
                  <c:v>59.55</c:v>
                </c:pt>
                <c:pt idx="8">
                  <c:v>69</c:v>
                </c:pt>
                <c:pt idx="9">
                  <c:v>80.599999999999994</c:v>
                </c:pt>
                <c:pt idx="10">
                  <c:v>90.35</c:v>
                </c:pt>
                <c:pt idx="11">
                  <c:v>94.6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184.5</c:v>
                </c:pt>
                <c:pt idx="18" formatCode="0.00">
                  <c:v>4.0299999999999994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0-4379-9BB9-942558EBA55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'020425 GB crois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'020425 GB crois Zola Bourgey'!$E$67:$W$67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90-4379-9BB9-942558EBA55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390-4379-9BB9-942558EBA55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'020425 GB crois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'020425 GB crois Zola Bourgey'!$E$69:$W$69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90-4379-9BB9-942558EBA55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'020425 GB crois Zola Bourgey'!$E$59:$W$59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'020425 GB crois Zola Bourgey'!$E$68:$W$68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90-4379-9BB9-942558EBA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'020425 GB Pinel'!$E$59:$Q$59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'020425 GB Pinel'!$E$66:$W$66</c:f>
              <c:numCache>
                <c:formatCode>0.0</c:formatCode>
                <c:ptCount val="19"/>
                <c:pt idx="0">
                  <c:v>8.1</c:v>
                </c:pt>
                <c:pt idx="1">
                  <c:v>10.6</c:v>
                </c:pt>
                <c:pt idx="2">
                  <c:v>14.1</c:v>
                </c:pt>
                <c:pt idx="3">
                  <c:v>18</c:v>
                </c:pt>
                <c:pt idx="4">
                  <c:v>23.4</c:v>
                </c:pt>
                <c:pt idx="5">
                  <c:v>32.700000000000003</c:v>
                </c:pt>
                <c:pt idx="6">
                  <c:v>46.8</c:v>
                </c:pt>
                <c:pt idx="7">
                  <c:v>65.099999999999994</c:v>
                </c:pt>
                <c:pt idx="8">
                  <c:v>78.400000000000006</c:v>
                </c:pt>
                <c:pt idx="9">
                  <c:v>94.1</c:v>
                </c:pt>
                <c:pt idx="10">
                  <c:v>98.3</c:v>
                </c:pt>
                <c:pt idx="11">
                  <c:v>99.4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167</c:v>
                </c:pt>
                <c:pt idx="18" formatCode="0.00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50-47F4-8CCA-38532E2FBD3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'020425 GB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'020425 GB Pinel'!$E$67:$W$67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50-47F4-8CCA-38532E2FBD3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650-47F4-8CCA-38532E2FBD3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'020425 GB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'020425 GB Pinel'!$E$69:$W$69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50-47F4-8CCA-38532E2FBD3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'020425 GB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'020425 GB Pinel'!$E$68:$W$68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50-47F4-8CCA-38532E2FB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'010425 GB Pinel'!$E$59:$Q$59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'010425 GB Pinel'!$E$66:$W$66</c:f>
              <c:numCache>
                <c:formatCode>0.0</c:formatCode>
                <c:ptCount val="19"/>
                <c:pt idx="0">
                  <c:v>8.1</c:v>
                </c:pt>
                <c:pt idx="1">
                  <c:v>11</c:v>
                </c:pt>
                <c:pt idx="2">
                  <c:v>13.8</c:v>
                </c:pt>
                <c:pt idx="3">
                  <c:v>18.399999999999999</c:v>
                </c:pt>
                <c:pt idx="4">
                  <c:v>24.9</c:v>
                </c:pt>
                <c:pt idx="5">
                  <c:v>34.5</c:v>
                </c:pt>
                <c:pt idx="6">
                  <c:v>46.2</c:v>
                </c:pt>
                <c:pt idx="7">
                  <c:v>63.7</c:v>
                </c:pt>
                <c:pt idx="8">
                  <c:v>72.8</c:v>
                </c:pt>
                <c:pt idx="9">
                  <c:v>82.5</c:v>
                </c:pt>
                <c:pt idx="10">
                  <c:v>92.3</c:v>
                </c:pt>
                <c:pt idx="11">
                  <c:v>97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8" formatCode="0.00">
                  <c:v>4.76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CC-410B-9925-AC11D8D38A44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'010425 GB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'010425 GB Pinel'!$E$67:$W$67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CC-410B-9925-AC11D8D38A44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9CC-410B-9925-AC11D8D38A44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'010425 GB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'010425 GB Pinel'!$E$69:$W$69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CC-410B-9925-AC11D8D38A44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'010425 GB Pinel'!$E$59:$W$59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'010425 GB Pinel'!$E$68:$W$68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CC-410B-9925-AC11D8D3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'030225 GB Leclerc'!$E$59:$Q$59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'030225 GB Leclerc'!$E$66:$W$66</c:f>
              <c:numCache>
                <c:formatCode>0.0</c:formatCode>
                <c:ptCount val="19"/>
                <c:pt idx="0">
                  <c:v>7.7</c:v>
                </c:pt>
                <c:pt idx="1">
                  <c:v>9.9499999999999993</c:v>
                </c:pt>
                <c:pt idx="2">
                  <c:v>13</c:v>
                </c:pt>
                <c:pt idx="3">
                  <c:v>16.8</c:v>
                </c:pt>
                <c:pt idx="4">
                  <c:v>21.85</c:v>
                </c:pt>
                <c:pt idx="5">
                  <c:v>30.200000000000003</c:v>
                </c:pt>
                <c:pt idx="6">
                  <c:v>42.8</c:v>
                </c:pt>
                <c:pt idx="7">
                  <c:v>55.3</c:v>
                </c:pt>
                <c:pt idx="8">
                  <c:v>64.150000000000006</c:v>
                </c:pt>
                <c:pt idx="9">
                  <c:v>75.75</c:v>
                </c:pt>
                <c:pt idx="10">
                  <c:v>89.1</c:v>
                </c:pt>
                <c:pt idx="11">
                  <c:v>95.949999999999989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179</c:v>
                </c:pt>
                <c:pt idx="18" formatCode="0.00">
                  <c:v>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BB-4D14-9C1E-CE224DF95D0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'030225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'030225 GB Leclerc'!$E$67:$W$67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BB-4D14-9C1E-CE224DF95D0F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4BB-4D14-9C1E-CE224DF95D0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'030225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'030225 GB Leclerc'!$E$69:$W$69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BB-4D14-9C1E-CE224DF95D0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'030225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'030225 GB Leclerc'!$E$68:$W$68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BB-4D14-9C1E-CE224DF95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'230125 GB 11 nov (Carottage)'!$E$59:$Q$59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'230125 GB 11 nov (Carottage)'!$E$66:$W$66</c:f>
              <c:numCache>
                <c:formatCode>0.0</c:formatCode>
                <c:ptCount val="19"/>
                <c:pt idx="0">
                  <c:v>8.5</c:v>
                </c:pt>
                <c:pt idx="1">
                  <c:v>10.7</c:v>
                </c:pt>
                <c:pt idx="2">
                  <c:v>14.2</c:v>
                </c:pt>
                <c:pt idx="3">
                  <c:v>18.899999999999999</c:v>
                </c:pt>
                <c:pt idx="4">
                  <c:v>24.3</c:v>
                </c:pt>
                <c:pt idx="5">
                  <c:v>33.9</c:v>
                </c:pt>
                <c:pt idx="6">
                  <c:v>48</c:v>
                </c:pt>
                <c:pt idx="7">
                  <c:v>60.6</c:v>
                </c:pt>
                <c:pt idx="8">
                  <c:v>69.349999999999994</c:v>
                </c:pt>
                <c:pt idx="9">
                  <c:v>79.349999999999994</c:v>
                </c:pt>
                <c:pt idx="10">
                  <c:v>89.25</c:v>
                </c:pt>
                <c:pt idx="11">
                  <c:v>95.2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4.5049999999999999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52-4FB0-9AC8-D325216546C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'230125 GB 11 nov (Carottage)'!$E$59:$W$59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'230125 GB 11 nov (Carottage)'!$E$67:$W$67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52-4FB0-9AC8-D325216546C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A52-4FB0-9AC8-D325216546C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'230125 GB 11 nov (Carottage)'!$E$59:$W$59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'230125 GB 11 nov (Carottage)'!$E$69:$W$69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52-4FB0-9AC8-D325216546C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'230125 GB 11 nov (Carottage)'!$E$59:$W$59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'230125 GB 11 nov (Carottage)'!$E$68:$W$68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52-4FB0-9AC8-D32521654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'121224 GB Vinatier (Carottage)'!$E$59:$Q$59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'121224 GB Vinatier (Carottage)'!$E$66:$W$66</c:f>
              <c:numCache>
                <c:formatCode>0.0</c:formatCode>
                <c:ptCount val="19"/>
                <c:pt idx="0">
                  <c:v>6.85</c:v>
                </c:pt>
                <c:pt idx="1">
                  <c:v>8.9</c:v>
                </c:pt>
                <c:pt idx="2">
                  <c:v>11.850000000000001</c:v>
                </c:pt>
                <c:pt idx="3">
                  <c:v>15.75</c:v>
                </c:pt>
                <c:pt idx="4">
                  <c:v>21.25</c:v>
                </c:pt>
                <c:pt idx="5">
                  <c:v>31.2</c:v>
                </c:pt>
                <c:pt idx="6">
                  <c:v>44.849999999999994</c:v>
                </c:pt>
                <c:pt idx="7">
                  <c:v>58.5</c:v>
                </c:pt>
                <c:pt idx="8">
                  <c:v>68.099999999999994</c:v>
                </c:pt>
                <c:pt idx="9">
                  <c:v>83.050000000000011</c:v>
                </c:pt>
                <c:pt idx="10">
                  <c:v>93.25</c:v>
                </c:pt>
                <c:pt idx="11">
                  <c:v>96.8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 formatCode="0.00">
                  <c:v>4.4749999999999996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B-40BE-98A0-87789060912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'121224 GB Vinatier (Carottage)'!$E$59:$W$59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'121224 GB Vinatier (Carottage)'!$E$67:$W$67</c:f>
              <c:numCache>
                <c:formatCode>0.0</c:formatCode>
                <c:ptCount val="19"/>
                <c:pt idx="0">
                  <c:v>7.5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80</c:v>
                </c:pt>
                <c:pt idx="10">
                  <c:v>93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6B-40BE-98A0-87789060912F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F36B-40BE-98A0-87789060912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'121224 GB Vinatier (Carottage)'!$E$59:$W$59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'121224 GB Vinatier (Carottage)'!$E$69:$W$69</c:f>
              <c:numCache>
                <c:formatCode>0.0</c:formatCode>
                <c:ptCount val="19"/>
                <c:pt idx="0">
                  <c:v>5.5</c:v>
                </c:pt>
                <c:pt idx="5">
                  <c:v>25</c:v>
                </c:pt>
                <c:pt idx="7">
                  <c:v>46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6B-40BE-98A0-87789060912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'121224 GB Vinatier (Carottage)'!$E$59:$W$59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'121224 GB Vinatier (Carottage)'!$E$68:$W$68</c:f>
              <c:numCache>
                <c:formatCode>0.0</c:formatCode>
                <c:ptCount val="19"/>
                <c:pt idx="0">
                  <c:v>9.5</c:v>
                </c:pt>
                <c:pt idx="5">
                  <c:v>37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6B-40BE-98A0-877890609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'121224 GB Vinatier'!$E$59:$Q$59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'121224 GB Vinatier'!$E$66:$W$66</c:f>
              <c:numCache>
                <c:formatCode>0.0</c:formatCode>
                <c:ptCount val="19"/>
                <c:pt idx="0">
                  <c:v>5.5</c:v>
                </c:pt>
                <c:pt idx="1">
                  <c:v>7.2</c:v>
                </c:pt>
                <c:pt idx="2">
                  <c:v>9.6</c:v>
                </c:pt>
                <c:pt idx="3">
                  <c:v>12.9</c:v>
                </c:pt>
                <c:pt idx="4">
                  <c:v>17.399999999999999</c:v>
                </c:pt>
                <c:pt idx="5">
                  <c:v>24.5</c:v>
                </c:pt>
                <c:pt idx="6">
                  <c:v>34.700000000000003</c:v>
                </c:pt>
                <c:pt idx="7">
                  <c:v>49.6</c:v>
                </c:pt>
                <c:pt idx="8">
                  <c:v>59.8</c:v>
                </c:pt>
                <c:pt idx="9">
                  <c:v>73.599999999999994</c:v>
                </c:pt>
                <c:pt idx="10">
                  <c:v>88.2</c:v>
                </c:pt>
                <c:pt idx="11">
                  <c:v>95.6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174</c:v>
                </c:pt>
                <c:pt idx="18" formatCode="0.00">
                  <c:v>3.85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DE-4E01-B034-5424260E898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'121224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'121224 GB Vinatier'!$E$67:$W$67</c:f>
              <c:numCache>
                <c:formatCode>0.0</c:formatCode>
                <c:ptCount val="19"/>
                <c:pt idx="0">
                  <c:v>7.5</c:v>
                </c:pt>
                <c:pt idx="1">
                  <c:v>10</c:v>
                </c:pt>
                <c:pt idx="2">
                  <c:v>13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43</c:v>
                </c:pt>
                <c:pt idx="7">
                  <c:v>53</c:v>
                </c:pt>
                <c:pt idx="8">
                  <c:v>65</c:v>
                </c:pt>
                <c:pt idx="9">
                  <c:v>80</c:v>
                </c:pt>
                <c:pt idx="10">
                  <c:v>93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DE-4E01-B034-5424260E898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EDE-4E01-B034-5424260E898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'121224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'121224 GB Vinatier'!$E$69:$W$69</c:f>
              <c:numCache>
                <c:formatCode>0.0</c:formatCode>
                <c:ptCount val="19"/>
                <c:pt idx="0">
                  <c:v>5.5</c:v>
                </c:pt>
                <c:pt idx="5">
                  <c:v>25</c:v>
                </c:pt>
                <c:pt idx="7">
                  <c:v>46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DE-4E01-B034-5424260E898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'121224 GB Vinatier'!$E$59:$W$59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'121224 GB Vinatier'!$E$68:$W$68</c:f>
              <c:numCache>
                <c:formatCode>0.0</c:formatCode>
                <c:ptCount val="19"/>
                <c:pt idx="0">
                  <c:v>9.5</c:v>
                </c:pt>
                <c:pt idx="5">
                  <c:v>37</c:v>
                </c:pt>
                <c:pt idx="7">
                  <c:v>60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DE-4E01-B034-5424260E8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'261124 GB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'261124 GB Genas'!$E$66:$W$66</c:f>
              <c:numCache>
                <c:formatCode>0.0</c:formatCode>
                <c:ptCount val="19"/>
                <c:pt idx="0">
                  <c:v>7.35</c:v>
                </c:pt>
                <c:pt idx="1">
                  <c:v>9.4499999999999993</c:v>
                </c:pt>
                <c:pt idx="2">
                  <c:v>12.45</c:v>
                </c:pt>
                <c:pt idx="3">
                  <c:v>16.450000000000003</c:v>
                </c:pt>
                <c:pt idx="4">
                  <c:v>21.799999999999997</c:v>
                </c:pt>
                <c:pt idx="5">
                  <c:v>31.25</c:v>
                </c:pt>
                <c:pt idx="6">
                  <c:v>47.349999999999994</c:v>
                </c:pt>
                <c:pt idx="7">
                  <c:v>61.75</c:v>
                </c:pt>
                <c:pt idx="8">
                  <c:v>70.150000000000006</c:v>
                </c:pt>
                <c:pt idx="9">
                  <c:v>80.550000000000011</c:v>
                </c:pt>
                <c:pt idx="10">
                  <c:v>90.25</c:v>
                </c:pt>
                <c:pt idx="11">
                  <c:v>94.45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173.5</c:v>
                </c:pt>
                <c:pt idx="18" formatCode="0.00">
                  <c:v>4.0449999999999999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7F-487B-B230-81699D237B03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'261124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'261124 GB Genas'!$E$67:$W$67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7F-487B-B230-81699D237B03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87F-487B-B230-81699D237B03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'261124 GB Genas'!$E$69:$W$69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7F-487B-B230-81699D237B03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'261124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'261124 GB Genas'!$E$68:$W$68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7F-487B-B230-81699D237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'251124 GB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'251124 GB Genas'!$E$66:$W$66</c:f>
              <c:numCache>
                <c:formatCode>0.0</c:formatCode>
                <c:ptCount val="19"/>
                <c:pt idx="0">
                  <c:v>7.8</c:v>
                </c:pt>
                <c:pt idx="1">
                  <c:v>10</c:v>
                </c:pt>
                <c:pt idx="2">
                  <c:v>12.850000000000001</c:v>
                </c:pt>
                <c:pt idx="3">
                  <c:v>16.75</c:v>
                </c:pt>
                <c:pt idx="4">
                  <c:v>22.05</c:v>
                </c:pt>
                <c:pt idx="5">
                  <c:v>31.25</c:v>
                </c:pt>
                <c:pt idx="6">
                  <c:v>45.95</c:v>
                </c:pt>
                <c:pt idx="7">
                  <c:v>59.2</c:v>
                </c:pt>
                <c:pt idx="8">
                  <c:v>68.400000000000006</c:v>
                </c:pt>
                <c:pt idx="9">
                  <c:v>77.150000000000006</c:v>
                </c:pt>
                <c:pt idx="10">
                  <c:v>89.35</c:v>
                </c:pt>
                <c:pt idx="11">
                  <c:v>95.15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171.5</c:v>
                </c:pt>
                <c:pt idx="18" formatCode="0.00">
                  <c:v>4.1999999999999993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AA-47A2-A392-2A95D891FD30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'251124 GB Genas'!$E$67:$W$67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AA-47A2-A392-2A95D891FD30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0AA-47A2-A392-2A95D891FD30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'251124 GB Genas'!$E$69:$W$69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AA-47A2-A392-2A95D891FD30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'251124 GB Genas'!$E$68:$W$68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AA-47A2-A392-2A95D891F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'061124 GB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'061124 GB Genas'!$E$66:$W$66</c:f>
              <c:numCache>
                <c:formatCode>0.0</c:formatCode>
                <c:ptCount val="19"/>
                <c:pt idx="0">
                  <c:v>7</c:v>
                </c:pt>
                <c:pt idx="1">
                  <c:v>9.15</c:v>
                </c:pt>
                <c:pt idx="2">
                  <c:v>12.45</c:v>
                </c:pt>
                <c:pt idx="3">
                  <c:v>16.55</c:v>
                </c:pt>
                <c:pt idx="4">
                  <c:v>21.799999999999997</c:v>
                </c:pt>
                <c:pt idx="5">
                  <c:v>31.05</c:v>
                </c:pt>
                <c:pt idx="6">
                  <c:v>45.85</c:v>
                </c:pt>
                <c:pt idx="7">
                  <c:v>61</c:v>
                </c:pt>
                <c:pt idx="8">
                  <c:v>71.150000000000006</c:v>
                </c:pt>
                <c:pt idx="9">
                  <c:v>81.099999999999994</c:v>
                </c:pt>
                <c:pt idx="10">
                  <c:v>91.800000000000011</c:v>
                </c:pt>
                <c:pt idx="11">
                  <c:v>96.85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173.5</c:v>
                </c:pt>
                <c:pt idx="18" formatCode="0.00">
                  <c:v>4.3650000000000002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0-4BD1-9C25-59005D2BF04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'061124 GB Genas'!$E$67:$W$67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0-4BD1-9C25-59005D2BF04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CDD0-4BD1-9C25-59005D2BF04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'061124 GB Genas'!$E$69:$W$69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DD0-4BD1-9C25-59005D2BF04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'061124 GB Genas'!$E$68:$W$68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DD0-4BD1-9C25-59005D2BF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'051124 GB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'051124 GB Genas'!$E$66:$W$66</c:f>
              <c:numCache>
                <c:formatCode>0.0</c:formatCode>
                <c:ptCount val="19"/>
                <c:pt idx="0">
                  <c:v>8.0500000000000007</c:v>
                </c:pt>
                <c:pt idx="1">
                  <c:v>10.45</c:v>
                </c:pt>
                <c:pt idx="2">
                  <c:v>13.7</c:v>
                </c:pt>
                <c:pt idx="3">
                  <c:v>17.8</c:v>
                </c:pt>
                <c:pt idx="4">
                  <c:v>23.1</c:v>
                </c:pt>
                <c:pt idx="5">
                  <c:v>32.200000000000003</c:v>
                </c:pt>
                <c:pt idx="6">
                  <c:v>46.900000000000006</c:v>
                </c:pt>
                <c:pt idx="7">
                  <c:v>61.05</c:v>
                </c:pt>
                <c:pt idx="8">
                  <c:v>71.2</c:v>
                </c:pt>
                <c:pt idx="9">
                  <c:v>80.3</c:v>
                </c:pt>
                <c:pt idx="10">
                  <c:v>89.55</c:v>
                </c:pt>
                <c:pt idx="11">
                  <c:v>95.85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173.5</c:v>
                </c:pt>
                <c:pt idx="18" formatCode="0.00">
                  <c:v>4.3449999999999998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BF-4F35-B2D6-F5F09A58A803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'051124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'051124 GB Genas'!$E$67:$W$67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BF-4F35-B2D6-F5F09A58A803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9BF-4F35-B2D6-F5F09A58A803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'051124 GB Genas'!$E$69:$W$69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BF-4F35-B2D6-F5F09A58A803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'051124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'051124 GB Genas'!$E$68:$W$68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BF-4F35-B2D6-F5F09A58A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'041124 GB Fondation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'041124 GB Fondation Genas'!$E$66:$W$66</c:f>
              <c:numCache>
                <c:formatCode>0.0</c:formatCode>
                <c:ptCount val="19"/>
                <c:pt idx="0">
                  <c:v>8</c:v>
                </c:pt>
                <c:pt idx="1">
                  <c:v>10.3</c:v>
                </c:pt>
                <c:pt idx="2">
                  <c:v>13.5</c:v>
                </c:pt>
                <c:pt idx="3">
                  <c:v>17.649999999999999</c:v>
                </c:pt>
                <c:pt idx="4">
                  <c:v>23.3</c:v>
                </c:pt>
                <c:pt idx="5">
                  <c:v>33.299999999999997</c:v>
                </c:pt>
                <c:pt idx="6">
                  <c:v>47</c:v>
                </c:pt>
                <c:pt idx="7">
                  <c:v>61.5</c:v>
                </c:pt>
                <c:pt idx="8">
                  <c:v>72</c:v>
                </c:pt>
                <c:pt idx="9">
                  <c:v>81.5</c:v>
                </c:pt>
                <c:pt idx="10">
                  <c:v>90.15</c:v>
                </c:pt>
                <c:pt idx="11">
                  <c:v>95.5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171</c:v>
                </c:pt>
                <c:pt idx="18" formatCode="0.00">
                  <c:v>4.37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D4-4EB2-A5E2-009E16AD1181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'041124 GB Fondation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'041124 GB Fondation Genas'!$E$67:$W$67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D4-4EB2-A5E2-009E16AD1181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FD4-4EB2-A5E2-009E16AD1181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'041124 GB Fondation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'041124 GB Fondation Genas'!$E$69:$W$69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D4-4EB2-A5E2-009E16AD1181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'041124 GB Fondation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'041124 GB Fondation Genas'!$E$68:$W$68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D4-4EB2-A5E2-009E16AD1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'111024 GB Leclerc'!$E$59:$Q$59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'111024 GB Leclerc'!$E$66:$W$66</c:f>
              <c:numCache>
                <c:formatCode>0.0</c:formatCode>
                <c:ptCount val="19"/>
                <c:pt idx="0">
                  <c:v>6.9</c:v>
                </c:pt>
                <c:pt idx="1">
                  <c:v>9.1</c:v>
                </c:pt>
                <c:pt idx="2">
                  <c:v>12.35</c:v>
                </c:pt>
                <c:pt idx="3">
                  <c:v>16.149999999999999</c:v>
                </c:pt>
                <c:pt idx="4">
                  <c:v>21.15</c:v>
                </c:pt>
                <c:pt idx="5">
                  <c:v>29.65</c:v>
                </c:pt>
                <c:pt idx="6">
                  <c:v>44.25</c:v>
                </c:pt>
                <c:pt idx="7">
                  <c:v>57.7</c:v>
                </c:pt>
                <c:pt idx="8">
                  <c:v>66.400000000000006</c:v>
                </c:pt>
                <c:pt idx="9">
                  <c:v>77.099999999999994</c:v>
                </c:pt>
                <c:pt idx="10">
                  <c:v>86.949999999999989</c:v>
                </c:pt>
                <c:pt idx="11">
                  <c:v>95.3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169</c:v>
                </c:pt>
                <c:pt idx="18" formatCode="0.00">
                  <c:v>4.0150000000000006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F0-48C3-A9C3-31FF6A9C2B5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'111024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'111024 GB Leclerc'!$E$67:$W$67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F0-48C3-A9C3-31FF6A9C2B58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D3F0-48C3-A9C3-31FF6A9C2B5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'111024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'111024 GB Leclerc'!$E$69:$W$69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F0-48C3-A9C3-31FF6A9C2B5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'111024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'111024 GB Leclerc'!$E$68:$W$68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F0-48C3-A9C3-31FF6A9C2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'101024 GB Leclerc'!$E$59:$Q$59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'101024 GB Leclerc'!$E$66:$W$66</c:f>
              <c:numCache>
                <c:formatCode>0.0</c:formatCode>
                <c:ptCount val="19"/>
                <c:pt idx="0">
                  <c:v>7.9</c:v>
                </c:pt>
                <c:pt idx="1">
                  <c:v>10.3</c:v>
                </c:pt>
                <c:pt idx="2">
                  <c:v>13.65</c:v>
                </c:pt>
                <c:pt idx="3">
                  <c:v>17.850000000000001</c:v>
                </c:pt>
                <c:pt idx="4">
                  <c:v>23.6</c:v>
                </c:pt>
                <c:pt idx="5">
                  <c:v>34.049999999999997</c:v>
                </c:pt>
                <c:pt idx="6">
                  <c:v>49.6</c:v>
                </c:pt>
                <c:pt idx="7">
                  <c:v>63.699999999999996</c:v>
                </c:pt>
                <c:pt idx="8">
                  <c:v>72.599999999999994</c:v>
                </c:pt>
                <c:pt idx="9">
                  <c:v>82.9</c:v>
                </c:pt>
                <c:pt idx="10">
                  <c:v>92.15</c:v>
                </c:pt>
                <c:pt idx="11">
                  <c:v>97.2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173</c:v>
                </c:pt>
                <c:pt idx="18" formatCode="0.00">
                  <c:v>4.5950000000000006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58-4344-A836-BAE74705B22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'101024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'101024 GB Leclerc'!$E$67:$W$67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58-4344-A836-BAE74705B22F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A558-4344-A836-BAE74705B22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'101024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'101024 GB Leclerc'!$E$69:$W$69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58-4344-A836-BAE74705B22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'101024 GB Leclerc'!$E$59:$W$59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'101024 GB Leclerc'!$E$68:$W$68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558-4344-A836-BAE74705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'101024 GB crois genas pouponniè'!$E$59:$Q$59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'101024 GB crois genas pouponniè'!$E$66:$W$66</c:f>
              <c:numCache>
                <c:formatCode>0.0</c:formatCode>
                <c:ptCount val="19"/>
                <c:pt idx="0">
                  <c:v>7.9</c:v>
                </c:pt>
                <c:pt idx="1">
                  <c:v>10.199999999999999</c:v>
                </c:pt>
                <c:pt idx="2">
                  <c:v>13.6</c:v>
                </c:pt>
                <c:pt idx="3">
                  <c:v>17.899999999999999</c:v>
                </c:pt>
                <c:pt idx="4">
                  <c:v>23.5</c:v>
                </c:pt>
                <c:pt idx="5">
                  <c:v>34.1</c:v>
                </c:pt>
                <c:pt idx="6">
                  <c:v>50.1</c:v>
                </c:pt>
                <c:pt idx="7">
                  <c:v>64.8</c:v>
                </c:pt>
                <c:pt idx="8">
                  <c:v>73.099999999999994</c:v>
                </c:pt>
                <c:pt idx="9">
                  <c:v>82.9</c:v>
                </c:pt>
                <c:pt idx="10">
                  <c:v>92.9</c:v>
                </c:pt>
                <c:pt idx="11">
                  <c:v>96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4.24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B-406D-BD52-907F22775AF5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'101024 GB crois genas pouponniè'!$E$59:$W$59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'101024 GB crois genas pouponniè'!$E$67:$W$67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3B-406D-BD52-907F22775AF5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123B-406D-BD52-907F22775AF5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'101024 GB crois genas pouponniè'!$E$59:$W$59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'101024 GB crois genas pouponniè'!$E$69:$W$69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3B-406D-BD52-907F22775AF5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'101024 GB crois genas pouponniè'!$E$59:$W$59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'101024 GB crois genas pouponniè'!$E$68:$W$68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3B-406D-BD52-907F22775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'230924 GB Genas'!$E$59:$Q$59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'230924 GB Genas'!$E$66:$W$66</c:f>
              <c:numCache>
                <c:formatCode>0.0</c:formatCode>
                <c:ptCount val="19"/>
                <c:pt idx="0">
                  <c:v>8.1499999999999986</c:v>
                </c:pt>
                <c:pt idx="1">
                  <c:v>10.4</c:v>
                </c:pt>
                <c:pt idx="2">
                  <c:v>13.95</c:v>
                </c:pt>
                <c:pt idx="3">
                  <c:v>18.399999999999999</c:v>
                </c:pt>
                <c:pt idx="4">
                  <c:v>24.1</c:v>
                </c:pt>
                <c:pt idx="5">
                  <c:v>34.1</c:v>
                </c:pt>
                <c:pt idx="6">
                  <c:v>49.5</c:v>
                </c:pt>
                <c:pt idx="7">
                  <c:v>64.7</c:v>
                </c:pt>
                <c:pt idx="8">
                  <c:v>73.099999999999994</c:v>
                </c:pt>
                <c:pt idx="9">
                  <c:v>83.199999999999989</c:v>
                </c:pt>
                <c:pt idx="10">
                  <c:v>91.5</c:v>
                </c:pt>
                <c:pt idx="11">
                  <c:v>97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176</c:v>
                </c:pt>
                <c:pt idx="18" formatCode="0.00">
                  <c:v>4.2949999999999999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51-45FA-8273-C6E08F23538A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'230924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'230924 GB Genas'!$E$67:$W$67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51-45FA-8273-C6E08F23538A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451-45FA-8273-C6E08F23538A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'230924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'230924 GB Genas'!$E$69:$W$69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51-45FA-8273-C6E08F23538A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'230924 GB Genas'!$E$59:$W$59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'230924 GB Genas'!$E$68:$W$68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51-45FA-8273-C6E08F235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'250324 GB Jaurès'!$E$59:$Q$59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'250324 GB Jaurès'!$E$66:$W$66</c:f>
              <c:numCache>
                <c:formatCode>0.0</c:formatCode>
                <c:ptCount val="19"/>
                <c:pt idx="0">
                  <c:v>8</c:v>
                </c:pt>
                <c:pt idx="1">
                  <c:v>10.35</c:v>
                </c:pt>
                <c:pt idx="2">
                  <c:v>13.95</c:v>
                </c:pt>
                <c:pt idx="3">
                  <c:v>18.700000000000003</c:v>
                </c:pt>
                <c:pt idx="4">
                  <c:v>24.7</c:v>
                </c:pt>
                <c:pt idx="5">
                  <c:v>34.849999999999994</c:v>
                </c:pt>
                <c:pt idx="6">
                  <c:v>50.5</c:v>
                </c:pt>
                <c:pt idx="7">
                  <c:v>65.599999999999994</c:v>
                </c:pt>
                <c:pt idx="8">
                  <c:v>75.849999999999994</c:v>
                </c:pt>
                <c:pt idx="9">
                  <c:v>84.3</c:v>
                </c:pt>
                <c:pt idx="10">
                  <c:v>92.5</c:v>
                </c:pt>
                <c:pt idx="11">
                  <c:v>96.9</c:v>
                </c:pt>
                <c:pt idx="12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168.5</c:v>
                </c:pt>
                <c:pt idx="18" formatCode="0.00">
                  <c:v>4.5649999999999995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AB-49E7-A847-596C3B0E64A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'250324 GB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Jaurès'!$E$67:$W$67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AB-49E7-A847-596C3B0E64AC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AAB-49E7-A847-596C3B0E64A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'250324 GB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Jaurès'!$E$69:$W$69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AB-49E7-A847-596C3B0E64A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'250324 GB Jaurès'!$E$59:$W$59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Jaurès'!$E$68:$W$68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AB-49E7-A847-596C3B0E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'250324 GB St Exupéry &amp; Florian'!$E$59:$Q$59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'250324 GB St Exupéry &amp; Florian'!$E$66:$W$66</c:f>
              <c:numCache>
                <c:formatCode>0.0</c:formatCode>
                <c:ptCount val="19"/>
                <c:pt idx="0">
                  <c:v>7.8999999999999995</c:v>
                </c:pt>
                <c:pt idx="1">
                  <c:v>10.199999999999999</c:v>
                </c:pt>
                <c:pt idx="2">
                  <c:v>13.75</c:v>
                </c:pt>
                <c:pt idx="3">
                  <c:v>18</c:v>
                </c:pt>
                <c:pt idx="4">
                  <c:v>23.65</c:v>
                </c:pt>
                <c:pt idx="5">
                  <c:v>33.400000000000006</c:v>
                </c:pt>
                <c:pt idx="6">
                  <c:v>48.15</c:v>
                </c:pt>
                <c:pt idx="7">
                  <c:v>61.9</c:v>
                </c:pt>
                <c:pt idx="8">
                  <c:v>72.099999999999994</c:v>
                </c:pt>
                <c:pt idx="9">
                  <c:v>83.25</c:v>
                </c:pt>
                <c:pt idx="10">
                  <c:v>94.95</c:v>
                </c:pt>
                <c:pt idx="11">
                  <c:v>98.1</c:v>
                </c:pt>
                <c:pt idx="12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4.5049999999999999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53-48E9-8A93-519352D00849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'250324 GB St Exupéry &amp; Florian'!$E$59:$W$59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St Exupéry &amp; Florian'!$E$67:$W$67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53-48E9-8A93-519352D00849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5753-48E9-8A93-519352D00849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'250324 GB St Exupéry &amp; Florian'!$E$59:$W$59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St Exupéry &amp; Florian'!$E$69:$W$69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53-48E9-8A93-519352D00849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'250324 GB St Exupéry &amp; Florian'!$E$59:$W$59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St Exupéry &amp; Florian'!$E$68:$W$68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53-48E9-8A93-519352D00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'250324 GB Berger'!$E$50:$Q$50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'250324 GB Berger'!$E$57:$W$57</c:f>
              <c:numCache>
                <c:formatCode>0.0</c:formatCode>
                <c:ptCount val="19"/>
                <c:pt idx="0">
                  <c:v>8.0500000000000007</c:v>
                </c:pt>
                <c:pt idx="1">
                  <c:v>10.15</c:v>
                </c:pt>
                <c:pt idx="2">
                  <c:v>13.8</c:v>
                </c:pt>
                <c:pt idx="3">
                  <c:v>17.149999999999999</c:v>
                </c:pt>
                <c:pt idx="4">
                  <c:v>22.6</c:v>
                </c:pt>
                <c:pt idx="5">
                  <c:v>32.4</c:v>
                </c:pt>
                <c:pt idx="6">
                  <c:v>47.05</c:v>
                </c:pt>
                <c:pt idx="7">
                  <c:v>61.6</c:v>
                </c:pt>
                <c:pt idx="8">
                  <c:v>70.5</c:v>
                </c:pt>
                <c:pt idx="9">
                  <c:v>80.5</c:v>
                </c:pt>
                <c:pt idx="10">
                  <c:v>91.2</c:v>
                </c:pt>
                <c:pt idx="11">
                  <c:v>96.6</c:v>
                </c:pt>
                <c:pt idx="12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168.5</c:v>
                </c:pt>
                <c:pt idx="18" formatCode="0.00">
                  <c:v>4.24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Berger'!$E$58:$W$58</c:f>
              <c:numCache>
                <c:formatCode>0.0</c:formatCode>
                <c:ptCount val="19"/>
                <c:pt idx="0">
                  <c:v>6.5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47</c:v>
                </c:pt>
                <c:pt idx="7">
                  <c:v>59</c:v>
                </c:pt>
                <c:pt idx="8">
                  <c:v>65</c:v>
                </c:pt>
                <c:pt idx="9">
                  <c:v>74</c:v>
                </c:pt>
                <c:pt idx="10">
                  <c:v>90</c:v>
                </c:pt>
                <c:pt idx="11">
                  <c:v>97</c:v>
                </c:pt>
                <c:pt idx="12">
                  <c:v>100</c:v>
                </c:pt>
                <c:pt idx="18" formatCode="0.00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Berger'!$E$60:$W$60</c:f>
              <c:numCache>
                <c:formatCode>0.0</c:formatCode>
                <c:ptCount val="19"/>
                <c:pt idx="0">
                  <c:v>4.5</c:v>
                </c:pt>
                <c:pt idx="5">
                  <c:v>26</c:v>
                </c:pt>
                <c:pt idx="7">
                  <c:v>52</c:v>
                </c:pt>
                <c:pt idx="18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'250324 GB Berger'!$E$50:$W$50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'250324 GB Berger'!$E$59:$W$59</c:f>
              <c:numCache>
                <c:formatCode>0.0</c:formatCode>
                <c:ptCount val="19"/>
                <c:pt idx="0">
                  <c:v>8.5</c:v>
                </c:pt>
                <c:pt idx="5">
                  <c:v>38</c:v>
                </c:pt>
                <c:pt idx="7">
                  <c:v>66</c:v>
                </c:pt>
                <c:pt idx="18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4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4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9.xml"/><Relationship Id="rId4" Type="http://schemas.openxmlformats.org/officeDocument/2006/relationships/image" Target="../media/image3.jp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0.xml"/><Relationship Id="rId4" Type="http://schemas.openxmlformats.org/officeDocument/2006/relationships/image" Target="../media/image3.jp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5.xml"/><Relationship Id="rId4" Type="http://schemas.openxmlformats.org/officeDocument/2006/relationships/image" Target="../media/image4.jp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7.xml"/><Relationship Id="rId4" Type="http://schemas.openxmlformats.org/officeDocument/2006/relationships/image" Target="../media/image3.jp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8.xml"/><Relationship Id="rId4" Type="http://schemas.openxmlformats.org/officeDocument/2006/relationships/image" Target="../media/image3.jp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9.xml"/><Relationship Id="rId4" Type="http://schemas.openxmlformats.org/officeDocument/2006/relationships/image" Target="../media/image3.jp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1.xml"/><Relationship Id="rId4" Type="http://schemas.openxmlformats.org/officeDocument/2006/relationships/image" Target="../media/image4.jp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5.xml"/><Relationship Id="rId4" Type="http://schemas.openxmlformats.org/officeDocument/2006/relationships/image" Target="../media/image3.jp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9.xml"/><Relationship Id="rId4" Type="http://schemas.openxmlformats.org/officeDocument/2006/relationships/image" Target="../media/image3.jp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0.xml"/><Relationship Id="rId4" Type="http://schemas.openxmlformats.org/officeDocument/2006/relationships/image" Target="../media/image3.jp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1.xml"/><Relationship Id="rId4" Type="http://schemas.openxmlformats.org/officeDocument/2006/relationships/image" Target="../media/image3.jp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2.xml"/><Relationship Id="rId4" Type="http://schemas.openxmlformats.org/officeDocument/2006/relationships/image" Target="../media/image3.jp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3.xml"/><Relationship Id="rId4" Type="http://schemas.openxmlformats.org/officeDocument/2006/relationships/image" Target="../media/image3.jp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4.xml"/><Relationship Id="rId4" Type="http://schemas.openxmlformats.org/officeDocument/2006/relationships/image" Target="../media/image3.jp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5.xml"/><Relationship Id="rId4" Type="http://schemas.openxmlformats.org/officeDocument/2006/relationships/image" Target="../media/image3.jp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6.xml"/><Relationship Id="rId4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7.xml"/><Relationship Id="rId4" Type="http://schemas.openxmlformats.org/officeDocument/2006/relationships/image" Target="../media/image3.jp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8.xml"/><Relationship Id="rId4" Type="http://schemas.openxmlformats.org/officeDocument/2006/relationships/image" Target="../media/image3.jp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9.xml"/><Relationship Id="rId4" Type="http://schemas.openxmlformats.org/officeDocument/2006/relationships/image" Target="../media/image3.jp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2.xml"/><Relationship Id="rId4" Type="http://schemas.openxmlformats.org/officeDocument/2006/relationships/image" Target="../media/image3.jp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6.xml"/><Relationship Id="rId4" Type="http://schemas.openxmlformats.org/officeDocument/2006/relationships/image" Target="../media/image3.jp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8.xml"/><Relationship Id="rId4" Type="http://schemas.openxmlformats.org/officeDocument/2006/relationships/image" Target="../media/image3.jp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9.xml"/><Relationship Id="rId4" Type="http://schemas.openxmlformats.org/officeDocument/2006/relationships/image" Target="../media/image3.jp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0.xml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2.xml"/><Relationship Id="rId4" Type="http://schemas.openxmlformats.org/officeDocument/2006/relationships/image" Target="../media/image3.jp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4.xml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5.xml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6.xml"/><Relationship Id="rId4" Type="http://schemas.openxmlformats.org/officeDocument/2006/relationships/image" Target="../media/image4.jp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7.xml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8.xml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89.xml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90.xml"/><Relationship Id="rId4" Type="http://schemas.openxmlformats.org/officeDocument/2006/relationships/image" Target="../media/image3.jp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9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16E6C15-FC01-41E8-8249-CA4D77932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45D40DB-64C2-4285-A2CF-BE5C22F4CED7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0699C94-541A-4441-B7F9-EA15409D2624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F58DB5B-57B9-4165-ABFC-3588AB61B9F9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4A7A4BE-14C4-4657-8287-29964790CAB5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FB97083-38CB-4DFB-BFB1-0A257CDC1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05ED2DB-785E-45CA-BF55-990B3C5A2CA6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5E97465-1365-45C2-A083-83E38CA7D731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5006E6A-2D90-4F23-BACC-056F0E22EB7C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7A98BB3-EFF1-47FC-9D10-CAD6FD522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D3A921-F33A-482F-94EA-54E51E842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28C1118-ECEC-4F9D-B362-2587965E2A0D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C29E4C3-1383-4344-B574-CBA9FFB4F704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4C7E3A0-7485-4535-AFB3-01383BC539A1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FF1430A-C381-4CE1-8518-F833BB4C834C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B7E5CA4-8F5F-44D9-A1AD-7BE405E2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17804FA-67A0-42FF-A4EC-78830B1BE943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C45A855-C537-4F00-B9FA-87F6845C171F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FF4B520-EDB8-499C-BA11-E637F0F4670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DE55459-60E3-4E2C-82D8-272D1AA68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982460A-C805-4E0B-970B-0167D80D9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6A6D1D3-3D49-465B-A041-74944BEA30A9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46EB212-EFA4-412C-A6B7-5590A4BDA05F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24460FB-99C7-4067-82EB-BFFF50020EA0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186EC5C-D5A3-486F-A97E-5F8F97059C74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411A71D-7A66-40A8-9019-A4942003B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EB1369C-21DE-4BCA-A696-6F06A7365B70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A004078-A744-4BE4-A476-331A98094797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517E22B-D835-4D6E-BC9A-B5CA74E6D196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A4A810D-7BEF-480E-A889-EBAEEFE30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B9DD1B2-C918-41EA-B277-070EB19C1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0A6CFDC-5A68-4998-9187-29577C1E2F0A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B999CD5-1760-4B44-BBB9-85CFB41EEEB1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29FE7D6-E1D6-403B-9FF1-12231C95D0E7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C2472B8-C495-4D31-AC86-227ED4EE53B8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55BD20D-7DA6-4070-B295-FDE70C38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A605662-15AB-4FB1-8FAC-3197EFF82F8C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9D15B87-5517-41A5-AA80-8126C60CC22A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3B3DD9D-3E3D-4BE3-AAE7-988809C886F6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2F7494B-BBF3-4248-87C3-8E8D97FA2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C4CA838-CD40-443F-A5C3-C0E80D387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AB5D547-0B33-4AEA-8C92-7BB490891DDC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F8559B0-7F3C-4F8B-9777-2CF1124AB3FF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79E3E77-C0F2-49A0-9630-F95D132D793F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D5AB76C-4958-4D82-9674-8DD068863045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30E35A4-735F-47F4-9357-7C7273E2A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A208A59-9B06-40A2-AB5B-BAFF308FA250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172BE32-57FF-45EC-9AB9-BFC532B9F80C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BDD27D7-F56F-4AD2-8EEC-DE32C5507E90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A0B7D17-B314-4294-95A1-24CE78541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97155</xdr:colOff>
      <xdr:row>75</xdr:row>
      <xdr:rowOff>24765</xdr:rowOff>
    </xdr:from>
    <xdr:to>
      <xdr:col>25</xdr:col>
      <xdr:colOff>129540</xdr:colOff>
      <xdr:row>78</xdr:row>
      <xdr:rowOff>135654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8E18441-1F36-43CF-8326-894B3897A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1845" y="12955905"/>
          <a:ext cx="1798320" cy="7147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12F4CC-5113-439A-AD2C-31C919AB4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F7CCED8-9DBD-48DE-97CA-5089EE24972F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AADADAD-D1AF-4EF3-ACB2-186671667812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277A3B8-46DE-4B2A-80DE-E7D0F1A97414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1D77A2A-DE20-4397-89E9-A368CA3BE314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0F70EE0-A40B-4FDE-AF07-EC6233460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A3B4327-037A-4524-9227-EBC601F79CA6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FBEFC6E-0B5E-4541-99BA-D8E2A6A8EBC2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850316C-B366-4AC6-8E82-C62A4D9FBDE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3C272C2-0564-4D38-98FE-CB27FB935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97155</xdr:colOff>
      <xdr:row>75</xdr:row>
      <xdr:rowOff>24765</xdr:rowOff>
    </xdr:from>
    <xdr:to>
      <xdr:col>25</xdr:col>
      <xdr:colOff>125730</xdr:colOff>
      <xdr:row>78</xdr:row>
      <xdr:rowOff>139464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12B3D0EB-6C04-3AE1-4FD4-6D7EB4257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5655" y="12959715"/>
          <a:ext cx="1790700" cy="7147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873364-505C-4F79-9694-D51FF2EF9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4FB8278-E2FF-4C1C-84EC-BEA7258CF679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E5F7224-9EBD-4FCF-8C6B-EB29B984B719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A2B37E8-0E4D-4DD9-887F-685641410286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65F08F6-0D5D-4D80-B0F5-0EFA127A78EC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1288C8D4-FD2F-4789-891C-5F490F0F0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92D85B2-ACC7-471E-A15D-19A82C21E4E6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01E8388-EB4D-4743-80EF-8AFF9BAF79B3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C222A55-8F30-4F2E-9266-4BEC7B35CD3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C5D07EA-ABE1-4991-9916-CC5DEFDB8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F41760-24CD-4626-8E51-F4EFD0981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40C283A-7E37-4C2A-8005-9F7A1D97EA4B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175620A-268A-4726-AA79-958BDE287A7B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06C35C9-CC1D-4F5D-B2FC-91AD2AB0F6D3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E430657-3FC9-4C58-A095-422194EADEED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6773BFF-6420-4B9C-8F71-52AD75614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F116DB3-FD88-4AB0-9EC6-5457AEF2759D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EDBABEB-10A3-44D7-8278-A0D8D802E0D4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CE5570D-D133-4BB9-942C-02B658A28CF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C58A3E1-9466-4A4D-B863-D01391E62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0AF9C49-3E74-453B-8BE5-E345F3FDA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75C6D05-F4CD-4350-9038-BCFDAA963099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1281402-87FF-45B8-8A38-F060E2A3482A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E0B1810-1490-4828-9482-34CFB3D4F9FD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1BC4ECA-5922-4C6E-BD06-2A625A9056B0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7DD6891-34C9-4E07-A5AA-93DAB4E9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49942F8-E5C4-4875-B281-D78569978675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9AA6F01-3BE0-40E2-A9D4-6313C60DD044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37FEB7B-F126-4758-A4B6-5BBC249F39A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4B36F19-505F-430E-B715-F73DEBC6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102870</xdr:colOff>
      <xdr:row>75</xdr:row>
      <xdr:rowOff>64770</xdr:rowOff>
    </xdr:from>
    <xdr:to>
      <xdr:col>25</xdr:col>
      <xdr:colOff>99030</xdr:colOff>
      <xdr:row>78</xdr:row>
      <xdr:rowOff>163830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7A310AB-98FE-4386-B609-C096A2D62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9465" y="12997815"/>
          <a:ext cx="1760190" cy="7010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3FA50F2-F522-40B4-95E8-E645F7AB8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74B8F8E-E135-4A3F-86CC-A1B74C0F4861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BA5E28F-EAF1-414C-9875-A4B4187ADBEA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2783B73-F22D-43FF-A2E2-66D05E0942CC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D927360-3604-4175-8656-692F04AB6F0F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BB61A87-92E8-4C0A-8882-80B2FF97C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8F590A6-DCEF-44F3-B782-C0DF2923604F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724F118-EE28-4D26-903F-E7CCFBCB37D0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F305BE4-C059-4FAA-91C6-13202C74C5C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487604F-4E65-45CA-ABD4-02092FB85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102870</xdr:colOff>
      <xdr:row>75</xdr:row>
      <xdr:rowOff>64770</xdr:rowOff>
    </xdr:from>
    <xdr:to>
      <xdr:col>25</xdr:col>
      <xdr:colOff>102840</xdr:colOff>
      <xdr:row>78</xdr:row>
      <xdr:rowOff>161925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7D1F7CEE-D2E7-E56D-9DCC-B828CAC64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370" y="12999720"/>
          <a:ext cx="1762095" cy="6972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785912-A649-49C7-A593-BBE2B3258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1F59BD7-DA20-48D4-BEEB-4BF890F90CA8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FBDF60E-3018-43A9-80B3-EFF49E4E79DE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BE31342-19B7-461D-A194-D967945D7483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E0F67C2-4FE8-4CED-AC27-EE749A21DFFA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9200597-C338-4ADF-842A-6583F9D96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7A25173-EF1F-482B-9DF9-AA288900BEC1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4B1E9F6-A7B7-4BF1-834F-52A65F8830FB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C14F3D1-FE6F-49A5-9D20-8F572576F00E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FA07048-1AC6-431A-A097-997840857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01DA47A-31A3-49CF-A3D5-AC5484DD0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3525866-695F-47F1-BEC0-F7658D6F1C5C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BFA921F-B503-47BB-BB84-0870A57E29CB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939FEB2-DB24-40CA-8892-A63792225296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AF8D5A14-9043-4ED1-AF65-4D2F9A03D087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B40E001-EA05-4500-9552-7C6683A7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97C2480-4B41-4DE5-B54B-6656BA4BC896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9DCBD8E-EBF4-40F7-A58A-B63D749A31B0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F723B69-2A8D-48DD-AF1E-9BAABB56AE23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E409D90-735B-4FB6-97A0-DF01D70BD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012FBA-341F-42BE-9C23-90AD89FB6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75644C4-3337-4D2F-9DAA-8F9B60504694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9104014-D7E4-4C3E-843F-73D07FBA7F0E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922DE17-9206-46A2-A78E-CDB549ADC16F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E925AA5-E9B0-4621-B56E-826C115017E3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0E16753-2C4D-4143-BAD8-D4F139C45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B8E9F2B-E8D6-4FDB-85E3-C17BC3730159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EED64CB-C289-4C71-BF4B-718B1FA2BED3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58BB59F-F620-48DF-9A3D-C27FAB064582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22ED920-33B4-4616-8024-AD205D52E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8C96703-67E4-4FF6-8075-5ED35118F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DB9D93C-036A-4408-B52D-A05289223B8C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5ED5B03-4370-4944-BD35-6A5A7D06A7CB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ABE13CA-F93F-48CC-AB98-82A720CDE763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60AB8FE-CE7B-4698-991B-F023DBFA63A2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E2675C8-C1A5-4B0F-A29F-795ECE49C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911D83F-72AC-456B-8EE9-B3653BF505B4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A810A0E-22C7-4FA5-8B78-5EBF118C6022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D572D65-C362-4C91-A197-E03ABC55F230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88BD419-97E8-4CB9-9CA1-81D503790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625FFB-A06B-4349-ABCD-A10601BB7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1A4C0CD-8779-4788-BC07-3B6A5CD529AF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8AEDCE9-5706-4B9D-B55B-00F85789D9C4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245EB20-020E-40F8-884B-46907E80B89D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AC1E639D-7824-4EF1-921F-6957A766A739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FDE2CA6-66F9-4100-9FDD-700689BB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C2EFDDD-9545-4891-B3EB-4F4BF12894F8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06219D4-DEB9-44F4-A03B-B7F2B7FF21D2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8262EF1-F3AD-41AE-BC33-98DFF56EF31E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22B85DE-ED4E-4D4F-8F26-B8592A7BF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0</xdr:colOff>
      <xdr:row>76</xdr:row>
      <xdr:rowOff>0</xdr:rowOff>
    </xdr:from>
    <xdr:ext cx="1417320" cy="412750"/>
    <xdr:pic>
      <xdr:nvPicPr>
        <xdr:cNvPr id="12" name="Image 11">
          <a:extLst>
            <a:ext uri="{FF2B5EF4-FFF2-40B4-BE49-F238E27FC236}">
              <a16:creationId xmlns:a16="http://schemas.microsoft.com/office/drawing/2014/main" id="{847BE775-FAC9-4AB5-9F0E-FCC91AB29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3037820"/>
          <a:ext cx="1417320" cy="4127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19F196-EFCE-4229-8F58-42274E183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1E66331-69BF-4732-8195-A86307D126B9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8D6D979-C5AA-4BFC-AEB2-264617D2B36D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85E81C8-AB1C-44BB-B9A8-FA94D62ACD72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8E923EC-06B1-4CEF-AD0A-701288812902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DD1F970-C507-4BE8-8681-603FEC6ED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96EC6F5-74F7-4E31-8A01-3C0E19C99015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D327F51-A9AE-4194-956A-1E23A0ED9705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B6FFCC2-EE8C-4624-B35F-C898F174A3E1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6D39A32-070C-4F2E-850C-2765D501A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671A61-2484-4DA2-B85F-7D7CA0C19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3D57DEB-783D-4C68-94F8-93244A0BBA0F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9C3C990-CE36-4F4D-B3C2-3C5CC1013E4F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760E5E6-5E64-4B15-82D2-02F4C7E5B3A8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14F7A51-BEF6-42AD-8CEC-570182327D1F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AF0E7AD-63DC-4BD7-8D5E-9467D4E4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C20D24B-807C-4BEC-B7EB-F1838F3FAFC2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2509E5B-8624-49A3-8E5B-41AB078879BB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596DF27-3EC9-4976-A85A-1E539A608F65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oneCellAnchor>
    <xdr:from>
      <xdr:col>1</xdr:col>
      <xdr:colOff>28575</xdr:colOff>
      <xdr:row>1</xdr:row>
      <xdr:rowOff>133350</xdr:rowOff>
    </xdr:from>
    <xdr:ext cx="1351915" cy="328295"/>
    <xdr:pic>
      <xdr:nvPicPr>
        <xdr:cNvPr id="11" name="Image 1">
          <a:extLst>
            <a:ext uri="{FF2B5EF4-FFF2-40B4-BE49-F238E27FC236}">
              <a16:creationId xmlns:a16="http://schemas.microsoft.com/office/drawing/2014/main" id="{8F68D595-1568-449B-BCC4-CE7B2578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20</xdr:col>
      <xdr:colOff>171450</xdr:colOff>
      <xdr:row>75</xdr:row>
      <xdr:rowOff>76200</xdr:rowOff>
    </xdr:from>
    <xdr:to>
      <xdr:col>25</xdr:col>
      <xdr:colOff>55245</xdr:colOff>
      <xdr:row>78</xdr:row>
      <xdr:rowOff>130484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DC2D120-D1D7-481A-9F7A-CC98F38E9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49730" cy="65435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45E25C-A33D-429F-9B9C-F3F1D82FA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7272477-3B2D-4D84-99F0-E4DCE9E07783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B2003FD-0702-4DEB-A8AF-428A0B869177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EDAE846-75F0-4680-B53E-4C89188896F3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CAC3C1C-3731-4633-9BEA-3352C525C65C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8FC2619-D9A0-4D0F-964A-F40C1331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E10E02D-8EA0-42D2-BAB0-6106A98BD3BE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A367EFB-8716-4B2F-85D0-0DFF81ADA905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D53942E-C94A-40AA-B7F8-3B1F93E7698D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7EB1CD7-E4CE-402A-89AD-090CAC335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59055</xdr:colOff>
      <xdr:row>78</xdr:row>
      <xdr:rowOff>134294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AF9594D-DBE0-4CDF-A1CB-8F2FDAAE3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49730" cy="65435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CD3CC8B-BBA9-4C60-B9C3-713486573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31C0DD1-0D08-4E70-8267-0AB5024E5D0C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5C2690E-6E37-41CE-80DD-8BA98441C42C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98A896D-5D44-42D7-B163-165E0F3BD047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F214466-0F44-4606-AB91-34807084021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17DC0A35-2D90-4433-A41D-5F7894EB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CBCFA61-DE8F-4EF7-915F-C52A6CA4DCB0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EB80E34-E6C1-4E67-B272-7F236F7DD08C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03860D2-7535-49B9-A86A-0B0A0FE39DED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CD8F2A2-CBB6-4390-BF82-038FF54C6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125730</xdr:colOff>
      <xdr:row>75</xdr:row>
      <xdr:rowOff>38101</xdr:rowOff>
    </xdr:from>
    <xdr:to>
      <xdr:col>25</xdr:col>
      <xdr:colOff>206421</xdr:colOff>
      <xdr:row>78</xdr:row>
      <xdr:rowOff>171451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F74193D6-D6F0-4224-BAE3-63288D64B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0" y="12973051"/>
          <a:ext cx="1839006" cy="7258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22E9E2-3808-4EED-8BFF-78CCBA6C3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6B830AF-168C-47DD-BFDE-160FCD75038E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F3C9472-1D80-4BAC-82AD-628090A9A69B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CC762A2-A0AD-4395-8A68-1424E1A560E6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0282C1B-5125-4891-9D38-D4F539CA0526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87BADF4-2A9A-49E1-81B9-4F6BB5244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B406226-4755-43E6-B8E2-DE4D5156FE29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DFE2689-78D6-47CE-AB76-02D9E17971D9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82CBC41-BE21-40A5-9A4F-6D7F7E383461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18F8CFB-A46C-4366-8B10-0FF1BA1BD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1EE13A-AE30-43EB-8909-54F001B45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45D07D9C-42E2-4DED-87AB-988EFE342A2C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82F145C-2A00-4DDB-BD6A-1FB54837D7D8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EC94883-B661-43D8-9643-FCC6947B3291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D55AC8A-09B8-4F1C-B913-ED097F36B9CC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A2EFCB1-B65F-41E2-AFE6-B48E6629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D021AA4-1294-40F7-BAC0-991BF1C1686B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52CE7FF-4BCC-48B8-9542-9237AE178B38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88F5000-E481-42D4-8FAA-694FE69D4BA0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AEBD8AC2-A971-40F2-82F8-826729AE5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0</xdr:colOff>
      <xdr:row>76</xdr:row>
      <xdr:rowOff>0</xdr:rowOff>
    </xdr:from>
    <xdr:ext cx="1419225" cy="414210"/>
    <xdr:pic>
      <xdr:nvPicPr>
        <xdr:cNvPr id="12" name="Image 11">
          <a:extLst>
            <a:ext uri="{FF2B5EF4-FFF2-40B4-BE49-F238E27FC236}">
              <a16:creationId xmlns:a16="http://schemas.microsoft.com/office/drawing/2014/main" id="{3DB84C6F-9124-4C29-B96C-2BB9F0D67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3134975"/>
          <a:ext cx="1419225" cy="41421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AF52BB-AB8A-471F-9D76-01F38D244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B9FC1A4-121B-4DF7-A8AF-01774C70AB02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35113EB-F826-499A-A638-30E0563620B1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37AE60B-B02B-4D48-8705-E1BE55FB76C4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B99C5CE-4FBB-45F2-81CC-EAB2151660D6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35976AD-F201-4AD6-B367-A7E331E29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919CDF2-808D-4D3A-B8BA-BAE6AF442491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DA83898-BFBC-4278-B9CE-9242E7D46752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33A96B2-2727-4EAE-A578-1C61BDBADEAD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10AEFE5-A20C-4AB2-89DE-7BCA6E651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BD6AC5C-9E4A-47A4-ACCE-318CBAC69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235D12F-E4E5-411B-A672-6678E4CA240A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BA8D79A-175D-4271-B600-7B58A67D3F87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989B248-00ED-4C43-9260-448900510A98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603978A-4156-49A0-8488-4B3AFA741A33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7050DF1-15C5-4727-A2EB-A3E43B79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ED156E6-6BE1-4348-9701-5DE0421FE8F7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8E63247-ECAE-438F-8087-3E4BACCDD037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4FEAD18-BA85-4455-A8FC-F160FCB73C1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49BB4BF-61AB-4D96-9EC9-006D935E1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E4A6DC-019E-405A-AA8D-43E24F32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9488DF0-A25E-4CDA-AD74-D22A3D3906BC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F5C8775-0A2B-4127-850D-AEC8BC442646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058AEAF-27AD-4D75-9137-FB336726516E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BAE73EB-02A2-4295-A9FE-066224638856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B30ECFF-8407-497A-83AA-5F75F3AF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B5FFB7F-DD97-49F7-878A-A3A61DDCF752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8043985-D6B6-425F-AFF9-09DFB02B18D5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A509845-29BC-49DE-889A-54FA3CE5D95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AD962AEA-3ED0-42A0-84F0-26E7BE122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D6F91C-BF80-4EA3-832A-C79426310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497A7C36-727C-482F-9EC5-7C4789C56396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0A947EF-EF61-4A9D-8C55-56EEEDFC5207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4BB51E2-FCE4-430B-96E0-37C68E906E2C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4E3F448-7B01-478C-A4EF-E7DA83D0A357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DDEE0B0-430A-49D7-BFBB-25D934E0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29975A1-2348-4C43-A21B-9D1C286B2347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29CD09D-7DCF-4C23-9B9D-7D0297FE9A33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BE4F551-B71B-4C32-BF8D-8C458DD1E9C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6E0F70A-6BAE-46BE-898C-3DA2AD186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125730</xdr:colOff>
      <xdr:row>75</xdr:row>
      <xdr:rowOff>38101</xdr:rowOff>
    </xdr:from>
    <xdr:to>
      <xdr:col>25</xdr:col>
      <xdr:colOff>202611</xdr:colOff>
      <xdr:row>78</xdr:row>
      <xdr:rowOff>161926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E1208164-B8A7-BBAB-AF6F-F3D1AA7F9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4230" y="12973051"/>
          <a:ext cx="1839006" cy="723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197099B-F6FF-47D3-9C13-F7AB3DAC9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EA615CA-DEAF-4A56-846F-22EF0884635F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944E625-8AC3-4C0F-9414-6EFF56B6FEDF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1B1D171-2EE8-4EA9-B307-3489628376D0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0BB9B08-8CE3-4075-9AD5-2FAC3218F1CB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EEBCA0B-7782-485B-A306-60ED45948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E0BE83F-D1C3-42F2-8234-1F3C68C22A30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1E0CBE3-ED1A-4A1B-B03A-07945AF56B0C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F60B15A-FB48-4AE1-8FB5-041CADA34629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BD8C6C5-B726-46D9-A01C-05B2B39CF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D6B7F7-9BF2-4358-9BAB-73B73BB8B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D7A0738-E180-495F-84DD-2116E3E1B43E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23918AF-A8F1-4C19-8EDB-7ED3F61CB9F9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50E3FAD-3E50-4822-89AF-A0BDE637A085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2A717E8-DE88-4B82-9CA2-3A84739B9717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0FB38F7-4B0C-4547-876D-619F49C0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D5B6566-4BFD-443F-B824-9400BFD871C1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A668E55-D123-4079-968B-96492AC633E1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7B7D76A-7ECF-4783-B181-357347517A8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4E720F7-8B8A-49D6-B277-CA30871BA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430810-F2F9-4B35-B636-15BB3E673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04C33B8-13C9-46D0-8365-1EE139B722A9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EC69067-AF8A-4187-9099-D91D02DBCD78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7BAD3E5-9065-448F-ADC3-6C1981E6C73A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5FA803E-1794-45A2-8B5F-7FB14605E44D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CC27A05-49C8-430C-8D65-9F1E3A54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989E450-4CE2-495F-B414-FCE55526C3A0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9182630-FD56-479A-A861-EF5C68EB5D74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0A1F5BB-5F05-44D4-9E2F-6AB43390304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9CA5942-9422-422A-BD4C-66BDFB8DB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828502F-4C79-4B79-A683-6A0BDF3B1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E47409A-5EEB-4A87-8F92-3BD693B269CD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9C86F8A-3900-4141-8015-5E18514B9085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89D150C-07A5-4381-8633-CBAF7FCAB1CA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3D8B14D-E4E2-479E-A94C-2F8B0C5060FE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E653215-292D-4568-972A-E27956CCA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41B0A8A-D50C-42DF-8114-67F609015862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4D07AB6-A889-4028-8233-9124C5AE273D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2B1A29D-6087-4D3D-8838-54CEF629AF7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E139BBA-52C2-43E4-AD20-886C330B4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DEA3757-04CA-45E9-801E-E2847E0E8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D6D4641-FE44-4805-BC5B-A04B6F5BD021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353221B-1E6B-4409-B146-513AC1992CD0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7C2AFD7-1316-4D12-81B9-9DE625CAB0D8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8F7B3A3-C0F2-46F5-B450-04622F40E2E3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C3BDA0F-1294-434C-B742-F9F188C85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EB202FF-F614-479C-AE31-A95B16276F47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5184E71-3C0E-42F4-99BA-C52C5851E7D2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892B897-1366-4F4C-A419-5E3DC02D56A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7D22D3C-D0A9-4B30-B0A4-BEEA375C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69E2F77-5111-4112-BEAE-5E26948EE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6C06399-F8F1-4953-A2F4-74BFEC030BDA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15C96D5-420F-400F-A467-5F0D85BCE380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2EF7162-F991-47CB-ADDA-34F406CB0F94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F18F922-2E9B-460C-8104-1D8D84E565E0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2B62EA3-A5D0-4DEF-BD4E-9AE51F3B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419BDEE-42B5-4888-8FE9-341590C2C9B6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1A744B9-7410-45B9-997B-949E15050DC9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E984FCB-23EA-4C16-89A2-222BAAE9585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F36DF3E-DEEF-42C6-8F75-E2BC22B99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F2A060-1788-46D6-BAFA-E21B73BE5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25C4FC2-C249-4249-9812-4C669A47FA96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4EC9B6A-28C2-4AEF-8C39-F2807E5E36DA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E68A06B-E376-4CD9-9217-9ED26716743C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6917D3C-E6AD-4860-8B5B-A4BC7BA3C1E5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B53F377-B6C3-4209-80B2-760C79E35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0972A7DB-15B6-43FA-A5B5-7695929E57F9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DF4855C-B85D-44AD-9D85-4B062FD0A8EC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32868AF-AF40-4D63-BB0F-F747295288A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CA0F657-CF8A-4D99-B71B-6A2CF5574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37DAE70-02AA-4598-ACBA-EE31E0D4B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CDA949E-D9EB-4A0B-BE7D-9DED70E1BE70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231125E-825E-4246-986C-B3D2636FCE34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BCAB6FC-747C-45F8-BD0B-691E322EB9DE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43B45D5-DADD-459B-A807-194F1DF114F4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C8392A4-28D8-4F80-8227-E02A0B30C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EFCB7EB-93EB-4D06-BF49-5DB1BD4EBEFE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D252E6E-4E32-4689-B1F9-C16CB52F545B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86A1D7D-AA5E-4148-90E7-3225F4E85D17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DC38AA5-FAC1-42C9-8347-10EAC5C4C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DD9D53-74D9-4C18-91AC-753643372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4AF7C85B-D8E1-48A6-B0C9-8738137EEC1C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1049BB77-8A01-4A8B-8AAE-BC2F6816DCDE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A9630FB-4F58-4A3E-812B-D372297AFC41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483F8A1-A41E-4CC1-8B22-E1BF5214BBCD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31607B0-E7EF-4A23-9F65-0D02399D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C0EE944-BDD6-4295-9DB8-0C573D5240EC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F16C792-805B-4423-B7B3-DDBDEF589083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8D0EB04-04E9-4725-868E-301DD76DD7B6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oneCellAnchor>
    <xdr:from>
      <xdr:col>1</xdr:col>
      <xdr:colOff>28575</xdr:colOff>
      <xdr:row>1</xdr:row>
      <xdr:rowOff>133350</xdr:rowOff>
    </xdr:from>
    <xdr:ext cx="1351915" cy="328295"/>
    <xdr:pic>
      <xdr:nvPicPr>
        <xdr:cNvPr id="11" name="Image 1">
          <a:extLst>
            <a:ext uri="{FF2B5EF4-FFF2-40B4-BE49-F238E27FC236}">
              <a16:creationId xmlns:a16="http://schemas.microsoft.com/office/drawing/2014/main" id="{AA483509-E6A3-4E5B-B79F-E59CA69E3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66FC63-5A99-4454-9F04-418914884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74EC260-4727-4B71-801D-D1E9B11A47A1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BCF68F6-CE5E-4751-BD3F-14CF5335C253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FF5F43F-ED88-4A78-AA6A-6D901003A061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CD2382B-0FB7-4B8A-97C7-A94EFD2A554A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7A845CD-14AB-45B0-9407-C09BE2DDB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80D5405-E95D-4E9D-A3D3-8D0B6BF63EA0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3016EAD-7369-4EF1-9926-0579F1BD908C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B1A4017-11AD-4A2F-9546-265316EEC766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E96ACE6-C468-4F91-A56A-780810D6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9B2588-F54D-4FC7-9E53-2304ADFBD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8A9FC72-1515-4D36-978B-7872BFBA7877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F5BDBB1-3280-458D-B55B-5E020145E6E7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FE85A94-32EA-4CF7-9333-076A5DE81CFF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0C259B8-D30D-4E4A-9C06-75B7643DEA01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00481F4-45BE-4C1E-A290-DF41AA7A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02051EA-45D3-44BC-8688-6BE30AF28BC3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9B8DDB2-C308-4A09-972A-44861037973D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248F3C4-3E45-4C9D-9DAF-17F0C521711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A62BFE4-5D48-4174-88C9-76B570220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04D4E0-3FCD-40B8-88D7-514D0D37A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AAF43B8-AD5C-4167-9D3D-BFE0B89DCCAC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87A330B-7A03-484F-A1DA-029648A4A117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1569BBA-8A8B-41D0-816B-AB0B7A3CF5C1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74A9F4D-3389-4A09-9351-0DDA62C51F0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61B7FFC-7977-47F5-ABB9-FD449E0D5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96BC735-C7B2-4A24-8E3C-0F02269AFD18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D162DA5-6B6E-4439-AEB4-88963DB22662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617105AB-11AB-4441-8509-294C0628F43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14DEDF9-0FDA-4F24-90A2-6E277B5A4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623FE-123D-4ED1-9D06-E21047719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8C0A3F3-29F1-4EAF-95DD-F1AFC655F3A4}"/>
            </a:ext>
          </a:extLst>
        </xdr:cNvPr>
        <xdr:cNvSpPr>
          <a:spLocks noChangeShapeType="1"/>
        </xdr:cNvSpPr>
      </xdr:nvSpPr>
      <xdr:spPr bwMode="auto">
        <a:xfrm>
          <a:off x="18848070" y="121729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2A3AAC2-7A3F-4050-B14A-EA5CE28A1175}"/>
            </a:ext>
          </a:extLst>
        </xdr:cNvPr>
        <xdr:cNvSpPr txBox="1">
          <a:spLocks noChangeArrowheads="1"/>
        </xdr:cNvSpPr>
      </xdr:nvSpPr>
      <xdr:spPr bwMode="auto">
        <a:xfrm>
          <a:off x="19076670" y="8808720"/>
          <a:ext cx="4522470" cy="5410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7A8849F-7F14-46B3-B584-72BE732DC686}"/>
            </a:ext>
          </a:extLst>
        </xdr:cNvPr>
        <xdr:cNvSpPr>
          <a:spLocks noChangeShapeType="1"/>
        </xdr:cNvSpPr>
      </xdr:nvSpPr>
      <xdr:spPr bwMode="auto">
        <a:xfrm>
          <a:off x="23610570" y="8942071"/>
          <a:ext cx="35433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C2E8041-EDE8-4A5F-8500-BA252768E1BE}"/>
            </a:ext>
          </a:extLst>
        </xdr:cNvPr>
        <xdr:cNvSpPr>
          <a:spLocks noChangeShapeType="1"/>
        </xdr:cNvSpPr>
      </xdr:nvSpPr>
      <xdr:spPr bwMode="auto">
        <a:xfrm flipH="1">
          <a:off x="19804380" y="9361170"/>
          <a:ext cx="15240" cy="3695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1C4A4D4-6617-4F67-82ED-12C448514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" y="681990"/>
          <a:ext cx="460629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9147A79-1050-4033-9B44-598F4C39B6F4}"/>
            </a:ext>
          </a:extLst>
        </xdr:cNvPr>
        <xdr:cNvSpPr txBox="1">
          <a:spLocks noChangeArrowheads="1"/>
        </xdr:cNvSpPr>
      </xdr:nvSpPr>
      <xdr:spPr bwMode="auto">
        <a:xfrm>
          <a:off x="22917150" y="12325350"/>
          <a:ext cx="247269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FA0CA4D-723D-48C5-A4E4-7F2E26CC1125}"/>
            </a:ext>
          </a:extLst>
        </xdr:cNvPr>
        <xdr:cNvSpPr>
          <a:spLocks noChangeShapeType="1"/>
        </xdr:cNvSpPr>
      </xdr:nvSpPr>
      <xdr:spPr bwMode="auto">
        <a:xfrm flipH="1">
          <a:off x="32343090" y="20970240"/>
          <a:ext cx="0" cy="2057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EFF6439-DE8C-4E21-99F2-3F7DB9AABC45}"/>
            </a:ext>
          </a:extLst>
        </xdr:cNvPr>
        <xdr:cNvSpPr>
          <a:spLocks noChangeShapeType="1"/>
        </xdr:cNvSpPr>
      </xdr:nvSpPr>
      <xdr:spPr bwMode="auto">
        <a:xfrm flipH="1" flipV="1">
          <a:off x="9704070" y="11681459"/>
          <a:ext cx="13201650" cy="66484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oneCellAnchor>
    <xdr:from>
      <xdr:col>1</xdr:col>
      <xdr:colOff>28575</xdr:colOff>
      <xdr:row>1</xdr:row>
      <xdr:rowOff>133350</xdr:rowOff>
    </xdr:from>
    <xdr:ext cx="1351915" cy="328295"/>
    <xdr:pic>
      <xdr:nvPicPr>
        <xdr:cNvPr id="11" name="Image 1">
          <a:extLst>
            <a:ext uri="{FF2B5EF4-FFF2-40B4-BE49-F238E27FC236}">
              <a16:creationId xmlns:a16="http://schemas.microsoft.com/office/drawing/2014/main" id="{D9812843-5519-44AE-9F9A-7951A37F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300990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D73BE4-B46F-4CEB-A552-49AA7B725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4A931BB-63FE-45CE-99E7-3B10322018B2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A70825F-F2F6-499A-AF8E-6254281B0EE1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A9B4B6F-23F9-4133-8C73-C21E8216B4F7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3AA0ED9-AAC8-4084-9F17-82DFF1F91EBB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C758C94-DD43-4CE6-9823-CD261F9E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6B3F985-857B-4E63-85DF-F6AEDEA065BF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EC32875-51CF-4CE3-AA02-3B66172D9923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31733B5-B186-4E2C-8483-86E65B4F38A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DED488E-43FC-42DE-8C72-F56753122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59055</xdr:colOff>
      <xdr:row>78</xdr:row>
      <xdr:rowOff>134294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8A55B12B-6003-4118-92AE-81D1B18A8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49730" cy="65435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4968905-DF7E-4E73-B421-323276A8D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64A0360-E3A7-4319-8B18-18EA961E7852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13169BE-4AC4-4E7D-92D6-9E7E133238CF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9EFB286-E118-479D-8E1A-397263FD5325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3053805-A4D3-467E-A08C-9ED5EBB7F9E4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5CB7EC3-90B5-43AE-803A-C4ACD94E7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3C955FF-0348-4C65-8CA0-0D53F601FE61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522EB10-6083-494B-8821-D2697514B786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43D01CB-52C0-4A17-847A-458F7D40357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AC5F13C-5F64-4DAD-BD39-B3C33A4C9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55245</xdr:colOff>
      <xdr:row>78</xdr:row>
      <xdr:rowOff>130484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0F3F62D-2518-4A7C-837C-1E1629D18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53540" cy="65816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6A7D0AF-CBB8-4DA0-9B20-696FDC914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F1397E0-CBC7-4182-9DF2-DF133328112C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9E4C498-40CD-4BFF-82E9-2E2B4D19D9C1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5C902E6-1804-4487-BDCA-3BACA8125538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83CA07C6-B540-4922-9152-3618B09E5A4D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183FDFB-D728-472B-85AD-9A78BA555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FC61E2EF-960F-4AA6-A777-109796E7276C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6D47DAC-B073-4E60-89D2-62E00D8E3A83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4437092-468C-41AE-BD6A-1E19CA710ED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3888CC1-3DE7-4E3C-8E2E-EF68A3038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59055</xdr:colOff>
      <xdr:row>78</xdr:row>
      <xdr:rowOff>134294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72C01CE0-5974-4BB6-B3FE-267C4954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49730" cy="65435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D9F829-3931-4E2D-A46F-DF85E2AF1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6C6681D-3B06-4A25-8CBD-A82E68BFCE5A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EDDDA16-373E-4AC4-9C22-C5EA8459C11B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500FCB3-6EBB-4ECE-A455-E1406F8A195D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11C7D89-8DA3-4718-8813-6BF9FC46F813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65A2D46-C156-491B-A081-14ADC5F09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BBFCC12-4CA1-444C-AC81-6999E1861FCD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B5914AD-B915-4F12-B21E-950ED00B3D84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40A13AA-B63C-40F0-8D54-1BBA6B228C3E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C1DA93C-F25D-4FE2-BF13-2D933D48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55245</xdr:colOff>
      <xdr:row>78</xdr:row>
      <xdr:rowOff>130484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1655CA7C-5711-4041-8974-1C081CD4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49730" cy="65435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9E0962B-FAF3-4D8B-87E7-96582A261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E9EE5B4-C552-4F23-A8AC-0823F39610F6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B3E916C-D10C-4E26-8C54-C01A4AFAB71F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465D8DE-E93D-496E-84FC-45F5892C0168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C2416B5-26E7-4A9E-958E-DAF14D546AB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AE45268-0EAB-4BB0-87B9-A05D5CE47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1095E47-9EAF-4386-9813-1247EE7D9685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7665861-33DA-48B6-A907-2AA788FE04BB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4615EBD-3683-4F47-87EF-C6A28042676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7710FB2-0840-4C0A-97E5-B6450A5D6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201930</xdr:colOff>
      <xdr:row>75</xdr:row>
      <xdr:rowOff>64770</xdr:rowOff>
    </xdr:from>
    <xdr:to>
      <xdr:col>25</xdr:col>
      <xdr:colOff>53340</xdr:colOff>
      <xdr:row>78</xdr:row>
      <xdr:rowOff>91568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DC0E500F-4721-4884-BF59-0B15111AC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2997815"/>
          <a:ext cx="1613535" cy="63258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00B2BEF-46F9-4AE1-826A-2D3348656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6E0335B-E625-4EB4-B9C0-3C0EDA818707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04EE2B2-FD07-4B7B-B320-426B673575F9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657C6AA-2D7F-436F-BF74-8445F9634586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D9ABFF9-EE39-4510-B64E-98557946913B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BC32C9A-E25B-4820-B7FF-16081DD91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7A0AF5A-1A1D-4215-9B25-B7DF04E4D3FC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B16703B-2BE8-45A4-9C4D-9B95B311C35E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8B86F2B-787E-4CF6-836D-B76D08E15097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BD9D27C-FEEF-4340-9FFA-F3831E08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201930</xdr:colOff>
      <xdr:row>75</xdr:row>
      <xdr:rowOff>64770</xdr:rowOff>
    </xdr:from>
    <xdr:to>
      <xdr:col>25</xdr:col>
      <xdr:colOff>53340</xdr:colOff>
      <xdr:row>78</xdr:row>
      <xdr:rowOff>91568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10135DEB-3BA0-3709-4F48-519A43D10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430" y="12999720"/>
          <a:ext cx="1607820" cy="63449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4FB8E5-2858-4D7E-AFBF-60F6245FB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77BCAE2-0AF4-4C82-8ABB-BF35F81B6184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9B34770-B5F1-47DE-95B7-7F011982CDC8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B66A47E-56FE-4C5A-AA0F-79783B8C485E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F19A217-6FA8-403A-938D-FDDC72C798A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3529E00-DAE2-4793-96AD-FAA2457E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8E75AC9-0A95-41C6-8B90-67D73F22592C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3ED199A-D24E-4FBE-A7F2-A16CDDBC48DC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8508165-DD76-410C-ABDF-E09D66C67A7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B7AEF5E-DD9D-4244-BBB3-0B6B96DB4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1915" cy="328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59055</xdr:colOff>
      <xdr:row>78</xdr:row>
      <xdr:rowOff>134294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1CC49B9-6118-4A86-965B-8EEDF3339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49730" cy="65435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685974-B339-4805-83F8-D4361BB80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B9E3732-A2E9-4714-A089-664A52021A36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02BE811-4B68-4A01-ABF5-693E58B6E9DD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344E5C2-CDC8-41BB-BD5A-259E98D9F10A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FA04FC5-4AFF-48E1-8CA8-F19325D6E773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F6B0C60-C7EA-4405-BCCF-23CDA36B1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093B3E84-C5D7-4BAA-9597-0A66A011BF27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56FE07E-B272-4ECA-9FED-CEBAE2574463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2857349-915E-44E2-B2A1-37556ADF22C0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A9BD5BC-9288-4074-9ABC-EBDA42D4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59055</xdr:colOff>
      <xdr:row>78</xdr:row>
      <xdr:rowOff>134294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B0453A58-DD14-48EF-94E5-2B9600537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53540" cy="65816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4C7DEC5-DAA5-4453-A641-7CFF28399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976CA6C-F4CB-4E2E-BC8A-F22D7DA807FF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06704ED-D55F-495D-B018-006EED1117E0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1485B5B-5671-4148-8AE8-A4094845869A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A26FCCA-A7B1-4C17-9EB5-7FD958D76C1B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BDDC63C-F3A1-4B89-803A-BB32750FF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5960FFC-81D4-4868-A65E-1F1DF8CD09E6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A136E64-66D6-4C80-8C0A-C661D0C4142B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EAC0C37-CEA3-4AF0-BB98-C4B28D0E2557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9E57A87-76D1-4551-8D86-075D863D0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59055</xdr:colOff>
      <xdr:row>78</xdr:row>
      <xdr:rowOff>134294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4F53CC0E-8E51-46CF-B6A4-47D587F7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3011150"/>
          <a:ext cx="1649730" cy="65435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18BD0B-C3E8-4324-858F-A4053D4B8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1722DAD-7674-436A-A7C3-90A745D9EF85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3067CC9-A25B-4282-863E-4CB2BFC20FA5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4AB0E9C-988E-42F8-8B90-0B6273A6CC04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ACBD7133-1EA1-4A65-90EC-06AB75D842C4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4F32C42-1F42-4E64-A359-056E069F6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293B504-C935-42D1-9653-19AF2BBE4F66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0196954-1A56-40A7-B5C1-04FBDF7832CC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D1E39BD-9923-41B9-B68C-F77186854B2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A2D44FB-216E-4530-B4CF-23EFD1E4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171450</xdr:colOff>
      <xdr:row>75</xdr:row>
      <xdr:rowOff>76200</xdr:rowOff>
    </xdr:from>
    <xdr:to>
      <xdr:col>25</xdr:col>
      <xdr:colOff>55245</xdr:colOff>
      <xdr:row>78</xdr:row>
      <xdr:rowOff>130484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D9B11BF8-0E2C-BFD4-0C9C-E9381EDC3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011150"/>
          <a:ext cx="1649730" cy="65054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625576-8113-44EE-8D14-8F0AF67E3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355E0EA-676F-4D02-9689-B8BE5774415E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E3018F2-BB71-4DAB-912E-357F8E822265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E7BBDB5-60B1-47A2-8A4A-9056B607A373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DDBB4B4-7220-44CE-9984-BC214D20F200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CA8C5D0-4943-4ECE-8FE7-3747D7283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218CCD5-B7BC-4D9C-914B-46FD6AAF4B99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83030E3-2101-41E6-90CF-B1EA4335EF7D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401F365-98AF-4397-9069-8294B3019966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EC8FFA3-0187-4114-9119-6A995C5B8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160020</xdr:colOff>
      <xdr:row>75</xdr:row>
      <xdr:rowOff>68580</xdr:rowOff>
    </xdr:from>
    <xdr:to>
      <xdr:col>25</xdr:col>
      <xdr:colOff>45720</xdr:colOff>
      <xdr:row>78</xdr:row>
      <xdr:rowOff>120917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E628BA06-FB5F-4910-DC9B-052DC93B5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420" y="12908280"/>
          <a:ext cx="1638300" cy="646697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17EE521-770F-4A9D-AEB9-207585EB5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0876ADC-78BD-4612-AB24-39939FE8A667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4589BDA-45E4-489E-AE11-38FE5997A4B3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408ABD9-025B-4367-A2F7-1A31AA743041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70AC6CA-1E94-4BD7-B82A-559B198D33FB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B85237B-AA16-440C-8306-D7E7DF28D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D6A5D1F-7103-43E0-A707-9496A5CF94AD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3B1ED2E8-93F0-46CD-8F37-80C7765B33CE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E8D0726-957C-484D-A8F3-8C1C43E6CA5C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A9DDD77D-A7E5-426A-B93E-159459B2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02CD14E-7C75-4635-A863-446A81436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0D3D239-C909-425F-86C2-B6C9C69808C1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2DE6929-D2B5-4741-BD6E-3BADA9B29465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1632265-9A83-4FE4-86D1-62B133968F85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1BAB83A-F461-4456-97C7-202397CAA593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3E84769-650F-4499-BD56-307C1513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BDDB1D9-A25A-4D32-84CB-82E51AC52361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CE66BC9-A9C0-4B6D-9554-3010C08D15E3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11124C6-D8A0-40F6-981A-F1C4DFC95B12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09BEB3E-D538-412E-803B-8091CE00A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9E37C17-C95E-421A-8976-61216EB40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C25331E-7B6B-44AF-9308-412C14B74629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C821429-CF08-4F5E-8F65-B69843FEBC6E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A08FF01-2F45-4B26-911A-3BD7F83BD6BC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2B34752-1D2A-49DF-9FB9-0649414A13C8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1A04BF0-FFB3-4811-B3E3-C19D70C10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07C7ED9-A159-4B2B-B6B8-B81AF2D7D24E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E54BCA0-77E9-453D-9D83-5FA6713BBECA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451E21F-FAF2-4200-9787-0EA9EBDEA180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2BE18B6-F33F-4C0D-91BD-AB95C8FA0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1F833E6-EEBE-454A-9714-A37B1E0C0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A7DB6D1-E096-4E41-AD55-D6597DA5AB0C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517C5A0-D678-4948-96E4-88F2028E7905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B1BF4BDA-7690-4187-9059-985CB3F6A652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5D42C2B-CE2A-4FD6-BEB2-16EF155DA4C1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7E13972-D2B5-4C59-9176-F509E581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0CBBE20-77FE-4A55-84DF-7B48DE14A745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84C0629-2153-414B-A576-8D1DBDA13C05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51947A8-ABDF-4A0F-854C-FA37A8B1392B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5EDB8FF-9DCB-4499-ADE1-26276E78C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85F5FF6-BECA-4E33-8D49-1223400AA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03F2FFF-C74A-46CB-861F-824E4CD3F88C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D032207-CF20-42FE-A3AC-3E6305F957F2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0D492AE-E9D4-4CFD-B1C3-5BA892FDFEE1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DD65209-E730-4657-A678-A346A1E5D8FA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08CAB2C-AB53-4068-A770-BA313B7B0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8348D53-7ABC-4D24-86E1-3B15DFA07A44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4A7B0BC-5812-44D6-9649-3D23E7956909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81545B9-3B8B-405C-84AB-459DD884F8DD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11A754D-764E-4C7B-AC93-6E4E7CB6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2E203F1-1699-4A9E-BD82-A451AA2DB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6A51B0E-499C-42CB-9CAF-6C3759FDE4CE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C3CE9FD-67EB-4033-BAC0-90CE57C39CFF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9198227-82C9-4F73-9524-416A21E6A214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0F7B4A2-31C5-4D2B-A5AA-865C1B9AAEA5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14607BB4-EC93-41F8-98AC-58C7A8F42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BD710BC-9CE7-42C0-870D-D2BB17345597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CE944DB-A017-4ADF-A814-282B1BDB17AB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3C2F6F9-88BB-41C0-A831-C3DD40C2C70F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EE7B03A-86CA-42C7-BB11-309B33241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17F1928-DB38-4D07-BB8D-91B510B4D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C5FA5377-3DB9-4B0A-A365-14D1664C37EF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DCA0A56-32FB-4E5F-BA34-0B909822A88D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791367A-04C4-43A2-9863-23DCE084900F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7EB50BD-3CB2-4F7B-B117-7131DD417729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49A419B-9DCA-43C7-9172-3992A2405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068117A-D925-41EE-94F4-4933ACCBDFA9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9FD759B-BA47-4824-8600-B269D7C57A71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E9EAF31-0FF1-4A37-BDAB-E097B316ECA0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5EF8E5E-A041-41F8-AA8A-F2B79B7FB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CCEC93C-4D0F-4108-BD84-094C9AE3A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35C7092D-0984-4386-BBBD-8EACF8B53E1D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9FB97D7-4E6D-4384-A9E8-A53D1065DD80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2055831-6316-4065-B26B-2931A40EA993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C7934A0-6132-46B4-9AD1-DAE42CC0ACB3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22A5AB71-CE7E-4AB2-B0F7-E44AF6AFB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983A9D32-548A-44BC-96EF-3E2DE2F2DCE9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1297262-B75C-4887-A4A3-2BCBA5760A45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0D6E9F1-3D62-4ECA-89F8-F6DEDB0F3D25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9006EEC-02C7-493B-97E2-34D37208D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4295" cy="32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4E5525-79FA-4604-A144-D58FFC4AB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2B2A727-5DD8-45B8-8C59-45DB8EEC9A3E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52AD1230-FA05-4050-9EE7-4CE64291379E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5DA3C0D-7001-44BF-81F2-ED3E8A5FA3EA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D161369-C8B2-47C7-9A3E-6528427AA505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4E045AD-B0E5-4963-81A5-64E50129D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69E1388-29C9-4F0B-A718-003777DDABE1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2602FAD-AF5D-43EA-ACBE-10B16E5128BA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C71E0D3-D6B5-446D-8FC4-EEA2DB528553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E1EB567-D3A8-46F5-9506-0E4E2C62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CF47CD7-A4E2-4475-AE3B-B6A14967F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8F97665-9D77-4557-8B23-58720410852D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89B912E-722A-43D0-A0F8-B3DF3BD7EE7A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155C6D21-217D-46C7-9F81-6AB22D6BFD6D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3966795-0A1B-44EA-84B8-A4F7601765F6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C638BE26-938E-456E-A559-4536B18C0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ACF649F-8DA2-414F-81CE-98452A0E9E65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047C83C-C890-4FFD-BB38-3571628FF0AA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F370EE9-2A9E-4B8E-BCEB-0F24601BF61E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629D82B-ACE3-43AB-9A18-C304178E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9BDCA4E-61F2-4E49-8FE2-646B471BB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3A47D4C-B85A-4E10-B7B5-2C6D15E1A998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77B12A6-465B-4784-A205-D59E95B8C90C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AA89997-372D-4029-990B-F626EDDF24BC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E932F27-5344-4874-BD87-CB72BA3D1805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3507312-4443-440E-B3E5-99F63FBE0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812E52B-2AE3-4884-9E2A-9E4E5A386307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398DB26-D95B-47FC-8D7E-F259CB34636F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1A39AE55-8039-44FC-B793-C0961CCD5D44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7996CC36-7BDC-4818-9209-4B6E76F72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8105" cy="31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546DA2-1BCA-4976-921C-AF57C08CD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FA799FB-7D3D-432F-842C-5E55FDB65BFB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D8CF226-1D3A-44FA-A6FD-94A4C0E2530C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D430C19-D5BA-4EB5-8574-35A52CA23443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F8D2718-CB38-48D9-B8EC-A0AA0E6FAEA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6C94BCC0-8B0C-43A8-BAAE-64DAF7A3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4D8382D-2094-46D7-A940-634F701FC467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C9D7FC5-7CFE-49C6-9D21-6958FF6F54DF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6DDDB7BD-D48D-4A7C-8D5B-6F130F97047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DDB3369-2CA1-46D8-952F-BBA147876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572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CCE1354-C248-48E2-A1E1-7C87E7A7E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F753CB1-2C8B-4981-A225-566F570C874B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73B99C0-9FBE-489C-8A3E-030F6E22F67F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8B793AB-5EEC-41EF-A3DB-1186F68778F3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490D4A3-C06E-4641-8838-0B5B952BAA3F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449186E-D405-44FE-91DD-8EA4E82C2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3A70A73-933F-44C8-9945-27D5692DE0E6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36B4428-1B77-4B20-A191-B885033147A0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F5866B0-FBA7-4CC6-AA00-9E18BA9EC837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325120</xdr:colOff>
      <xdr:row>3</xdr:row>
      <xdr:rowOff>130175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F6C6780-642C-448B-B648-AF6B0BE8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048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F2E7365-676F-47A5-9623-79321ED37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8AA97A5-129D-4F6E-9C35-1E2603239CB3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E182FD8-B065-430A-B0B9-33F1912B040A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7BD410A-20D1-4FB1-B085-96863D928FE9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C2EC782-C6D5-429D-9A97-E606B2D18DE7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760E436-A6C5-4386-BFE0-6D6C8448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BC38BD14-47ED-4363-AC64-7A38E3E30AE1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D30327C-DF95-4A2B-8680-A028F03AFB00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8E06C54-0E93-4271-BCEE-A8139C6E29AC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0AE73D9-54F5-41A1-9625-77942231F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0485" cy="32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0EFF9A-4D4E-40C3-9F45-08988B6DA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301CFE0-7BBA-46D1-94F5-6CB5A6140D42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7E64EDC-BFD7-4417-8482-6442F2565E3C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9FE1127-C103-4489-94AA-4D4C008AE830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ED04F06-64A6-4F17-9147-39766E04F396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BC2ABED-829A-4DAE-810D-4AB5BA30B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F0DA4DC-6534-44B2-A6A5-1D827866A451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C06BA86-8788-4C92-9D5A-1CB44F6D3516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6BEBB39-5F25-4B44-BD8A-EC1D786653C2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321310</xdr:colOff>
      <xdr:row>3</xdr:row>
      <xdr:rowOff>133985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82609C8-00EE-417E-9748-0050DA1E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EE0815-C06C-4D6F-8355-196A99C8A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DE22A58-CC4E-4925-972F-B0AC4AC5CAD2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3660C2E-4905-4E0E-80E4-5B27DF36E52A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8836906-96E8-4CF0-A65A-0B22A747FD9B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205AEB2-C9B5-485E-B5CA-3616D286EC55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B45FA1C-398A-48BE-8EE7-64E028B64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2235037-A86A-4B31-A250-B810C4902725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8E06E9B-A5E5-47B6-9252-6298D0E72C87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4FC2C82-A820-4ABD-93DC-402ECEB594D3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D496384-1ED1-4DF6-9AB5-BA412CBAE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982CBD6-0755-4F74-83A8-733822187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A209FAC-4F70-4286-ABD4-6C5C66C44DD8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4E26116-E5EE-41C8-AED5-762308B11C61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08BAD97-977C-4967-BD7C-D025C3AA31CF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7304C4C-D2F0-4361-84FA-A42E2CA288C8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79C18A3-E8BB-4114-9F14-4EB7B91E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88DFE207-FE43-4269-9217-3FE7658A43B8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649711B-18E0-40A8-B1FD-18140E5E08E6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EB08C7F-B59D-47BF-89FC-B1D8AD711A91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68205D7-8EDF-4C27-A35F-62319483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72F24E9-E149-4EB8-B37B-B8C1FE588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A96AD104-946C-40BD-96F9-4FB42A456B63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4698D1A-6440-4B05-B26C-F8BE6F712F4F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81E1F76-9495-4539-882B-FCD3767F4232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D993FF6-8A7F-40BF-A7B1-97E24E304F4C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4D9A973-616E-49D8-BAAE-30D3DDB8E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AFC870F-7550-4C1B-A720-F53D8E92561B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B1C9813-EC3F-45EB-8EC7-AD3140168AF5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B6A1B90-4327-4ECD-AAD7-7933421FA5B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FEA3726-EA59-4C21-889F-B593BC8C2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C302A78-F513-43F1-B9D7-924C74C01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1A44539-F85A-4027-A39F-3AC4D8557DD4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54563EE0-D865-456B-AD19-C8F4344E5C7F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EBD7EE84-C52D-491B-B215-13F07944BD5A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A79932C-D582-4C6A-A8EB-2AB932376DDF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8BAA25E-6DA3-48C7-8BD6-36131710A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9DD358D-0C9E-48E9-B251-534793D0E93B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04D1545-E1C9-41E2-9BAB-9BD2E252F8F9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6E6B49D-0351-4597-941F-608999035242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1ABDA52-3285-4EA9-A984-6912FF61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903BF16-093C-4C78-9CAE-1FB7C007D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27BED96-D6BA-4856-B0CB-F7D772DB2671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968700F-AC78-4DD4-8381-665E364AE03B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B05C3F7-BCA3-46E3-928B-708A6724A9D5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DA4B4D1-07BF-46FD-A89B-E029562D320C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3A0E974-13E9-4C0D-8D13-FBC59346D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952D88F-9ADE-4D49-B546-7038AD141490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0229252A-24FB-46F4-9F53-2B0708772F4C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E0DFF71-83ED-42D1-AFD6-B1ECF0A2C42C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889D7B2-D7E4-4360-804C-890194A0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305090E-66AA-46B3-8D57-7E89E72B3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C45BA53-C1E3-452E-9ED7-906252656EE4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402B812-82F2-4A6D-A4C1-6388825BBDFB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E749FC4-4FCC-479B-9105-BD478C546B70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0F585DC-6C8F-4BEB-8B69-B782EC8EAF16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2735091-F323-4259-BD63-9F97D7547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FCA4930B-7F54-4A76-A6A5-51F03336CCAF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210302B-969C-494A-886B-62020D891A66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BA2E952-2E1E-4116-8927-E5B896082FC7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B32895B-484D-4FD2-B2D8-AC7B99E9E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3DED7F-9F2D-44CE-959B-358EAF3D6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845D3B3-7244-41FF-88AA-24295D8231BE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644B690-241E-482F-B474-62556BC914B3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435E361-42C9-4961-91C9-A93B79EDB4F0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25E873B-3E90-4AB0-9D4E-EEBF406DBBE0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3EE8F8C-C59A-449E-ADCC-29750615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2E93887-E0AE-42D2-A1CE-00EEA8C6BD68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C04AC10-0B00-43E2-B01C-BF936F455A43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EDA3330-EFBA-40D0-A4FF-8DBDFD154F4B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B49F4BB-8763-43F8-B609-20AC3D9B0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8C95757-1F65-41EE-B284-89ACCE87C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48BDB9BC-D8B8-4E64-B61E-7B657F68AA03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63C34EF0-A221-4884-98EE-47390C1B696C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B6B6837-7014-459D-A210-2C0C0E12FAB1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F0E0A19-4883-47FD-9113-9EF81B67479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787FE84-D189-43F0-A203-DC19588B7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0459448-4F55-414F-AA58-930E3CAA9F49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40F3D828-FEF3-4732-A635-3FE9CBED7EFA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76C8836-2FF3-4A12-A0D1-A5BF5CED572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BC30F4D-A66B-4407-980E-7679B450A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120015</xdr:colOff>
      <xdr:row>75</xdr:row>
      <xdr:rowOff>43815</xdr:rowOff>
    </xdr:from>
    <xdr:to>
      <xdr:col>25</xdr:col>
      <xdr:colOff>132789</xdr:colOff>
      <xdr:row>78</xdr:row>
      <xdr:rowOff>135255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A138FA9-6A3C-4984-8DE9-D0BF8416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0420" y="12980670"/>
          <a:ext cx="1776804" cy="6858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932852B-B07A-49DF-88A8-511DF130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75D46A3-1D41-42C0-A7AB-2E6E3F926675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90B46BF-4C27-4EE6-BB8D-8406B499F12E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82BD978-7E69-42D4-B72F-FFF6C51A317B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E729315-B83E-468F-B0F3-52D3A124596E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0C2A2F9-85C9-45AF-9544-8C47FC2EF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FC9B283-E452-4A73-981A-269EE7B34782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E53A18E-A33F-4677-B2B3-AF180BC979CE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7906A4F-7443-454E-B44F-5A0DE526F567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05BCA6C-A320-40E2-A5C3-1D8F5330D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902CCF-501D-4150-8588-95C283009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A017BB1-2515-4AEC-94B6-6D495D0EDC00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6CF88BD-C8A8-4C8D-B8D6-321B7367D21B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4B5C7FD8-CF25-4788-875B-3E7592987C9A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694C754-16EC-4469-86BD-3DC9608EC074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17B0697-6073-47CD-A442-299CED7FE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FD0932CD-7051-4F67-93B7-D4ED8887C357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8DF3AB5-AC68-4691-8F35-9D422D322412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DF78AD3-7DF5-4E4C-85CD-6650F90CF06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ED40EF3-16B1-4728-B1C8-9A02A442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084C6C-4B63-4349-AABD-B317E2127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4F59C05-F168-4825-BE45-DB81EC03B411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AFA2AF9-6F66-4E4B-B42F-4ED0541B2CD0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3E0F3D6-309E-4255-A57F-AA36A70CCADE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B025784-2734-4C70-BAB3-D537E9D4781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84958979-A096-4AE8-85A7-D882825B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798BB85-C438-434E-97A3-D06C3D0559D8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DD29F01-19D8-401A-B94B-466E1D076134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BBAB92B-6040-480E-9A08-DBEC65C7E873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128F2E1-7775-4F94-ADD5-675A4DC85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3E20B9-A6CC-4743-8C17-988955BDE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A650D3F-53A0-4FBC-983B-90359E85FBB1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425CE7F-4F0B-475E-9A77-7DAA30BEDAF1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A5500396-BD47-4273-A91D-3693496D66AB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0EF13AB-985F-4BBD-B7C3-3549B19C9CA1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57E3F9A-EBCC-4011-B8DD-90571790A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87062F8-7B47-470A-86FA-12118A70B218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7FF9256C-0EC3-42F5-9084-4441025A9B28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09CF198-B0DF-49AA-9377-BE57E46DAADA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962598A-70DF-4418-8F83-E82616D95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120015</xdr:colOff>
      <xdr:row>75</xdr:row>
      <xdr:rowOff>43815</xdr:rowOff>
    </xdr:from>
    <xdr:to>
      <xdr:col>25</xdr:col>
      <xdr:colOff>132789</xdr:colOff>
      <xdr:row>78</xdr:row>
      <xdr:rowOff>135255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1C2F67B0-B04F-3BC9-0B71-03ED0CBF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8515" y="12978765"/>
          <a:ext cx="1774899" cy="69151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EE2543A-674E-40D3-8FBC-B35CEA8E9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7A72C8A-4542-4B67-82F4-3A764342260A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5D2C86F-A646-4F09-8457-784A4F89808F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14A1D5A-1BAB-42A7-9D39-57AE1DCDF7BE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3C2A567-432A-4707-AB1A-786F238BE066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7F0197F-EA5A-4813-A074-8A22FA35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2E3911B-2181-4BAE-BA73-63CDCDD661CF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30A3A29-383F-4B15-AA92-557A57EA2D14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6F4DC08-F896-4CEE-A192-45DBCC34102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EE9645A-8005-4ACE-A756-E456C38F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AF703D4-F1FD-41E3-AC95-18AF61F11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74C6BF7-B08F-46E6-BD34-149516F0C3DC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A7DBDD7A-2DA5-4FB0-BB3A-37B6FDA97DCA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F5A38D5-9F07-496E-8D20-980856C87CC2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53F50FD-2B8B-4F49-8D2C-9697E3EED95A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DFA46B9-A614-4807-8591-EC95DB09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C0723F0C-2534-494F-B746-1DAA0E20F9DB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4096D1F-2341-4088-85C2-E3AD971AE769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9D3FE7C-1B19-4F58-AFA2-DBC1A70D66A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5BE31FB-E788-4AA8-ADE2-F20C10AE7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304800</xdr:colOff>
      <xdr:row>75</xdr:row>
      <xdr:rowOff>95250</xdr:rowOff>
    </xdr:from>
    <xdr:to>
      <xdr:col>25</xdr:col>
      <xdr:colOff>78105</xdr:colOff>
      <xdr:row>78</xdr:row>
      <xdr:rowOff>98827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6BAF3AA0-9169-487B-B7BE-043E81743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13026390"/>
          <a:ext cx="1535430" cy="607462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87DE1A-7368-4AF7-AB96-195904284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AE0308C-B165-474C-8423-4AB9480180EB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9896C577-E031-4127-9689-5FA0E6B21772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F6CD87C-3611-407D-A891-7829D3B3A713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BFAD985-A374-4409-895F-EF5A6B400048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E8441A87-A471-490C-9EA4-C733EA406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ED6B87A-AF2F-44C9-AAAD-2375F57AFE5D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F188E5F-1352-453C-A871-A0E12A162547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A5DB995A-A7E0-4A96-AE93-DE5F480C255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AC7BCB3A-DBCE-474B-B50C-80FF2E4FE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304800</xdr:colOff>
      <xdr:row>75</xdr:row>
      <xdr:rowOff>95250</xdr:rowOff>
    </xdr:from>
    <xdr:to>
      <xdr:col>25</xdr:col>
      <xdr:colOff>78105</xdr:colOff>
      <xdr:row>78</xdr:row>
      <xdr:rowOff>102637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771DAEEF-4924-A737-C3A8-C337F4B7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13030200"/>
          <a:ext cx="1535430" cy="603652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33353E0-92BF-41C2-ABEB-B92F75208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89DB001-0E42-4F5E-8C40-874C58359630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B96B4F8D-4FBE-4DAD-9656-B85D75FA12F7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6DEF513A-5991-444D-A1A3-756DBFDB98D8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E331B1C-B48E-4506-A0F2-8B6EEA733704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77E57F4-696A-402D-8D62-E00640A78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4AF9A05-C101-4CBF-95D8-ED152A0F5924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E9F87B1-0551-4A8E-8A8D-21121C513D26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8790045-4856-4A18-AF9C-C7C28EA36284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3644E61B-9EAC-4A1F-B0D1-D4D62B824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2000921-B60D-4BEA-90C0-2C18F85A9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840B358A-E42F-4B12-BE29-55A2327FB4F0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3BE366C-3DE2-437A-9170-7FA1F38D7582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99676EA-A9D7-472B-9986-7DAD17B235A9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E6621C9-7115-4F6C-A04F-3D7FA0B6F786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BB71FD4A-C594-462E-B58C-A0A6C3B25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0D161CEF-A76C-4145-B7A5-9158B4E06B96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660CAE7-20CB-487D-BE73-40A1925DBD4C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474D8628-741F-4228-A8D2-18A4A1B530FC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F2B5BBAD-D2D3-464B-BD7A-C0C2AE8A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38C56A3-5BDF-4081-9072-B62DB1AEE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AA49143-4449-4D44-91FD-B325797FC1EE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B119D61-63FE-4015-A7B7-1256DB46F43C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4E1DDAF-3FF1-4756-AB8C-AE309CD1238E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CCD8A2D-A82B-4690-B057-918D15DCA7E7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6642E96-2EED-49C4-BEA6-4C0B4EB75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4431933D-6825-4CDA-825A-437259449E30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2FF2814-945B-41EB-A36B-ED75BC54354D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395E9CE0-8349-47FE-8E71-DC5B31521A3F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DBB802C-A6AA-48B4-8FB3-67E624ACA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152400</xdr:colOff>
      <xdr:row>75</xdr:row>
      <xdr:rowOff>66675</xdr:rowOff>
    </xdr:from>
    <xdr:to>
      <xdr:col>25</xdr:col>
      <xdr:colOff>129540</xdr:colOff>
      <xdr:row>78</xdr:row>
      <xdr:rowOff>150894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51AFCF7E-B2C4-4395-9D8E-87B385BF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2999720"/>
          <a:ext cx="1743075" cy="68619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DF09D5-6EC3-418A-8A7A-69F04D970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9E0AB8A8-11D4-47F6-B29D-040EE54FD829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2EDF53E-4C92-4A49-B41B-28A4BBC29430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816DDFE-9612-4575-8AFB-188092D97A24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8EB0143-3C9E-43CF-ACBA-57F6828F8D7D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11F870C-59E1-4F3A-8A38-A59D57A77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01B705A-9BB6-4213-A644-08927626EF1E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2783C92A-BCAB-47AA-98C9-42591FD3C7D9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DB0B105-0A31-4AB0-AA04-A707E5C2CB74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B8A1CD03-B431-4D0A-9254-3377B84B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5DDBF4-D2CF-416C-B1FA-DCF3600FF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709EB39-4B95-42EF-8F1E-F2F53BBD8E6E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0055187F-D620-4B9B-824A-5CAB0FC8A146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6877547-CC29-4AE4-B51F-4ADA2856E8C0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1A7ABFC-36EA-4188-91AB-679725CD4592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F7469AB5-1A7B-4FBF-A24E-4BCED133D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46F8A01-681E-41BC-83CD-4D7E6609DD8D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117009A-0125-493B-B343-DDB87932CB15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7CB5232-2673-4813-9DDB-2C76C073C63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CE7056E-F698-45DD-A44B-E37DBEC4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511F8D-1F45-4A7C-8B04-BEC8D63C9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149BCE7B-FC1D-4F41-97D3-ED5EF75B347F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3FDAE9DC-2627-4C07-B883-CC0D757BBB4E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20153B5-1A47-47D9-8464-B5AC15A6E21E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11C9DB1-A0BA-4016-96B5-A421CC81A0A7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0D2BB38-4356-418D-9341-60B9A29FE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77ACD5C-4857-4B48-9634-65E1115A0EFF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8100BE51-E72D-4E44-91E2-0A281D3D4DE9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EED35FA-0150-4611-9978-1D46EF5679A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D53E33E-4D40-418D-A694-60D5DDAEA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00623D-7B40-407D-B743-DE10A0A3F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8209CBC-8DFF-410D-9B5E-7FD825300102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581B2AB-EA91-41D6-ABC1-0B80F4974A91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3C5A0FB-6F79-400E-B2CA-400B69AC414E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67E430CF-D8BB-4023-A1CE-57212B208F50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A65F85F-C099-4290-A3AB-E0A80AED7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FB5B9CE-0717-4EA7-989B-6AC232094A93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430CD55-1A15-4245-B366-8BA489D529AB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9E83F36-2E4F-42A8-8BBD-38F558F90948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154DC08-55D4-40C5-9DE2-7C0186B12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0</xdr:colOff>
      <xdr:row>76</xdr:row>
      <xdr:rowOff>0</xdr:rowOff>
    </xdr:from>
    <xdr:ext cx="1424940" cy="412750"/>
    <xdr:pic>
      <xdr:nvPicPr>
        <xdr:cNvPr id="12" name="Image 11">
          <a:extLst>
            <a:ext uri="{FF2B5EF4-FFF2-40B4-BE49-F238E27FC236}">
              <a16:creationId xmlns:a16="http://schemas.microsoft.com/office/drawing/2014/main" id="{D99DFF08-D060-47AA-917D-3A63007A8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0920" y="13037820"/>
          <a:ext cx="1424940" cy="412750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748977-C209-42F2-994C-DF8871C1B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23E16F23-CD7D-41E6-A000-ABE31611E958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4FAC1E0-43A0-4D37-87AF-8CDAEDAA2617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0F93C293-B07B-480A-B258-F851D18587AA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50AD3EE-BF2A-49B6-8032-E3C7C71D1C8E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96B6E13-2485-4B9C-97FF-A726ADCA5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D0CBA5F-4087-4A7F-8FC3-D350893F62B9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64305D7F-2995-4E05-84CE-A40AD3E9D272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C554993-A981-4A2E-96EB-88B40F5432CA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F595E13-CADD-4301-AD71-43274B6DD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09AD4A-AB7E-463C-BFED-204A388D1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5F457A37-76CA-4AAF-BA21-F645C20A40C1}"/>
            </a:ext>
          </a:extLst>
        </xdr:cNvPr>
        <xdr:cNvSpPr>
          <a:spLocks noChangeShapeType="1"/>
        </xdr:cNvSpPr>
      </xdr:nvSpPr>
      <xdr:spPr bwMode="auto">
        <a:xfrm>
          <a:off x="8561070" y="118586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644BFA6-00B5-4223-8C90-DDFCBC34C0FB}"/>
            </a:ext>
          </a:extLst>
        </xdr:cNvPr>
        <xdr:cNvSpPr txBox="1">
          <a:spLocks noChangeArrowheads="1"/>
        </xdr:cNvSpPr>
      </xdr:nvSpPr>
      <xdr:spPr bwMode="auto">
        <a:xfrm>
          <a:off x="8789670" y="80562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395CD8DA-089E-4600-99C0-BD3978BDE73F}"/>
            </a:ext>
          </a:extLst>
        </xdr:cNvPr>
        <xdr:cNvSpPr>
          <a:spLocks noChangeShapeType="1"/>
        </xdr:cNvSpPr>
      </xdr:nvSpPr>
      <xdr:spPr bwMode="auto">
        <a:xfrm>
          <a:off x="12037695" y="81800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EEB122B5-7D92-43CB-810B-BB8B53301802}"/>
            </a:ext>
          </a:extLst>
        </xdr:cNvPr>
        <xdr:cNvSpPr>
          <a:spLocks noChangeShapeType="1"/>
        </xdr:cNvSpPr>
      </xdr:nvSpPr>
      <xdr:spPr bwMode="auto">
        <a:xfrm flipH="1">
          <a:off x="9088755" y="85801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61B9B57-5577-4CE4-857E-245AA9C4F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5484FCFB-2A71-41ED-9152-C7F2DF579646}"/>
            </a:ext>
          </a:extLst>
        </xdr:cNvPr>
        <xdr:cNvSpPr txBox="1">
          <a:spLocks noChangeArrowheads="1"/>
        </xdr:cNvSpPr>
      </xdr:nvSpPr>
      <xdr:spPr bwMode="auto">
        <a:xfrm>
          <a:off x="11344275" y="120110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17D60C9-6287-48F5-9459-BE6F9D2DEA49}"/>
            </a:ext>
          </a:extLst>
        </xdr:cNvPr>
        <xdr:cNvSpPr>
          <a:spLocks noChangeShapeType="1"/>
        </xdr:cNvSpPr>
      </xdr:nvSpPr>
      <xdr:spPr bwMode="auto">
        <a:xfrm flipH="1">
          <a:off x="20770215" y="207511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5E198D86-198D-4F99-8630-65C078F6E209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5290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CE9CAA99-37A7-4E4C-B4D5-5E97894A1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222790C-D883-480F-841C-1901104CD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C53C467-C30C-43CA-9F66-5BF4B7197986}"/>
            </a:ext>
          </a:extLst>
        </xdr:cNvPr>
        <xdr:cNvSpPr>
          <a:spLocks noChangeShapeType="1"/>
        </xdr:cNvSpPr>
      </xdr:nvSpPr>
      <xdr:spPr bwMode="auto">
        <a:xfrm>
          <a:off x="8517255" y="117652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CD664ED-D2A9-4110-9C5A-CA842AC6230B}"/>
            </a:ext>
          </a:extLst>
        </xdr:cNvPr>
        <xdr:cNvSpPr txBox="1">
          <a:spLocks noChangeArrowheads="1"/>
        </xdr:cNvSpPr>
      </xdr:nvSpPr>
      <xdr:spPr bwMode="auto">
        <a:xfrm>
          <a:off x="8745855" y="79990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C185C34F-8748-4A78-B311-366F82459744}"/>
            </a:ext>
          </a:extLst>
        </xdr:cNvPr>
        <xdr:cNvSpPr>
          <a:spLocks noChangeShapeType="1"/>
        </xdr:cNvSpPr>
      </xdr:nvSpPr>
      <xdr:spPr bwMode="auto">
        <a:xfrm>
          <a:off x="11999595" y="81210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EC20846-3D2E-4C96-BA36-DB0CB8DCB929}"/>
            </a:ext>
          </a:extLst>
        </xdr:cNvPr>
        <xdr:cNvSpPr>
          <a:spLocks noChangeShapeType="1"/>
        </xdr:cNvSpPr>
      </xdr:nvSpPr>
      <xdr:spPr bwMode="auto">
        <a:xfrm flipH="1">
          <a:off x="9039225" y="85172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6FCECF7-EFD5-4C76-A788-6F7AB4171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FD953EA-9752-40FE-89D7-68F9F6142753}"/>
            </a:ext>
          </a:extLst>
        </xdr:cNvPr>
        <xdr:cNvSpPr txBox="1">
          <a:spLocks noChangeArrowheads="1"/>
        </xdr:cNvSpPr>
      </xdr:nvSpPr>
      <xdr:spPr bwMode="auto">
        <a:xfrm>
          <a:off x="11300460" y="119176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9647CC2B-FAFD-408E-A808-E46277BA9F45}"/>
            </a:ext>
          </a:extLst>
        </xdr:cNvPr>
        <xdr:cNvSpPr>
          <a:spLocks noChangeShapeType="1"/>
        </xdr:cNvSpPr>
      </xdr:nvSpPr>
      <xdr:spPr bwMode="auto">
        <a:xfrm flipH="1">
          <a:off x="20775930" y="205701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1AB2705-8BA8-4A65-927F-7255F3A5A338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14338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6542EF96-5C9D-4D1E-9020-2BABDB656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6835" cy="318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0</xdr:rowOff>
    </xdr:from>
    <xdr:to>
      <xdr:col>25</xdr:col>
      <xdr:colOff>171450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124D921-7385-4357-BCE9-2136B55CB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59E574F-5BA6-4E6F-8CAA-EE6AB4CBF980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51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E149604-A627-4CA4-B81F-FD75A3CDF3DA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52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F46D5750-6408-4A51-8FD1-9FD989BFD28D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D726C19-498C-424A-B17B-E14904DEB265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70173C57-33B9-486C-804C-F1CA02D6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2968D82B-4F35-434F-AE07-2B7679481491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594E4F6A-5FE7-4855-AA86-C51F8C5F7517}"/>
            </a:ext>
          </a:extLst>
        </xdr:cNvPr>
        <xdr:cNvSpPr>
          <a:spLocks noChangeShapeType="1"/>
        </xdr:cNvSpPr>
      </xdr:nvSpPr>
      <xdr:spPr bwMode="auto">
        <a:xfrm flipH="1">
          <a:off x="20770215" y="197224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82906D66-5DA0-41A4-A34D-9D2F960C53A9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EBC35F3E-6F3A-404C-92D2-436927E41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152400</xdr:colOff>
      <xdr:row>75</xdr:row>
      <xdr:rowOff>66675</xdr:rowOff>
    </xdr:from>
    <xdr:to>
      <xdr:col>25</xdr:col>
      <xdr:colOff>129540</xdr:colOff>
      <xdr:row>78</xdr:row>
      <xdr:rowOff>150894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7474347D-568F-F0C4-814F-7A7A826E7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1972925"/>
          <a:ext cx="1729740" cy="684294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F7E3-DBAF-471F-8622-3D9A58F2CBCD}">
  <sheetPr>
    <pageSetUpPr fitToPage="1"/>
  </sheetPr>
  <dimension ref="A1:AN79"/>
  <sheetViews>
    <sheetView tabSelected="1" topLeftCell="A63" zoomScaleNormal="100" workbookViewId="0">
      <selection activeCell="AB81" sqref="AB8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88</v>
      </c>
      <c r="K5" s="364"/>
      <c r="L5" s="365" t="s">
        <v>51</v>
      </c>
      <c r="M5" s="320"/>
      <c r="N5" s="320"/>
      <c r="O5" s="364"/>
      <c r="P5" s="366">
        <v>46063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204" t="s">
        <v>312</v>
      </c>
      <c r="H10" s="204"/>
      <c r="I10" s="204"/>
      <c r="J10" s="204"/>
      <c r="K10" s="204"/>
      <c r="L10" s="204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46063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321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319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99">
        <v>1</v>
      </c>
      <c r="C60" s="223" t="s">
        <v>320</v>
      </c>
      <c r="D60" s="224"/>
      <c r="E60" s="200">
        <v>8.6999999999999993</v>
      </c>
      <c r="F60" s="201">
        <v>10.3</v>
      </c>
      <c r="G60" s="202">
        <v>13.1</v>
      </c>
      <c r="H60" s="202">
        <v>16.8</v>
      </c>
      <c r="I60" s="202">
        <v>22.4</v>
      </c>
      <c r="J60" s="202">
        <v>33.299999999999997</v>
      </c>
      <c r="K60" s="202">
        <v>53.6</v>
      </c>
      <c r="L60" s="202">
        <v>72.5</v>
      </c>
      <c r="M60" s="202">
        <v>85.9</v>
      </c>
      <c r="N60" s="202">
        <v>97.8</v>
      </c>
      <c r="O60" s="202">
        <v>100</v>
      </c>
      <c r="P60" s="202"/>
      <c r="Q60" s="202"/>
      <c r="R60" s="202"/>
      <c r="S60" s="203"/>
      <c r="T60" s="203"/>
      <c r="U60" s="219">
        <v>183</v>
      </c>
      <c r="V60" s="220"/>
      <c r="W60" s="221">
        <v>5.27</v>
      </c>
      <c r="X60" s="222"/>
      <c r="Y60" s="288">
        <f t="shared" ref="Y60:Y61" si="0">IF(W60&lt;&gt;0,AE60,"")</f>
        <v>3.2050262486479495</v>
      </c>
      <c r="Z60" s="289"/>
      <c r="AA60" s="80"/>
      <c r="AB60" s="268">
        <f>(100*W60)/(100-W60)</f>
        <v>5.5631795629684362</v>
      </c>
      <c r="AC60" s="269"/>
      <c r="AD60" s="67">
        <f>(0.25*(100-O60)+2.3*(O60-H60)+12*(H60-E60)+150*(E60))/100</f>
        <v>15.935599999999999</v>
      </c>
      <c r="AE60" s="68">
        <f>(AB60*$AE$56)/(2.65*(AD60)^(1/5))</f>
        <v>3.2050262486479495</v>
      </c>
      <c r="AF60" s="29"/>
      <c r="AG60" s="66"/>
    </row>
    <row r="61" spans="1:34" ht="24.9" customHeight="1" x14ac:dyDescent="0.25">
      <c r="A61" s="5"/>
      <c r="B61" s="44">
        <v>2</v>
      </c>
      <c r="C61" s="223"/>
      <c r="D61" s="224"/>
      <c r="E61" s="200"/>
      <c r="F61" s="201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3"/>
      <c r="T61" s="203"/>
      <c r="U61" s="219"/>
      <c r="V61" s="220"/>
      <c r="W61" s="221"/>
      <c r="X61" s="222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8.6999999999999993</v>
      </c>
      <c r="F66" s="114">
        <f t="shared" si="4"/>
        <v>10.3</v>
      </c>
      <c r="G66" s="114">
        <f t="shared" si="4"/>
        <v>13.1</v>
      </c>
      <c r="H66" s="114">
        <f t="shared" si="4"/>
        <v>16.8</v>
      </c>
      <c r="I66" s="114">
        <f t="shared" si="4"/>
        <v>22.4</v>
      </c>
      <c r="J66" s="114">
        <f t="shared" si="4"/>
        <v>33.299999999999997</v>
      </c>
      <c r="K66" s="114">
        <f t="shared" si="4"/>
        <v>53.6</v>
      </c>
      <c r="L66" s="114">
        <f t="shared" si="4"/>
        <v>72.5</v>
      </c>
      <c r="M66" s="114">
        <f t="shared" si="4"/>
        <v>85.9</v>
      </c>
      <c r="N66" s="114">
        <f t="shared" si="4"/>
        <v>97.8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183</v>
      </c>
      <c r="V66" s="263"/>
      <c r="W66" s="264">
        <f>IF(W60&lt;&gt;0,AVERAGE(W60:X63),"")</f>
        <v>5.27</v>
      </c>
      <c r="X66" s="265"/>
      <c r="Y66" s="266">
        <f>IF(W60&lt;&gt;0,AVERAGE(Y60:Z63),"")</f>
        <v>3.2050262486479495</v>
      </c>
      <c r="Z66" s="267"/>
      <c r="AA66" s="66"/>
      <c r="AB66" s="268">
        <f>(100*W66)/(100-W66)</f>
        <v>5.5631795629684362</v>
      </c>
      <c r="AC66" s="269"/>
      <c r="AD66" s="67">
        <f t="shared" si="1"/>
        <v>15.935599999999999</v>
      </c>
      <c r="AE66" s="68">
        <f t="shared" si="2"/>
        <v>3.2050262486479495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484" t="e">
        <v>#N/A</v>
      </c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Z11"/>
    <mergeCell ref="B12:F12"/>
    <mergeCell ref="G12:L12"/>
    <mergeCell ref="M12:R12"/>
    <mergeCell ref="S12:Y12"/>
    <mergeCell ref="P6:T6"/>
    <mergeCell ref="A7:F7"/>
    <mergeCell ref="G7:Z7"/>
    <mergeCell ref="B10:F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4BA2-0C4D-45FF-BE30-5D67EE30BB86}">
  <sheetPr>
    <pageSetUpPr fitToPage="1"/>
  </sheetPr>
  <dimension ref="A1:AN79"/>
  <sheetViews>
    <sheetView topLeftCell="A47" zoomScaleNormal="100" workbookViewId="0">
      <selection activeCell="F67" sqref="F6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88</v>
      </c>
      <c r="K5" s="364"/>
      <c r="L5" s="365" t="s">
        <v>51</v>
      </c>
      <c r="M5" s="320"/>
      <c r="N5" s="320"/>
      <c r="O5" s="364"/>
      <c r="P5" s="366">
        <v>46063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204" t="s">
        <v>312</v>
      </c>
      <c r="H10" s="204"/>
      <c r="I10" s="204"/>
      <c r="J10" s="204"/>
      <c r="K10" s="204"/>
      <c r="L10" s="204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46063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321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319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99">
        <v>1</v>
      </c>
      <c r="C60" s="223" t="s">
        <v>161</v>
      </c>
      <c r="D60" s="224"/>
      <c r="E60" s="200">
        <v>8.4</v>
      </c>
      <c r="F60" s="201">
        <v>10.7</v>
      </c>
      <c r="G60" s="202">
        <v>13.7</v>
      </c>
      <c r="H60" s="202">
        <v>17.5</v>
      </c>
      <c r="I60" s="202">
        <v>23.3</v>
      </c>
      <c r="J60" s="202">
        <v>34.9</v>
      </c>
      <c r="K60" s="202">
        <v>56</v>
      </c>
      <c r="L60" s="202">
        <v>74.900000000000006</v>
      </c>
      <c r="M60" s="202">
        <v>87.2</v>
      </c>
      <c r="N60" s="202">
        <v>97.5</v>
      </c>
      <c r="O60" s="202">
        <v>100</v>
      </c>
      <c r="P60" s="202"/>
      <c r="Q60" s="202"/>
      <c r="R60" s="202"/>
      <c r="S60" s="203"/>
      <c r="T60" s="203"/>
      <c r="U60" s="219">
        <v>180</v>
      </c>
      <c r="V60" s="220"/>
      <c r="W60" s="221">
        <v>5.51</v>
      </c>
      <c r="X60" s="222"/>
      <c r="Y60" s="288">
        <f t="shared" ref="Y60:Y61" si="0">IF(W60&lt;&gt;0,AE60,"")</f>
        <v>3.3742830422494512</v>
      </c>
      <c r="Z60" s="289"/>
      <c r="AA60" s="80"/>
      <c r="AB60" s="268">
        <f>(100*W60)/(100-W60)</f>
        <v>5.8313048999894175</v>
      </c>
      <c r="AC60" s="269"/>
      <c r="AD60" s="67">
        <f>(0.25*(100-O60)+2.3*(O60-H60)+12*(H60-E60)+150*(E60))/100</f>
        <v>15.589499999999997</v>
      </c>
      <c r="AE60" s="68">
        <f>(AB60*$AE$56)/(2.65*(AD60)^(1/5))</f>
        <v>3.3742830422494512</v>
      </c>
      <c r="AF60" s="29"/>
      <c r="AG60" s="66"/>
    </row>
    <row r="61" spans="1:34" ht="24.9" customHeight="1" x14ac:dyDescent="0.25">
      <c r="A61" s="5"/>
      <c r="B61" s="44">
        <v>2</v>
      </c>
      <c r="C61" s="223" t="s">
        <v>320</v>
      </c>
      <c r="D61" s="224"/>
      <c r="E61" s="200">
        <v>8.6999999999999993</v>
      </c>
      <c r="F61" s="201">
        <v>10.3</v>
      </c>
      <c r="G61" s="202">
        <v>13.1</v>
      </c>
      <c r="H61" s="202">
        <v>16.8</v>
      </c>
      <c r="I61" s="202">
        <v>22.4</v>
      </c>
      <c r="J61" s="202">
        <v>33.299999999999997</v>
      </c>
      <c r="K61" s="202">
        <v>53.6</v>
      </c>
      <c r="L61" s="202">
        <v>72.5</v>
      </c>
      <c r="M61" s="202">
        <v>85.9</v>
      </c>
      <c r="N61" s="202">
        <v>97.8</v>
      </c>
      <c r="O61" s="202">
        <v>100</v>
      </c>
      <c r="P61" s="202"/>
      <c r="Q61" s="202"/>
      <c r="R61" s="202"/>
      <c r="S61" s="203"/>
      <c r="T61" s="203"/>
      <c r="U61" s="219">
        <v>183</v>
      </c>
      <c r="V61" s="220"/>
      <c r="W61" s="221">
        <v>5.27</v>
      </c>
      <c r="X61" s="222"/>
      <c r="Y61" s="288">
        <f t="shared" si="0"/>
        <v>3.2050262486479495</v>
      </c>
      <c r="Z61" s="289"/>
      <c r="AA61" s="80"/>
      <c r="AB61" s="268">
        <f>(100*W61)/(100-W61)</f>
        <v>5.5631795629684362</v>
      </c>
      <c r="AC61" s="269"/>
      <c r="AD61" s="67">
        <f t="shared" ref="AD61:AD67" si="1">(0.25*(100-O61)+2.3*(O61-H61)+12*(H61-E61)+150*(E61))/100</f>
        <v>15.935599999999999</v>
      </c>
      <c r="AE61" s="68">
        <f t="shared" ref="AE61:AE67" si="2">(AB61*$AE$56)/(2.65*(AD61)^(1/5))</f>
        <v>3.2050262486479495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8.5500000000000007</v>
      </c>
      <c r="F66" s="114">
        <f t="shared" si="4"/>
        <v>10.5</v>
      </c>
      <c r="G66" s="114">
        <f t="shared" si="4"/>
        <v>13.399999999999999</v>
      </c>
      <c r="H66" s="114">
        <f t="shared" si="4"/>
        <v>17.149999999999999</v>
      </c>
      <c r="I66" s="114">
        <f t="shared" si="4"/>
        <v>22.85</v>
      </c>
      <c r="J66" s="114">
        <f t="shared" si="4"/>
        <v>34.099999999999994</v>
      </c>
      <c r="K66" s="114">
        <f t="shared" si="4"/>
        <v>54.8</v>
      </c>
      <c r="L66" s="114">
        <f t="shared" si="4"/>
        <v>73.7</v>
      </c>
      <c r="M66" s="114">
        <f t="shared" si="4"/>
        <v>86.550000000000011</v>
      </c>
      <c r="N66" s="114">
        <f t="shared" si="4"/>
        <v>97.65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181.5</v>
      </c>
      <c r="V66" s="263"/>
      <c r="W66" s="264">
        <f>IF(W60&lt;&gt;0,AVERAGE(W60:X63),"")</f>
        <v>5.39</v>
      </c>
      <c r="X66" s="265"/>
      <c r="Y66" s="266">
        <f>IF(W60&lt;&gt;0,AVERAGE(Y60:Z63),"")</f>
        <v>3.2896546454487003</v>
      </c>
      <c r="Z66" s="267"/>
      <c r="AA66" s="66"/>
      <c r="AB66" s="268">
        <f>(100*W66)/(100-W66)</f>
        <v>5.6970721911003066</v>
      </c>
      <c r="AC66" s="269"/>
      <c r="AD66" s="67">
        <f t="shared" si="1"/>
        <v>15.762549999999999</v>
      </c>
      <c r="AE66" s="68">
        <f t="shared" si="2"/>
        <v>3.2893389223606908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484" t="e">
        <v>#N/A</v>
      </c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P6:T6"/>
    <mergeCell ref="A7:F7"/>
    <mergeCell ref="G7:Z7"/>
    <mergeCell ref="B10:F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B13:F13"/>
    <mergeCell ref="G13:L13"/>
    <mergeCell ref="M13:R13"/>
    <mergeCell ref="S13:Y13"/>
    <mergeCell ref="B14:F14"/>
    <mergeCell ref="G14:L14"/>
    <mergeCell ref="M14:R14"/>
    <mergeCell ref="S14:Y14"/>
    <mergeCell ref="B19:H19"/>
    <mergeCell ref="I19:Y19"/>
    <mergeCell ref="B20:H20"/>
    <mergeCell ref="I20:Y20"/>
    <mergeCell ref="AD56:AD57"/>
    <mergeCell ref="AG58:AG59"/>
    <mergeCell ref="C59:D59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B65:D65"/>
    <mergeCell ref="Y61:Z61"/>
    <mergeCell ref="AB61:AC61"/>
    <mergeCell ref="C62:D62"/>
    <mergeCell ref="U62:V62"/>
    <mergeCell ref="W62:X62"/>
    <mergeCell ref="Y62:Z62"/>
    <mergeCell ref="AB62:AC62"/>
    <mergeCell ref="C63:D63"/>
    <mergeCell ref="U63:V63"/>
    <mergeCell ref="W63:X63"/>
    <mergeCell ref="Y63:Z63"/>
    <mergeCell ref="AB63:AC63"/>
    <mergeCell ref="AB66:AC66"/>
    <mergeCell ref="B67:D67"/>
    <mergeCell ref="U67:V67"/>
    <mergeCell ref="W67:X67"/>
    <mergeCell ref="Y67:Z67"/>
    <mergeCell ref="AB67:AC67"/>
    <mergeCell ref="B69:D69"/>
    <mergeCell ref="U69:V69"/>
    <mergeCell ref="W69:X69"/>
    <mergeCell ref="Y69:Z69"/>
    <mergeCell ref="B66:D66"/>
    <mergeCell ref="U66:V66"/>
    <mergeCell ref="W66:X66"/>
    <mergeCell ref="Y66:Z66"/>
    <mergeCell ref="U68:V68"/>
    <mergeCell ref="W68:X68"/>
    <mergeCell ref="Y68:Z68"/>
    <mergeCell ref="AD68:AD69"/>
    <mergeCell ref="AE68:AE69"/>
    <mergeCell ref="A76:Q79"/>
    <mergeCell ref="R76:T79"/>
    <mergeCell ref="V77:Y78"/>
    <mergeCell ref="U60:V60"/>
    <mergeCell ref="W60:X60"/>
    <mergeCell ref="C60:D60"/>
    <mergeCell ref="U61:V61"/>
    <mergeCell ref="W61:X61"/>
    <mergeCell ref="C61:D61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207A-CC49-46DC-A240-861D403A52A2}">
  <sheetPr>
    <pageSetUpPr fitToPage="1"/>
  </sheetPr>
  <dimension ref="A1:AU79"/>
  <sheetViews>
    <sheetView topLeftCell="A60" zoomScaleNormal="100" workbookViewId="0">
      <selection activeCell="U73" sqref="U73:Z7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87</v>
      </c>
      <c r="K5" s="364"/>
      <c r="L5" s="365" t="s">
        <v>51</v>
      </c>
      <c r="M5" s="320"/>
      <c r="N5" s="320"/>
      <c r="O5" s="364"/>
      <c r="P5" s="371">
        <v>46062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204" t="s">
        <v>312</v>
      </c>
      <c r="H10" s="204"/>
      <c r="I10" s="204"/>
      <c r="J10" s="204"/>
      <c r="K10" s="204"/>
      <c r="L10" s="204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69" t="s">
        <v>313</v>
      </c>
      <c r="H11" s="369"/>
      <c r="I11" s="369"/>
      <c r="J11" s="369"/>
      <c r="K11" s="369"/>
      <c r="L11" s="369"/>
      <c r="M11" s="328" t="s">
        <v>44</v>
      </c>
      <c r="N11" s="328"/>
      <c r="O11" s="328"/>
      <c r="P11" s="328"/>
      <c r="Q11" s="328"/>
      <c r="R11" s="328"/>
      <c r="S11" s="331" t="s">
        <v>317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69" t="s">
        <v>318</v>
      </c>
      <c r="H12" s="369"/>
      <c r="I12" s="369"/>
      <c r="J12" s="369"/>
      <c r="K12" s="369"/>
      <c r="L12" s="369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71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99">
        <v>1</v>
      </c>
      <c r="C60" s="223" t="s">
        <v>315</v>
      </c>
      <c r="D60" s="224"/>
      <c r="E60" s="200">
        <v>8.1999999999999993</v>
      </c>
      <c r="F60" s="201">
        <v>10.6</v>
      </c>
      <c r="G60" s="202">
        <v>13.9</v>
      </c>
      <c r="H60" s="202">
        <v>18</v>
      </c>
      <c r="I60" s="202">
        <v>23.4</v>
      </c>
      <c r="J60" s="202">
        <v>33.1</v>
      </c>
      <c r="K60" s="202">
        <v>47.5</v>
      </c>
      <c r="L60" s="202">
        <v>60.2</v>
      </c>
      <c r="M60" s="202">
        <v>70.400000000000006</v>
      </c>
      <c r="N60" s="202">
        <v>78.5</v>
      </c>
      <c r="O60" s="202">
        <v>88.9</v>
      </c>
      <c r="P60" s="202">
        <v>95.3</v>
      </c>
      <c r="Q60" s="205">
        <v>100</v>
      </c>
      <c r="R60" s="202"/>
      <c r="S60" s="203"/>
      <c r="T60" s="203"/>
      <c r="U60" s="219">
        <v>170</v>
      </c>
      <c r="V60" s="220"/>
      <c r="W60" s="221">
        <v>4.41</v>
      </c>
      <c r="X60" s="222"/>
      <c r="Y60" s="288">
        <f t="shared" ref="Y60" si="0">IF(W60&lt;&gt;0,AE60,"")</f>
        <v>2.707681003259919</v>
      </c>
      <c r="Z60" s="289"/>
      <c r="AA60" s="80"/>
      <c r="AB60" s="268">
        <f>(100*W60)/(100-W60)</f>
        <v>4.6134532900931058</v>
      </c>
      <c r="AC60" s="269"/>
      <c r="AD60" s="67">
        <f>(0.25*(100-O60)+2.3*(O60-H60)+12*(H60-E60)+150*(E60))/100</f>
        <v>15.134449999999999</v>
      </c>
      <c r="AE60" s="68">
        <f>(AB60*$AE$56)/(2.65*(AD60)^(1/5))</f>
        <v>2.707681003259919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ref="Y61" si="1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2">(0.25*(100-O61)+2.3*(O61-H61)+12*(H61-E61)+150*(E61))/100</f>
        <v>0.25</v>
      </c>
      <c r="AE61" s="68">
        <f t="shared" ref="AE61:AE67" si="3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2"/>
        <v>0.25</v>
      </c>
      <c r="AE62" s="68">
        <f t="shared" si="3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4">IF(W63&lt;&gt;0,AE63,"")</f>
        <v/>
      </c>
      <c r="Z63" s="284"/>
      <c r="AA63" s="80"/>
      <c r="AB63" s="268">
        <f>(100*W63)/(100-W63)</f>
        <v>0</v>
      </c>
      <c r="AC63" s="269"/>
      <c r="AD63" s="67">
        <f t="shared" si="2"/>
        <v>0.25</v>
      </c>
      <c r="AE63" s="68">
        <f t="shared" si="3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2"/>
        <v>0.25</v>
      </c>
      <c r="AE65" s="68">
        <f t="shared" si="3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5">IF(E60&lt;&gt;0,AVERAGE(E60:E63),"")</f>
        <v>8.1999999999999993</v>
      </c>
      <c r="F66" s="114">
        <f t="shared" si="5"/>
        <v>10.6</v>
      </c>
      <c r="G66" s="114">
        <f t="shared" si="5"/>
        <v>13.9</v>
      </c>
      <c r="H66" s="114">
        <f t="shared" si="5"/>
        <v>18</v>
      </c>
      <c r="I66" s="114">
        <f t="shared" si="5"/>
        <v>23.4</v>
      </c>
      <c r="J66" s="114">
        <f t="shared" si="5"/>
        <v>33.1</v>
      </c>
      <c r="K66" s="114">
        <f t="shared" si="5"/>
        <v>47.5</v>
      </c>
      <c r="L66" s="114">
        <f t="shared" si="5"/>
        <v>60.2</v>
      </c>
      <c r="M66" s="114">
        <f t="shared" si="5"/>
        <v>70.400000000000006</v>
      </c>
      <c r="N66" s="114">
        <f t="shared" si="5"/>
        <v>78.5</v>
      </c>
      <c r="O66" s="131">
        <f t="shared" si="5"/>
        <v>88.9</v>
      </c>
      <c r="P66" s="131">
        <f t="shared" si="5"/>
        <v>95.3</v>
      </c>
      <c r="Q66" s="131">
        <f t="shared" si="5"/>
        <v>100</v>
      </c>
      <c r="R66" s="114"/>
      <c r="S66" s="114" t="str">
        <f t="shared" si="5"/>
        <v/>
      </c>
      <c r="T66" s="115" t="str">
        <f t="shared" si="5"/>
        <v/>
      </c>
      <c r="U66" s="262">
        <f>IF(U60&lt;&gt;0,AVERAGE(U60:V63),"")</f>
        <v>170</v>
      </c>
      <c r="V66" s="263"/>
      <c r="W66" s="264">
        <f>IF(W60&lt;&gt;0,AVERAGE(W60:X63),"")</f>
        <v>4.41</v>
      </c>
      <c r="X66" s="265"/>
      <c r="Y66" s="266">
        <f>IF(W60&lt;&gt;0,AVERAGE(Y60:Z63),"")</f>
        <v>2.707681003259919</v>
      </c>
      <c r="Z66" s="267"/>
      <c r="AA66" s="66"/>
      <c r="AB66" s="268">
        <f>(100*W66)/(100-W66)</f>
        <v>4.6134532900931058</v>
      </c>
      <c r="AC66" s="269"/>
      <c r="AD66" s="67">
        <f t="shared" si="2"/>
        <v>15.134449999999999</v>
      </c>
      <c r="AE66" s="68">
        <f t="shared" si="3"/>
        <v>2.707681003259919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275">
        <v>4.4000000000000004</v>
      </c>
      <c r="X67" s="274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2"/>
        <v>13.21</v>
      </c>
      <c r="AE67" s="68">
        <f t="shared" si="3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7:D67"/>
    <mergeCell ref="U67:V67"/>
    <mergeCell ref="W67:X67"/>
    <mergeCell ref="Y67:Z67"/>
    <mergeCell ref="AB67:AC67"/>
    <mergeCell ref="B66:D66"/>
    <mergeCell ref="U66:V66"/>
    <mergeCell ref="W66:X66"/>
    <mergeCell ref="Y66:Z66"/>
    <mergeCell ref="AB66:AC66"/>
    <mergeCell ref="AB61:AC61"/>
    <mergeCell ref="C62:D62"/>
    <mergeCell ref="U62:V62"/>
    <mergeCell ref="W62:X62"/>
    <mergeCell ref="Y62:Z62"/>
    <mergeCell ref="AB62:AC62"/>
    <mergeCell ref="B65:D65"/>
    <mergeCell ref="C61:D61"/>
    <mergeCell ref="U61:V61"/>
    <mergeCell ref="W61:X61"/>
    <mergeCell ref="Y61:Z61"/>
    <mergeCell ref="C63:D63"/>
    <mergeCell ref="U63:V63"/>
    <mergeCell ref="W63:X63"/>
    <mergeCell ref="Y63:Z63"/>
    <mergeCell ref="AB63:AC63"/>
    <mergeCell ref="AG58:AG59"/>
    <mergeCell ref="C59:D59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B14:F14"/>
    <mergeCell ref="G14:L14"/>
    <mergeCell ref="M14:R14"/>
    <mergeCell ref="S14:Y14"/>
    <mergeCell ref="J5:K5"/>
    <mergeCell ref="L5:O5"/>
    <mergeCell ref="P5:T5"/>
    <mergeCell ref="J6:K6"/>
    <mergeCell ref="A1:F6"/>
    <mergeCell ref="G1:T1"/>
    <mergeCell ref="U1:Z6"/>
    <mergeCell ref="G2:T4"/>
    <mergeCell ref="G5:H5"/>
    <mergeCell ref="M10:R10"/>
    <mergeCell ref="S10:Y10"/>
    <mergeCell ref="B13:F13"/>
    <mergeCell ref="G13:L13"/>
    <mergeCell ref="M13:R13"/>
    <mergeCell ref="S13:Y13"/>
    <mergeCell ref="L6:O6"/>
    <mergeCell ref="U60:V60"/>
    <mergeCell ref="W60:X60"/>
    <mergeCell ref="C60:D60"/>
    <mergeCell ref="B11:F11"/>
    <mergeCell ref="G11:L11"/>
    <mergeCell ref="M11:R11"/>
    <mergeCell ref="S11:Z11"/>
    <mergeCell ref="B12:F12"/>
    <mergeCell ref="G12:L12"/>
    <mergeCell ref="M12:R12"/>
    <mergeCell ref="S12:Y12"/>
    <mergeCell ref="P6:T6"/>
    <mergeCell ref="A7:F7"/>
    <mergeCell ref="G7:Z7"/>
    <mergeCell ref="B10:F10"/>
    <mergeCell ref="B19:H19"/>
    <mergeCell ref="I19:Y19"/>
    <mergeCell ref="B20:H20"/>
    <mergeCell ref="I20:Y20"/>
    <mergeCell ref="AD56:AD57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0EE0-72FC-42D7-9591-12C4D6E903AF}">
  <sheetPr>
    <pageSetUpPr fitToPage="1"/>
  </sheetPr>
  <dimension ref="A1:AN79"/>
  <sheetViews>
    <sheetView topLeftCell="A44" zoomScaleNormal="100" workbookViewId="0">
      <selection activeCell="L84" sqref="L8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86</v>
      </c>
      <c r="K5" s="364"/>
      <c r="L5" s="365" t="s">
        <v>51</v>
      </c>
      <c r="M5" s="320"/>
      <c r="N5" s="320"/>
      <c r="O5" s="364"/>
      <c r="P5" s="371">
        <v>46062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312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69" t="s">
        <v>313</v>
      </c>
      <c r="H11" s="369"/>
      <c r="I11" s="369"/>
      <c r="J11" s="369"/>
      <c r="K11" s="369"/>
      <c r="L11" s="369"/>
      <c r="M11" s="328" t="s">
        <v>44</v>
      </c>
      <c r="N11" s="328"/>
      <c r="O11" s="328"/>
      <c r="P11" s="328"/>
      <c r="Q11" s="328"/>
      <c r="R11" s="328"/>
      <c r="S11" s="331" t="s">
        <v>316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69" t="s">
        <v>314</v>
      </c>
      <c r="H12" s="369"/>
      <c r="I12" s="369"/>
      <c r="J12" s="369"/>
      <c r="K12" s="369"/>
      <c r="L12" s="369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99">
        <v>1</v>
      </c>
      <c r="C60" s="223" t="s">
        <v>311</v>
      </c>
      <c r="D60" s="224"/>
      <c r="E60" s="200">
        <v>7.5</v>
      </c>
      <c r="F60" s="201">
        <v>8.6</v>
      </c>
      <c r="G60" s="202">
        <v>10.8</v>
      </c>
      <c r="H60" s="202">
        <v>13.9</v>
      </c>
      <c r="I60" s="202">
        <v>18.8</v>
      </c>
      <c r="J60" s="202">
        <v>28</v>
      </c>
      <c r="K60" s="202">
        <v>42.8</v>
      </c>
      <c r="L60" s="202">
        <v>63.6</v>
      </c>
      <c r="M60" s="202">
        <v>80.900000000000006</v>
      </c>
      <c r="N60" s="202">
        <v>94.2</v>
      </c>
      <c r="O60" s="205">
        <v>100</v>
      </c>
      <c r="P60" s="202"/>
      <c r="Q60" s="202"/>
      <c r="R60" s="202"/>
      <c r="S60" s="203"/>
      <c r="T60" s="203"/>
      <c r="U60" s="219">
        <v>168</v>
      </c>
      <c r="V60" s="220"/>
      <c r="W60" s="221">
        <v>5.61</v>
      </c>
      <c r="X60" s="222"/>
      <c r="Y60" s="288">
        <f t="shared" ref="Y60:Y61" si="0">IF(W60&lt;&gt;0,AE60,"")</f>
        <v>3.6000164368908862</v>
      </c>
      <c r="Z60" s="289"/>
      <c r="AA60" s="80"/>
      <c r="AB60" s="268">
        <f>(100*W60)/(100-W60)</f>
        <v>5.9434262104036444</v>
      </c>
      <c r="AC60" s="269"/>
      <c r="AD60" s="67">
        <f>(0.25*(100-O60)+2.3*(O60-H60)+12*(H60-E60)+150*(E60))/100</f>
        <v>13.998299999999999</v>
      </c>
      <c r="AE60" s="68">
        <f>(AB60*$AE$56)/(2.65*(AD60)^(1/5))</f>
        <v>3.6000164368908862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5"/>
      <c r="T61" s="125"/>
      <c r="U61" s="389"/>
      <c r="V61" s="390"/>
      <c r="W61" s="391"/>
      <c r="X61" s="392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62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7.5</v>
      </c>
      <c r="F66" s="114">
        <f t="shared" si="4"/>
        <v>8.6</v>
      </c>
      <c r="G66" s="114">
        <f t="shared" si="4"/>
        <v>10.8</v>
      </c>
      <c r="H66" s="114">
        <f t="shared" si="4"/>
        <v>13.9</v>
      </c>
      <c r="I66" s="114">
        <f t="shared" si="4"/>
        <v>18.8</v>
      </c>
      <c r="J66" s="114">
        <f t="shared" si="4"/>
        <v>28</v>
      </c>
      <c r="K66" s="114">
        <f t="shared" si="4"/>
        <v>42.8</v>
      </c>
      <c r="L66" s="114">
        <f t="shared" si="4"/>
        <v>63.6</v>
      </c>
      <c r="M66" s="114">
        <f t="shared" si="4"/>
        <v>80.900000000000006</v>
      </c>
      <c r="N66" s="114">
        <f t="shared" si="4"/>
        <v>94.2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168</v>
      </c>
      <c r="V66" s="263"/>
      <c r="W66" s="264">
        <f>IF(W60&lt;&gt;0,AVERAGE(W60:X63),"")</f>
        <v>5.61</v>
      </c>
      <c r="X66" s="265"/>
      <c r="Y66" s="266">
        <f>IF(W60&lt;&gt;0,AVERAGE(Y60:Z63),"")</f>
        <v>3.6000164368908862</v>
      </c>
      <c r="Z66" s="267"/>
      <c r="AA66" s="66"/>
      <c r="AB66" s="268">
        <f>(100*W66)/(100-W66)</f>
        <v>5.9434262104036444</v>
      </c>
      <c r="AC66" s="269"/>
      <c r="AD66" s="67">
        <f t="shared" si="1"/>
        <v>13.998299999999999</v>
      </c>
      <c r="AE66" s="68">
        <f t="shared" si="2"/>
        <v>3.6000164368908862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M11:R11"/>
    <mergeCell ref="S11:Z11"/>
    <mergeCell ref="B12:F12"/>
    <mergeCell ref="M12:R12"/>
    <mergeCell ref="S12:Y12"/>
    <mergeCell ref="G11:L11"/>
    <mergeCell ref="G12:L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2F0F-1E64-4FF8-A514-6F79AD9345C7}">
  <sheetPr>
    <pageSetUpPr fitToPage="1"/>
  </sheetPr>
  <dimension ref="A1:AN79"/>
  <sheetViews>
    <sheetView zoomScaleNormal="100" workbookViewId="0">
      <selection activeCell="AE76" sqref="AE7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85</v>
      </c>
      <c r="K5" s="364"/>
      <c r="L5" s="365" t="s">
        <v>51</v>
      </c>
      <c r="M5" s="320"/>
      <c r="N5" s="320"/>
      <c r="O5" s="364"/>
      <c r="P5" s="371">
        <v>46058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46057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310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/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93"/>
      <c r="D60" s="394"/>
      <c r="E60" s="118">
        <v>7.3</v>
      </c>
      <c r="F60" s="119">
        <v>9.6</v>
      </c>
      <c r="G60" s="120">
        <v>12.9</v>
      </c>
      <c r="H60" s="120">
        <v>16.8</v>
      </c>
      <c r="I60" s="120">
        <v>22</v>
      </c>
      <c r="J60" s="120">
        <v>30.8</v>
      </c>
      <c r="K60" s="120">
        <v>44.4</v>
      </c>
      <c r="L60" s="120">
        <v>61.7</v>
      </c>
      <c r="M60" s="120">
        <v>78.599999999999994</v>
      </c>
      <c r="N60" s="120">
        <v>95.6</v>
      </c>
      <c r="O60" s="120">
        <v>100</v>
      </c>
      <c r="P60" s="120"/>
      <c r="Q60" s="120"/>
      <c r="R60" s="120"/>
      <c r="S60" s="121"/>
      <c r="T60" s="121"/>
      <c r="U60" s="395"/>
      <c r="V60" s="396"/>
      <c r="W60" s="397">
        <v>5.3</v>
      </c>
      <c r="X60" s="398"/>
      <c r="Y60" s="288">
        <f t="shared" ref="Y60:Y61" si="0">IF(W60&lt;&gt;0,AE60,"")</f>
        <v>3.3896949709518363</v>
      </c>
      <c r="Z60" s="289"/>
      <c r="AA60" s="80"/>
      <c r="AB60" s="268">
        <f>(100*W60)/(100-W60)</f>
        <v>5.5966209081309399</v>
      </c>
      <c r="AC60" s="269"/>
      <c r="AD60" s="67">
        <f>(0.25*(100-O60)+2.3*(O60-H60)+12*(H60-E60)+150*(E60))/100</f>
        <v>14.0036</v>
      </c>
      <c r="AE60" s="68">
        <f>(AB60*$AE$56)/(2.65*(AD60)^(1/5))</f>
        <v>3.3896949709518363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5"/>
      <c r="T61" s="125"/>
      <c r="U61" s="389"/>
      <c r="V61" s="390"/>
      <c r="W61" s="391"/>
      <c r="X61" s="392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62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7.3</v>
      </c>
      <c r="F66" s="114">
        <f t="shared" si="4"/>
        <v>9.6</v>
      </c>
      <c r="G66" s="114">
        <f t="shared" si="4"/>
        <v>12.9</v>
      </c>
      <c r="H66" s="114">
        <f t="shared" si="4"/>
        <v>16.8</v>
      </c>
      <c r="I66" s="114">
        <f t="shared" si="4"/>
        <v>22</v>
      </c>
      <c r="J66" s="114">
        <f t="shared" si="4"/>
        <v>30.8</v>
      </c>
      <c r="K66" s="114">
        <f t="shared" si="4"/>
        <v>44.4</v>
      </c>
      <c r="L66" s="114">
        <f t="shared" si="4"/>
        <v>61.7</v>
      </c>
      <c r="M66" s="114">
        <f t="shared" si="4"/>
        <v>78.599999999999994</v>
      </c>
      <c r="N66" s="114">
        <f t="shared" si="4"/>
        <v>95.6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 t="str">
        <f>IF(U60&lt;&gt;0,AVERAGE(U60:V63),"")</f>
        <v/>
      </c>
      <c r="V66" s="263"/>
      <c r="W66" s="264">
        <f>IF(W60&lt;&gt;0,AVERAGE(W60:X63),"")</f>
        <v>5.3</v>
      </c>
      <c r="X66" s="265"/>
      <c r="Y66" s="266">
        <f>IF(W60&lt;&gt;0,AVERAGE(Y60:Z63),"")</f>
        <v>3.3896949709518363</v>
      </c>
      <c r="Z66" s="267"/>
      <c r="AA66" s="66"/>
      <c r="AB66" s="268">
        <f>(100*W66)/(100-W66)</f>
        <v>5.5966209081309399</v>
      </c>
      <c r="AC66" s="269"/>
      <c r="AD66" s="67">
        <f t="shared" si="1"/>
        <v>14.0036</v>
      </c>
      <c r="AE66" s="68">
        <f t="shared" si="2"/>
        <v>3.3896949709518363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99E8-1168-4192-AD93-821C518FB458}">
  <sheetPr>
    <pageSetUpPr fitToPage="1"/>
  </sheetPr>
  <dimension ref="A1:AU79"/>
  <sheetViews>
    <sheetView topLeftCell="A6" zoomScaleNormal="100" workbookViewId="0">
      <selection activeCell="AB26" sqref="AB2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84</v>
      </c>
      <c r="K5" s="364"/>
      <c r="L5" s="365" t="s">
        <v>51</v>
      </c>
      <c r="M5" s="320"/>
      <c r="N5" s="320"/>
      <c r="O5" s="364"/>
      <c r="P5" s="371">
        <v>46058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46057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310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/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71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/>
      <c r="D60" s="379"/>
      <c r="E60" s="118">
        <v>7.6</v>
      </c>
      <c r="F60" s="119">
        <v>9.6</v>
      </c>
      <c r="G60" s="120">
        <v>12.8</v>
      </c>
      <c r="H60" s="120">
        <v>16.8</v>
      </c>
      <c r="I60" s="120">
        <v>22.2</v>
      </c>
      <c r="J60" s="120">
        <v>31.4</v>
      </c>
      <c r="K60" s="120">
        <v>44.8</v>
      </c>
      <c r="L60" s="120">
        <v>57.6</v>
      </c>
      <c r="M60" s="120">
        <v>66.099999999999994</v>
      </c>
      <c r="N60" s="120">
        <v>75.599999999999994</v>
      </c>
      <c r="O60" s="120">
        <v>87.6</v>
      </c>
      <c r="P60" s="120">
        <v>94.7</v>
      </c>
      <c r="Q60" s="120">
        <v>100</v>
      </c>
      <c r="R60" s="120"/>
      <c r="S60" s="121"/>
      <c r="T60" s="121"/>
      <c r="U60" s="395"/>
      <c r="V60" s="396"/>
      <c r="W60" s="397">
        <v>4.8600000000000003</v>
      </c>
      <c r="X60" s="398"/>
      <c r="Y60" s="288">
        <f t="shared" ref="Y60:Y61" si="0">IF(W60&lt;&gt;0,AE60,"")</f>
        <v>3.0381157545808652</v>
      </c>
      <c r="Z60" s="289"/>
      <c r="AA60" s="80"/>
      <c r="AB60" s="268">
        <f>(100*W60)/(100-W60)</f>
        <v>5.1082615093546355</v>
      </c>
      <c r="AC60" s="269"/>
      <c r="AD60" s="67">
        <f>(0.25*(100-O60)+2.3*(O60-H60)+12*(H60-E60)+150*(E60))/100</f>
        <v>14.163399999999999</v>
      </c>
      <c r="AE60" s="68">
        <f>(AB60*$AE$56)/(2.65*(AD60)^(1/5))</f>
        <v>3.0381157545808652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7.6</v>
      </c>
      <c r="F66" s="114">
        <f t="shared" si="4"/>
        <v>9.6</v>
      </c>
      <c r="G66" s="114">
        <f t="shared" si="4"/>
        <v>12.8</v>
      </c>
      <c r="H66" s="114">
        <f t="shared" si="4"/>
        <v>16.8</v>
      </c>
      <c r="I66" s="114">
        <f t="shared" si="4"/>
        <v>22.2</v>
      </c>
      <c r="J66" s="114">
        <f t="shared" si="4"/>
        <v>31.4</v>
      </c>
      <c r="K66" s="114">
        <f t="shared" si="4"/>
        <v>44.8</v>
      </c>
      <c r="L66" s="114">
        <f t="shared" si="4"/>
        <v>57.6</v>
      </c>
      <c r="M66" s="114">
        <f t="shared" si="4"/>
        <v>66.099999999999994</v>
      </c>
      <c r="N66" s="114">
        <f t="shared" si="4"/>
        <v>75.599999999999994</v>
      </c>
      <c r="O66" s="131">
        <f t="shared" si="4"/>
        <v>87.6</v>
      </c>
      <c r="P66" s="131">
        <f t="shared" si="4"/>
        <v>94.7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 t="str">
        <f>IF(U60&lt;&gt;0,AVERAGE(U60:V63),"")</f>
        <v/>
      </c>
      <c r="V66" s="263"/>
      <c r="W66" s="264">
        <f>IF(W60&lt;&gt;0,AVERAGE(W60:X63),"")</f>
        <v>4.8600000000000003</v>
      </c>
      <c r="X66" s="265"/>
      <c r="Y66" s="266">
        <f>IF(W60&lt;&gt;0,AVERAGE(Y60:Z63),"")</f>
        <v>3.0381157545808652</v>
      </c>
      <c r="Z66" s="267"/>
      <c r="AA66" s="66"/>
      <c r="AB66" s="268">
        <f>(100*W66)/(100-W66)</f>
        <v>5.1082615093546355</v>
      </c>
      <c r="AC66" s="269"/>
      <c r="AD66" s="67">
        <f t="shared" si="1"/>
        <v>14.163399999999999</v>
      </c>
      <c r="AE66" s="68">
        <f t="shared" si="2"/>
        <v>3.0381157545808652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275">
        <v>4.4000000000000004</v>
      </c>
      <c r="X67" s="274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D56:AD57"/>
    <mergeCell ref="AE56:AE5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S11:Z1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  <mergeCell ref="I19:Y19"/>
    <mergeCell ref="B20:H20"/>
    <mergeCell ref="I20:Y20"/>
    <mergeCell ref="S12:Y12"/>
    <mergeCell ref="B13:F13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3FBE-F6B4-4BFE-8CE2-4F6532B18EBB}">
  <sheetPr>
    <pageSetUpPr fitToPage="1"/>
  </sheetPr>
  <dimension ref="A1:AN79"/>
  <sheetViews>
    <sheetView zoomScaleNormal="100" workbookViewId="0">
      <selection activeCell="U73" sqref="U73:Z7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83</v>
      </c>
      <c r="K5" s="364"/>
      <c r="L5" s="365" t="s">
        <v>51</v>
      </c>
      <c r="M5" s="320"/>
      <c r="N5" s="320"/>
      <c r="O5" s="364"/>
      <c r="P5" s="366">
        <v>46058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6"/>
      <c r="I10" s="326"/>
      <c r="J10" s="326"/>
      <c r="K10" s="326"/>
      <c r="L10" s="326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6" t="s">
        <v>307</v>
      </c>
      <c r="H11" s="326"/>
      <c r="I11" s="326"/>
      <c r="J11" s="326"/>
      <c r="K11" s="326"/>
      <c r="L11" s="326"/>
      <c r="M11" s="328" t="s">
        <v>44</v>
      </c>
      <c r="N11" s="328"/>
      <c r="O11" s="328"/>
      <c r="P11" s="328"/>
      <c r="Q11" s="328"/>
      <c r="R11" s="328"/>
      <c r="S11" s="332" t="s">
        <v>308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307</v>
      </c>
      <c r="H12" s="326"/>
      <c r="I12" s="326"/>
      <c r="J12" s="326"/>
      <c r="K12" s="326"/>
      <c r="L12" s="326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93" t="s">
        <v>309</v>
      </c>
      <c r="D60" s="394"/>
      <c r="E60" s="118">
        <v>7.4</v>
      </c>
      <c r="F60" s="119">
        <v>8.6999999999999993</v>
      </c>
      <c r="G60" s="120">
        <v>11</v>
      </c>
      <c r="H60" s="120">
        <v>14.2</v>
      </c>
      <c r="I60" s="120">
        <v>18</v>
      </c>
      <c r="J60" s="120">
        <v>28.7</v>
      </c>
      <c r="K60" s="120">
        <v>44.2</v>
      </c>
      <c r="L60" s="120">
        <v>63.6</v>
      </c>
      <c r="M60" s="120">
        <v>80.099999999999994</v>
      </c>
      <c r="N60" s="120">
        <v>96.3</v>
      </c>
      <c r="O60" s="120">
        <v>100</v>
      </c>
      <c r="P60" s="120"/>
      <c r="Q60" s="120"/>
      <c r="R60" s="120"/>
      <c r="S60" s="121"/>
      <c r="T60" s="121"/>
      <c r="U60" s="395">
        <v>173</v>
      </c>
      <c r="V60" s="396"/>
      <c r="W60" s="397">
        <v>5.28</v>
      </c>
      <c r="X60" s="398"/>
      <c r="Y60" s="288">
        <f t="shared" ref="Y60:Y61" si="0">IF(W60&lt;&gt;0,AE60,"")</f>
        <v>3.3817243445476013</v>
      </c>
      <c r="Z60" s="289"/>
      <c r="AA60" s="80"/>
      <c r="AB60" s="268">
        <f>(100*W60)/(100-W60)</f>
        <v>5.5743243243243246</v>
      </c>
      <c r="AC60" s="269"/>
      <c r="AD60" s="67">
        <f>(0.25*(100-O60)+2.3*(O60-H60)+12*(H60-E60)+150*(E60))/100</f>
        <v>13.8894</v>
      </c>
      <c r="AE60" s="68">
        <f>(AB60*$AE$56)/(2.65*(AD60)^(1/5))</f>
        <v>3.3817243445476013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5"/>
      <c r="T61" s="125"/>
      <c r="U61" s="389"/>
      <c r="V61" s="390"/>
      <c r="W61" s="391"/>
      <c r="X61" s="392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62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7.4</v>
      </c>
      <c r="F66" s="114">
        <f t="shared" si="4"/>
        <v>8.6999999999999993</v>
      </c>
      <c r="G66" s="114">
        <f t="shared" si="4"/>
        <v>11</v>
      </c>
      <c r="H66" s="114">
        <f t="shared" si="4"/>
        <v>14.2</v>
      </c>
      <c r="I66" s="114">
        <f t="shared" si="4"/>
        <v>18</v>
      </c>
      <c r="J66" s="114">
        <f t="shared" si="4"/>
        <v>28.7</v>
      </c>
      <c r="K66" s="114">
        <f t="shared" si="4"/>
        <v>44.2</v>
      </c>
      <c r="L66" s="114">
        <f t="shared" si="4"/>
        <v>63.6</v>
      </c>
      <c r="M66" s="114">
        <f t="shared" si="4"/>
        <v>80.099999999999994</v>
      </c>
      <c r="N66" s="114">
        <f t="shared" si="4"/>
        <v>96.3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173</v>
      </c>
      <c r="V66" s="263"/>
      <c r="W66" s="264">
        <f>IF(W60&lt;&gt;0,AVERAGE(W60:X63),"")</f>
        <v>5.28</v>
      </c>
      <c r="X66" s="265"/>
      <c r="Y66" s="266">
        <f>IF(W60&lt;&gt;0,AVERAGE(Y60:Z63),"")</f>
        <v>3.3817243445476013</v>
      </c>
      <c r="Z66" s="267"/>
      <c r="AA66" s="66"/>
      <c r="AB66" s="268">
        <f>(100*W66)/(100-W66)</f>
        <v>5.5743243243243246</v>
      </c>
      <c r="AC66" s="269"/>
      <c r="AD66" s="67">
        <f t="shared" si="1"/>
        <v>13.8894</v>
      </c>
      <c r="AE66" s="68">
        <f t="shared" si="2"/>
        <v>3.3817243445476013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5152-BD18-416F-BA37-A3D41926CB2F}">
  <sheetPr>
    <pageSetUpPr fitToPage="1"/>
  </sheetPr>
  <dimension ref="A1:AU79"/>
  <sheetViews>
    <sheetView zoomScaleNormal="100" workbookViewId="0">
      <selection activeCell="U73" sqref="U73:Z7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82</v>
      </c>
      <c r="K5" s="364"/>
      <c r="L5" s="365" t="s">
        <v>51</v>
      </c>
      <c r="M5" s="320"/>
      <c r="N5" s="320"/>
      <c r="O5" s="364"/>
      <c r="P5" s="371">
        <v>46057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304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165" t="s">
        <v>305</v>
      </c>
      <c r="T11" s="165"/>
      <c r="U11" s="165"/>
      <c r="V11" s="165"/>
      <c r="W11" s="165"/>
      <c r="X11" s="165"/>
      <c r="Y11" s="165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304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71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306</v>
      </c>
      <c r="D60" s="379"/>
      <c r="E60" s="147">
        <v>7.4</v>
      </c>
      <c r="F60" s="148">
        <v>9.5</v>
      </c>
      <c r="G60" s="133">
        <v>12.4</v>
      </c>
      <c r="H60" s="133">
        <v>18</v>
      </c>
      <c r="I60" s="133">
        <v>23.6</v>
      </c>
      <c r="J60" s="133">
        <v>33.6</v>
      </c>
      <c r="K60" s="133">
        <v>49</v>
      </c>
      <c r="L60" s="133">
        <v>63.9</v>
      </c>
      <c r="M60" s="133">
        <v>73.8</v>
      </c>
      <c r="N60" s="133">
        <v>82.2</v>
      </c>
      <c r="O60" s="133">
        <v>90.9</v>
      </c>
      <c r="P60" s="133">
        <v>96</v>
      </c>
      <c r="Q60" s="133">
        <v>100</v>
      </c>
      <c r="R60" s="133"/>
      <c r="S60" s="134"/>
      <c r="T60" s="134"/>
      <c r="U60" s="380">
        <v>167</v>
      </c>
      <c r="V60" s="381"/>
      <c r="W60" s="382">
        <v>4.37</v>
      </c>
      <c r="X60" s="383"/>
      <c r="Y60" s="288">
        <f t="shared" ref="Y60:Y61" si="0">IF(W60&lt;&gt;0,AE60,"")</f>
        <v>2.7213487996198902</v>
      </c>
      <c r="Z60" s="289"/>
      <c r="AA60" s="80"/>
      <c r="AB60" s="268">
        <f>(100*W60)/(100-W60)</f>
        <v>4.5696957021855065</v>
      </c>
      <c r="AC60" s="269"/>
      <c r="AD60" s="67">
        <f>(0.25*(100-O60)+2.3*(O60-H60)+12*(H60-E60)+150*(E60))/100</f>
        <v>14.07145</v>
      </c>
      <c r="AE60" s="68">
        <f>(AB60*$AE$56)/(2.65*(AD60)^(1/5))</f>
        <v>2.7213487996198902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7.4</v>
      </c>
      <c r="F66" s="114">
        <f t="shared" si="4"/>
        <v>9.5</v>
      </c>
      <c r="G66" s="114">
        <f t="shared" si="4"/>
        <v>12.4</v>
      </c>
      <c r="H66" s="114">
        <f t="shared" si="4"/>
        <v>18</v>
      </c>
      <c r="I66" s="114">
        <f t="shared" si="4"/>
        <v>23.6</v>
      </c>
      <c r="J66" s="114">
        <f t="shared" si="4"/>
        <v>33.6</v>
      </c>
      <c r="K66" s="114">
        <f t="shared" si="4"/>
        <v>49</v>
      </c>
      <c r="L66" s="114">
        <f t="shared" si="4"/>
        <v>63.9</v>
      </c>
      <c r="M66" s="114">
        <f t="shared" si="4"/>
        <v>73.8</v>
      </c>
      <c r="N66" s="114">
        <f t="shared" si="4"/>
        <v>82.2</v>
      </c>
      <c r="O66" s="131">
        <f t="shared" si="4"/>
        <v>90.9</v>
      </c>
      <c r="P66" s="131">
        <f t="shared" si="4"/>
        <v>96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167</v>
      </c>
      <c r="V66" s="263"/>
      <c r="W66" s="264">
        <f>IF(W60&lt;&gt;0,AVERAGE(W60:X63),"")</f>
        <v>4.37</v>
      </c>
      <c r="X66" s="265"/>
      <c r="Y66" s="266">
        <f>IF(W60&lt;&gt;0,AVERAGE(Y60:Z63),"")</f>
        <v>2.7213487996198902</v>
      </c>
      <c r="Z66" s="267"/>
      <c r="AA66" s="66"/>
      <c r="AB66" s="268">
        <f>(100*W66)/(100-W66)</f>
        <v>4.5696957021855065</v>
      </c>
      <c r="AC66" s="269"/>
      <c r="AD66" s="67">
        <f t="shared" si="1"/>
        <v>14.07145</v>
      </c>
      <c r="AE66" s="68">
        <f t="shared" si="2"/>
        <v>2.7213487996198902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275">
        <v>4.4000000000000004</v>
      </c>
      <c r="X67" s="274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5:D65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C59:D59"/>
    <mergeCell ref="Y60:Z60"/>
    <mergeCell ref="AB60:AC60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B19:H19"/>
    <mergeCell ref="I19:Y19"/>
    <mergeCell ref="B20:H20"/>
    <mergeCell ref="I20:Y20"/>
    <mergeCell ref="AD56:AD57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G2:T4"/>
    <mergeCell ref="G5:H5"/>
    <mergeCell ref="J5:K5"/>
    <mergeCell ref="L5:O5"/>
    <mergeCell ref="P5:T5"/>
    <mergeCell ref="J6:K6"/>
    <mergeCell ref="L6:O6"/>
    <mergeCell ref="U60:V60"/>
    <mergeCell ref="W60:X60"/>
    <mergeCell ref="C60:D60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ED84-ECDB-4508-93AC-D3393ACD9801}">
  <sheetPr>
    <pageSetUpPr fitToPage="1"/>
  </sheetPr>
  <dimension ref="A1:AN79"/>
  <sheetViews>
    <sheetView zoomScaleNormal="100" workbookViewId="0">
      <selection activeCell="E58" sqref="E58:T5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81</v>
      </c>
      <c r="K5" s="364"/>
      <c r="L5" s="365" t="s">
        <v>51</v>
      </c>
      <c r="M5" s="320"/>
      <c r="N5" s="320"/>
      <c r="O5" s="364"/>
      <c r="P5" s="366">
        <v>46041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46041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/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303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189</v>
      </c>
      <c r="D60" s="291"/>
      <c r="E60" s="122">
        <v>7.3</v>
      </c>
      <c r="F60" s="123">
        <v>9.6</v>
      </c>
      <c r="G60" s="124">
        <v>12.5</v>
      </c>
      <c r="H60" s="124">
        <v>16.2</v>
      </c>
      <c r="I60" s="124">
        <v>22</v>
      </c>
      <c r="J60" s="124">
        <v>32.700000000000003</v>
      </c>
      <c r="K60" s="124">
        <v>46.5</v>
      </c>
      <c r="L60" s="124">
        <v>66.599999999999994</v>
      </c>
      <c r="M60" s="124">
        <v>82.5</v>
      </c>
      <c r="N60" s="124">
        <v>98.1</v>
      </c>
      <c r="O60" s="124">
        <v>100</v>
      </c>
      <c r="P60" s="124"/>
      <c r="Q60" s="124"/>
      <c r="R60" s="124"/>
      <c r="S60" s="125"/>
      <c r="T60" s="125"/>
      <c r="U60" s="389"/>
      <c r="V60" s="390"/>
      <c r="W60" s="391">
        <v>5.17</v>
      </c>
      <c r="X60" s="392"/>
      <c r="Y60" s="288">
        <f t="shared" ref="Y60:Y61" si="0">IF(W60&lt;&gt;0,AE60,"")</f>
        <v>3.3047701953279875</v>
      </c>
      <c r="Z60" s="289"/>
      <c r="AA60" s="80"/>
      <c r="AB60" s="268">
        <f>(100*W60)/(100-W60)</f>
        <v>5.4518612253506271</v>
      </c>
      <c r="AC60" s="269"/>
      <c r="AD60" s="67">
        <f>(0.25*(100-O60)+2.3*(O60-H60)+12*(H60-E60)+150*(E60))/100</f>
        <v>13.945399999999999</v>
      </c>
      <c r="AE60" s="68">
        <f>(AB60*$AE$56)/(2.65*(AD60)^(1/5))</f>
        <v>3.3047701953279875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301</v>
      </c>
      <c r="D61" s="291"/>
      <c r="E61" s="122">
        <v>7.6</v>
      </c>
      <c r="F61" s="123">
        <v>9</v>
      </c>
      <c r="G61" s="124">
        <v>11.5</v>
      </c>
      <c r="H61" s="124">
        <v>14.9</v>
      </c>
      <c r="I61" s="124">
        <v>20.2</v>
      </c>
      <c r="J61" s="124">
        <v>29.2</v>
      </c>
      <c r="K61" s="124">
        <v>41.3</v>
      </c>
      <c r="L61" s="124">
        <v>59.8</v>
      </c>
      <c r="M61" s="124">
        <v>76.7</v>
      </c>
      <c r="N61" s="124">
        <v>94.1</v>
      </c>
      <c r="O61" s="124">
        <v>100</v>
      </c>
      <c r="P61" s="124"/>
      <c r="Q61" s="124"/>
      <c r="R61" s="124"/>
      <c r="S61" s="125"/>
      <c r="T61" s="125"/>
      <c r="U61" s="389"/>
      <c r="V61" s="390"/>
      <c r="W61" s="391">
        <v>4.91</v>
      </c>
      <c r="X61" s="392"/>
      <c r="Y61" s="288">
        <f t="shared" si="0"/>
        <v>3.1172252965865233</v>
      </c>
      <c r="Z61" s="289"/>
      <c r="AA61" s="80"/>
      <c r="AB61" s="268">
        <f>(100*W61)/(100-W61)</f>
        <v>5.1635292880429065</v>
      </c>
      <c r="AC61" s="269"/>
      <c r="AD61" s="67">
        <f t="shared" ref="AD61:AD67" si="1">(0.25*(100-O61)+2.3*(O61-H61)+12*(H61-E61)+150*(E61))/100</f>
        <v>14.2333</v>
      </c>
      <c r="AE61" s="68">
        <f t="shared" ref="AE61:AE67" si="2">(AB61*$AE$56)/(2.65*(AD61)^(1/5))</f>
        <v>3.1172252965865233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62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7.4499999999999993</v>
      </c>
      <c r="F66" s="114">
        <f t="shared" si="4"/>
        <v>9.3000000000000007</v>
      </c>
      <c r="G66" s="114">
        <f t="shared" si="4"/>
        <v>12</v>
      </c>
      <c r="H66" s="114">
        <f t="shared" si="4"/>
        <v>15.55</v>
      </c>
      <c r="I66" s="114">
        <f t="shared" si="4"/>
        <v>21.1</v>
      </c>
      <c r="J66" s="114">
        <f t="shared" si="4"/>
        <v>30.950000000000003</v>
      </c>
      <c r="K66" s="114">
        <f t="shared" si="4"/>
        <v>43.9</v>
      </c>
      <c r="L66" s="114">
        <f t="shared" si="4"/>
        <v>63.199999999999996</v>
      </c>
      <c r="M66" s="114">
        <f t="shared" si="4"/>
        <v>79.599999999999994</v>
      </c>
      <c r="N66" s="114">
        <f t="shared" si="4"/>
        <v>96.1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 t="str">
        <f>IF(U60&lt;&gt;0,AVERAGE(U60:V63),"")</f>
        <v/>
      </c>
      <c r="V66" s="263"/>
      <c r="W66" s="264">
        <f>IF(W60&lt;&gt;0,AVERAGE(W60:X63),"")</f>
        <v>5.04</v>
      </c>
      <c r="X66" s="265"/>
      <c r="Y66" s="266">
        <f>IF(W60&lt;&gt;0,AVERAGE(Y60:Z63),"")</f>
        <v>3.2109977459572554</v>
      </c>
      <c r="Z66" s="267"/>
      <c r="AA66" s="66"/>
      <c r="AB66" s="268">
        <f>(100*W66)/(100-W66)</f>
        <v>5.3074978938500426</v>
      </c>
      <c r="AC66" s="269"/>
      <c r="AD66" s="67">
        <f t="shared" si="1"/>
        <v>14.08935</v>
      </c>
      <c r="AE66" s="68">
        <f t="shared" si="2"/>
        <v>3.2106599214065863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A8A6-44C2-4903-BFED-4AE9D9F3CBB6}">
  <sheetPr>
    <pageSetUpPr fitToPage="1"/>
  </sheetPr>
  <dimension ref="A1:AN79"/>
  <sheetViews>
    <sheetView zoomScaleNormal="100" workbookViewId="0">
      <selection activeCell="U73" sqref="U73:Z7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80</v>
      </c>
      <c r="K5" s="364"/>
      <c r="L5" s="365" t="s">
        <v>51</v>
      </c>
      <c r="M5" s="320"/>
      <c r="N5" s="320"/>
      <c r="O5" s="364"/>
      <c r="P5" s="366">
        <v>46041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46041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/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300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302</v>
      </c>
      <c r="D60" s="291"/>
      <c r="E60" s="122">
        <v>7.8</v>
      </c>
      <c r="F60" s="123">
        <v>10</v>
      </c>
      <c r="G60" s="124">
        <v>13.1</v>
      </c>
      <c r="H60" s="124">
        <v>16.899999999999999</v>
      </c>
      <c r="I60" s="124">
        <v>22.5</v>
      </c>
      <c r="J60" s="124">
        <v>33.4</v>
      </c>
      <c r="K60" s="124">
        <v>52.1</v>
      </c>
      <c r="L60" s="124">
        <v>75.5</v>
      </c>
      <c r="M60" s="124">
        <v>88.7</v>
      </c>
      <c r="N60" s="124">
        <v>98.9</v>
      </c>
      <c r="O60" s="124">
        <v>100</v>
      </c>
      <c r="P60" s="124"/>
      <c r="Q60" s="124"/>
      <c r="R60" s="124"/>
      <c r="S60" s="125"/>
      <c r="T60" s="125"/>
      <c r="U60" s="389"/>
      <c r="V60" s="390"/>
      <c r="W60" s="391">
        <v>5.43</v>
      </c>
      <c r="X60" s="392"/>
      <c r="Y60" s="288">
        <f t="shared" ref="Y60:Y61" si="0">IF(W60&lt;&gt;0,AE60,"")</f>
        <v>3.3615972022647318</v>
      </c>
      <c r="Z60" s="289"/>
      <c r="AA60" s="80"/>
      <c r="AB60" s="268">
        <f>(100*W60)/(100-W60)</f>
        <v>5.7417785767156611</v>
      </c>
      <c r="AC60" s="269"/>
      <c r="AD60" s="67">
        <f>(0.25*(100-O60)+2.3*(O60-H60)+12*(H60-E60)+150*(E60))/100</f>
        <v>14.703299999999999</v>
      </c>
      <c r="AE60" s="68">
        <f>(AB60*$AE$56)/(2.65*(AD60)^(1/5))</f>
        <v>3.3615972022647318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232</v>
      </c>
      <c r="D61" s="291"/>
      <c r="E61" s="122">
        <v>8.9</v>
      </c>
      <c r="F61" s="123">
        <v>11</v>
      </c>
      <c r="G61" s="124">
        <v>14.2</v>
      </c>
      <c r="H61" s="124">
        <v>18.3</v>
      </c>
      <c r="I61" s="124">
        <v>24.3</v>
      </c>
      <c r="J61" s="124">
        <v>35.799999999999997</v>
      </c>
      <c r="K61" s="124">
        <v>56.3</v>
      </c>
      <c r="L61" s="124">
        <v>79.3</v>
      </c>
      <c r="M61" s="124">
        <v>91.7</v>
      </c>
      <c r="N61" s="124">
        <v>98.9</v>
      </c>
      <c r="O61" s="124">
        <v>100</v>
      </c>
      <c r="P61" s="124"/>
      <c r="Q61" s="124"/>
      <c r="R61" s="124"/>
      <c r="S61" s="125"/>
      <c r="T61" s="125"/>
      <c r="U61" s="389"/>
      <c r="V61" s="390"/>
      <c r="W61" s="391">
        <v>5.46</v>
      </c>
      <c r="X61" s="392"/>
      <c r="Y61" s="288">
        <f t="shared" si="0"/>
        <v>3.3099236783612431</v>
      </c>
      <c r="Z61" s="289"/>
      <c r="AA61" s="80"/>
      <c r="AB61" s="268">
        <f>(100*W61)/(100-W61)</f>
        <v>5.7753331922995557</v>
      </c>
      <c r="AC61" s="269"/>
      <c r="AD61" s="67">
        <f t="shared" ref="AD61:AD67" si="1">(0.25*(100-O61)+2.3*(O61-H61)+12*(H61-E61)+150*(E61))/100</f>
        <v>16.357099999999999</v>
      </c>
      <c r="AE61" s="68">
        <f t="shared" ref="AE61:AE67" si="2">(AB61*$AE$56)/(2.65*(AD61)^(1/5))</f>
        <v>3.3099236783612431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8.35</v>
      </c>
      <c r="F66" s="114">
        <f t="shared" si="4"/>
        <v>10.5</v>
      </c>
      <c r="G66" s="114">
        <f t="shared" si="4"/>
        <v>13.649999999999999</v>
      </c>
      <c r="H66" s="114">
        <f t="shared" si="4"/>
        <v>17.600000000000001</v>
      </c>
      <c r="I66" s="114">
        <f t="shared" si="4"/>
        <v>23.4</v>
      </c>
      <c r="J66" s="114">
        <f t="shared" si="4"/>
        <v>34.599999999999994</v>
      </c>
      <c r="K66" s="114">
        <f t="shared" si="4"/>
        <v>54.2</v>
      </c>
      <c r="L66" s="114">
        <f t="shared" si="4"/>
        <v>77.400000000000006</v>
      </c>
      <c r="M66" s="114">
        <f t="shared" si="4"/>
        <v>90.2</v>
      </c>
      <c r="N66" s="114">
        <f t="shared" si="4"/>
        <v>98.9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 t="str">
        <f>IF(U60&lt;&gt;0,AVERAGE(U60:V63),"")</f>
        <v/>
      </c>
      <c r="V66" s="263"/>
      <c r="W66" s="264">
        <f>IF(W60&lt;&gt;0,AVERAGE(W60:X63),"")</f>
        <v>5.4450000000000003</v>
      </c>
      <c r="X66" s="265"/>
      <c r="Y66" s="266">
        <f>IF(W60&lt;&gt;0,AVERAGE(Y60:Z63),"")</f>
        <v>3.3357604403129875</v>
      </c>
      <c r="Z66" s="267"/>
      <c r="AA66" s="66"/>
      <c r="AB66" s="268">
        <f>(100*W66)/(100-W66)</f>
        <v>5.7585532229919094</v>
      </c>
      <c r="AC66" s="269"/>
      <c r="AD66" s="67">
        <f t="shared" si="1"/>
        <v>15.530200000000001</v>
      </c>
      <c r="AE66" s="68">
        <f t="shared" si="2"/>
        <v>3.3347261269279111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171" t="e">
        <v>#N/A</v>
      </c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226A-34C2-4197-86E4-3BC81DDA18A6}">
  <sheetPr>
    <pageSetUpPr fitToPage="1"/>
  </sheetPr>
  <dimension ref="A1:AU79"/>
  <sheetViews>
    <sheetView zoomScaleNormal="100" workbookViewId="0">
      <selection activeCell="Q60" sqref="Q60:Q6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79</v>
      </c>
      <c r="K5" s="364"/>
      <c r="L5" s="365" t="s">
        <v>51</v>
      </c>
      <c r="M5" s="320"/>
      <c r="N5" s="320"/>
      <c r="O5" s="364"/>
      <c r="P5" s="371">
        <v>46008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290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298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290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71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299</v>
      </c>
      <c r="D60" s="291"/>
      <c r="E60" s="151">
        <v>7.5</v>
      </c>
      <c r="F60" s="152">
        <v>9.8000000000000007</v>
      </c>
      <c r="G60" s="153">
        <v>12.8</v>
      </c>
      <c r="H60" s="153">
        <v>16.7</v>
      </c>
      <c r="I60" s="153">
        <v>22.7</v>
      </c>
      <c r="J60" s="153">
        <v>34.5</v>
      </c>
      <c r="K60" s="153">
        <v>51.6</v>
      </c>
      <c r="L60" s="153">
        <v>66</v>
      </c>
      <c r="M60" s="153">
        <v>75.8</v>
      </c>
      <c r="N60" s="153">
        <v>84.2</v>
      </c>
      <c r="O60" s="153">
        <v>94.1</v>
      </c>
      <c r="P60" s="153">
        <v>96.3</v>
      </c>
      <c r="Q60" s="154">
        <v>100</v>
      </c>
      <c r="R60" s="153"/>
      <c r="S60" s="155"/>
      <c r="T60" s="155"/>
      <c r="U60" s="292">
        <v>160</v>
      </c>
      <c r="V60" s="293"/>
      <c r="W60" s="294">
        <v>4.3499999999999996</v>
      </c>
      <c r="X60" s="295"/>
      <c r="Y60" s="288">
        <f t="shared" ref="Y60:Y61" si="0">IF(W60&lt;&gt;0,AE60,"")</f>
        <v>2.705354234548949</v>
      </c>
      <c r="Z60" s="289"/>
      <c r="AA60" s="80"/>
      <c r="AB60" s="268">
        <f>(100*W60)/(100-W60)</f>
        <v>4.5478306325143745</v>
      </c>
      <c r="AC60" s="269"/>
      <c r="AD60" s="67">
        <f>(0.25*(100-O60)+2.3*(O60-H60)+12*(H60-E60)+150*(E60))/100</f>
        <v>14.148949999999999</v>
      </c>
      <c r="AE60" s="68">
        <f>(AB60*$AE$56)/(2.65*(AD60)^(1/5))</f>
        <v>2.705354234548949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7.5</v>
      </c>
      <c r="F66" s="114">
        <f t="shared" si="4"/>
        <v>9.8000000000000007</v>
      </c>
      <c r="G66" s="114">
        <f t="shared" si="4"/>
        <v>12.8</v>
      </c>
      <c r="H66" s="114">
        <f t="shared" si="4"/>
        <v>16.7</v>
      </c>
      <c r="I66" s="114">
        <f t="shared" si="4"/>
        <v>22.7</v>
      </c>
      <c r="J66" s="114">
        <f t="shared" si="4"/>
        <v>34.5</v>
      </c>
      <c r="K66" s="114">
        <f t="shared" si="4"/>
        <v>51.6</v>
      </c>
      <c r="L66" s="114">
        <f t="shared" si="4"/>
        <v>66</v>
      </c>
      <c r="M66" s="114">
        <f t="shared" si="4"/>
        <v>75.8</v>
      </c>
      <c r="N66" s="114">
        <f t="shared" si="4"/>
        <v>84.2</v>
      </c>
      <c r="O66" s="131">
        <f t="shared" si="4"/>
        <v>94.1</v>
      </c>
      <c r="P66" s="131">
        <f t="shared" si="4"/>
        <v>96.3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160</v>
      </c>
      <c r="V66" s="263"/>
      <c r="W66" s="264">
        <f>IF(W60&lt;&gt;0,AVERAGE(W60:X63),"")</f>
        <v>4.3499999999999996</v>
      </c>
      <c r="X66" s="265"/>
      <c r="Y66" s="266">
        <f>IF(W60&lt;&gt;0,AVERAGE(Y60:Z63),"")</f>
        <v>2.705354234548949</v>
      </c>
      <c r="Z66" s="267"/>
      <c r="AA66" s="66"/>
      <c r="AB66" s="268">
        <f>(100*W66)/(100-W66)</f>
        <v>4.5478306325143745</v>
      </c>
      <c r="AC66" s="269"/>
      <c r="AD66" s="67">
        <f t="shared" si="1"/>
        <v>14.148949999999999</v>
      </c>
      <c r="AE66" s="68">
        <f t="shared" si="2"/>
        <v>2.705354234548949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275">
        <v>4.4000000000000004</v>
      </c>
      <c r="X67" s="274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510B-BD90-448D-B4F4-B430880B56A4}">
  <sheetPr>
    <pageSetUpPr fitToPage="1"/>
  </sheetPr>
  <dimension ref="A1:AN79"/>
  <sheetViews>
    <sheetView zoomScaleNormal="100" workbookViewId="0">
      <selection activeCell="AC14" sqref="AC1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281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78</v>
      </c>
      <c r="K5" s="364"/>
      <c r="L5" s="365" t="s">
        <v>51</v>
      </c>
      <c r="M5" s="320"/>
      <c r="N5" s="320"/>
      <c r="O5" s="364"/>
      <c r="P5" s="366">
        <v>46008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290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296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290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403" t="s">
        <v>297</v>
      </c>
      <c r="D60" s="379"/>
      <c r="E60" s="110">
        <v>7.8</v>
      </c>
      <c r="F60" s="111">
        <v>9.8000000000000007</v>
      </c>
      <c r="G60" s="112">
        <v>12.7</v>
      </c>
      <c r="H60" s="112">
        <v>16.600000000000001</v>
      </c>
      <c r="I60" s="112">
        <v>22.8</v>
      </c>
      <c r="J60" s="112">
        <v>35.1</v>
      </c>
      <c r="K60" s="112">
        <v>56.1</v>
      </c>
      <c r="L60" s="112">
        <v>73.8</v>
      </c>
      <c r="M60" s="112">
        <v>89</v>
      </c>
      <c r="N60" s="112">
        <v>95.4</v>
      </c>
      <c r="O60" s="112">
        <v>100</v>
      </c>
      <c r="P60" s="112"/>
      <c r="Q60" s="112"/>
      <c r="R60" s="112"/>
      <c r="S60" s="113"/>
      <c r="T60" s="113"/>
      <c r="U60" s="399">
        <v>185</v>
      </c>
      <c r="V60" s="400"/>
      <c r="W60" s="401">
        <v>5.0999999999999996</v>
      </c>
      <c r="X60" s="402"/>
      <c r="Y60" s="288">
        <f t="shared" ref="Y60:Y61" si="0">IF(W60&lt;&gt;0,AE60,"")</f>
        <v>3.1475691035942597</v>
      </c>
      <c r="Z60" s="289"/>
      <c r="AA60" s="80"/>
      <c r="AB60" s="268">
        <f>(100*W60)/(100-W60)</f>
        <v>5.3740779768177021</v>
      </c>
      <c r="AC60" s="269"/>
      <c r="AD60" s="67">
        <f>(0.25*(100-O60)+2.3*(O60-H60)+12*(H60-E60)+150*(E60))/100</f>
        <v>14.674200000000001</v>
      </c>
      <c r="AE60" s="68">
        <f>(AB60*$AE$56)/(2.65*(AD60)^(1/5))</f>
        <v>3.1475691035942597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7.8</v>
      </c>
      <c r="F66" s="114">
        <f t="shared" si="4"/>
        <v>9.8000000000000007</v>
      </c>
      <c r="G66" s="114">
        <f t="shared" si="4"/>
        <v>12.7</v>
      </c>
      <c r="H66" s="114">
        <f t="shared" si="4"/>
        <v>16.600000000000001</v>
      </c>
      <c r="I66" s="114">
        <f t="shared" si="4"/>
        <v>22.8</v>
      </c>
      <c r="J66" s="114">
        <f t="shared" si="4"/>
        <v>35.1</v>
      </c>
      <c r="K66" s="114">
        <f t="shared" si="4"/>
        <v>56.1</v>
      </c>
      <c r="L66" s="114">
        <f t="shared" si="4"/>
        <v>73.8</v>
      </c>
      <c r="M66" s="114">
        <f t="shared" si="4"/>
        <v>89</v>
      </c>
      <c r="N66" s="114">
        <f t="shared" si="4"/>
        <v>95.4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185</v>
      </c>
      <c r="V66" s="263"/>
      <c r="W66" s="264">
        <f>IF(W60&lt;&gt;0,AVERAGE(W60:X63),"")</f>
        <v>5.0999999999999996</v>
      </c>
      <c r="X66" s="265"/>
      <c r="Y66" s="266">
        <f>IF(W60&lt;&gt;0,AVERAGE(Y60:Z63),"")</f>
        <v>3.1475691035942597</v>
      </c>
      <c r="Z66" s="267"/>
      <c r="AA66" s="66"/>
      <c r="AB66" s="268">
        <f>(100*W66)/(100-W66)</f>
        <v>5.3740779768177021</v>
      </c>
      <c r="AC66" s="269"/>
      <c r="AD66" s="67">
        <f t="shared" si="1"/>
        <v>14.674200000000001</v>
      </c>
      <c r="AE66" s="68">
        <f t="shared" si="2"/>
        <v>3.1475691035942597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171" t="e">
        <v>#N/A</v>
      </c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C60:D60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EF8F-0FDC-4D89-B617-95B45EBB575A}">
  <sheetPr>
    <pageSetUpPr fitToPage="1"/>
  </sheetPr>
  <dimension ref="A1:AN79"/>
  <sheetViews>
    <sheetView zoomScaleNormal="100" workbookViewId="0">
      <selection activeCell="G10" sqref="G10:L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77</v>
      </c>
      <c r="K5" s="364"/>
      <c r="L5" s="365" t="s">
        <v>51</v>
      </c>
      <c r="M5" s="320"/>
      <c r="N5" s="320"/>
      <c r="O5" s="364"/>
      <c r="P5" s="366">
        <v>45947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290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294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290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93" t="s">
        <v>295</v>
      </c>
      <c r="D60" s="291"/>
      <c r="E60" s="110">
        <v>8.1999999999999993</v>
      </c>
      <c r="F60" s="111">
        <v>9.3000000000000007</v>
      </c>
      <c r="G60" s="112">
        <v>11.2</v>
      </c>
      <c r="H60" s="112">
        <v>13.9</v>
      </c>
      <c r="I60" s="112">
        <v>18.399999999999999</v>
      </c>
      <c r="J60" s="112">
        <v>26.5</v>
      </c>
      <c r="K60" s="112">
        <v>38.6</v>
      </c>
      <c r="L60" s="112">
        <v>58.5</v>
      </c>
      <c r="M60" s="112">
        <v>76.2</v>
      </c>
      <c r="N60" s="112">
        <v>94.9</v>
      </c>
      <c r="O60" s="198">
        <v>100</v>
      </c>
      <c r="P60" s="112"/>
      <c r="Q60" s="112"/>
      <c r="R60" s="112"/>
      <c r="S60" s="113"/>
      <c r="T60" s="113"/>
      <c r="U60" s="399">
        <v>169</v>
      </c>
      <c r="V60" s="400"/>
      <c r="W60" s="401">
        <v>5.67</v>
      </c>
      <c r="X60" s="402"/>
      <c r="Y60" s="288">
        <f t="shared" ref="Y60:Y61" si="0">IF(W60&lt;&gt;0,AE60,"")</f>
        <v>3.5925648057561141</v>
      </c>
      <c r="Z60" s="289"/>
      <c r="AA60" s="80"/>
      <c r="AB60" s="268">
        <f>(100*W60)/(100-W60)</f>
        <v>6.0108131029365</v>
      </c>
      <c r="AC60" s="269"/>
      <c r="AD60" s="67">
        <f>(0.25*(100-O60)+2.3*(O60-H60)+12*(H60-E60)+150*(E60))/100</f>
        <v>14.964299999999998</v>
      </c>
      <c r="AE60" s="68">
        <f>(AB60*$AE$56)/(2.65*(AD60)^(1/5))</f>
        <v>3.5925648057561141</v>
      </c>
      <c r="AF60" s="29"/>
      <c r="AG60" s="66"/>
    </row>
    <row r="61" spans="1:34" ht="24.9" customHeight="1" x14ac:dyDescent="0.25">
      <c r="A61" s="5"/>
      <c r="B61" s="44">
        <v>2</v>
      </c>
      <c r="C61" s="404"/>
      <c r="D61" s="405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62"/>
      <c r="P61" s="124"/>
      <c r="Q61" s="124"/>
      <c r="R61" s="124"/>
      <c r="S61" s="125"/>
      <c r="T61" s="125"/>
      <c r="U61" s="406"/>
      <c r="V61" s="407"/>
      <c r="W61" s="408"/>
      <c r="X61" s="409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62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8.1999999999999993</v>
      </c>
      <c r="F66" s="114">
        <f t="shared" si="4"/>
        <v>9.3000000000000007</v>
      </c>
      <c r="G66" s="114">
        <f t="shared" si="4"/>
        <v>11.2</v>
      </c>
      <c r="H66" s="114">
        <f t="shared" si="4"/>
        <v>13.9</v>
      </c>
      <c r="I66" s="114">
        <f t="shared" si="4"/>
        <v>18.399999999999999</v>
      </c>
      <c r="J66" s="114">
        <f t="shared" si="4"/>
        <v>26.5</v>
      </c>
      <c r="K66" s="114">
        <f t="shared" si="4"/>
        <v>38.6</v>
      </c>
      <c r="L66" s="114">
        <f t="shared" si="4"/>
        <v>58.5</v>
      </c>
      <c r="M66" s="114">
        <f t="shared" si="4"/>
        <v>76.2</v>
      </c>
      <c r="N66" s="114">
        <f t="shared" si="4"/>
        <v>94.9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169</v>
      </c>
      <c r="V66" s="263"/>
      <c r="W66" s="264">
        <f>IF(W60&lt;&gt;0,AVERAGE(W60:X63),"")</f>
        <v>5.67</v>
      </c>
      <c r="X66" s="265"/>
      <c r="Y66" s="266">
        <f>IF(W60&lt;&gt;0,AVERAGE(Y60:Z63),"")</f>
        <v>3.5925648057561141</v>
      </c>
      <c r="Z66" s="267"/>
      <c r="AA66" s="66"/>
      <c r="AB66" s="268">
        <f>(100*W66)/(100-W66)</f>
        <v>6.0108131029365</v>
      </c>
      <c r="AC66" s="269"/>
      <c r="AD66" s="67">
        <f t="shared" si="1"/>
        <v>14.964299999999998</v>
      </c>
      <c r="AE66" s="68">
        <f t="shared" si="2"/>
        <v>3.5925648057561141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C60:D60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8737-C4B0-498B-9AE1-53B3F79B5FF9}">
  <sheetPr>
    <pageSetUpPr fitToPage="1"/>
  </sheetPr>
  <dimension ref="A1:AN79"/>
  <sheetViews>
    <sheetView topLeftCell="A60" zoomScaleNormal="100" workbookViewId="0">
      <selection activeCell="C60" sqref="C60:D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76</v>
      </c>
      <c r="K5" s="364"/>
      <c r="L5" s="365" t="s">
        <v>51</v>
      </c>
      <c r="M5" s="320"/>
      <c r="N5" s="320"/>
      <c r="O5" s="364"/>
      <c r="P5" s="366">
        <v>45947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290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292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291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286</v>
      </c>
      <c r="D60" s="291"/>
      <c r="E60" s="110">
        <v>7</v>
      </c>
      <c r="F60" s="111">
        <v>9.1</v>
      </c>
      <c r="G60" s="112">
        <v>11.7</v>
      </c>
      <c r="H60" s="112">
        <v>15.1</v>
      </c>
      <c r="I60" s="112">
        <v>20.399999999999999</v>
      </c>
      <c r="J60" s="112">
        <v>29.5</v>
      </c>
      <c r="K60" s="112">
        <v>41.8</v>
      </c>
      <c r="L60" s="112">
        <v>61.6</v>
      </c>
      <c r="M60" s="112">
        <v>78.099999999999994</v>
      </c>
      <c r="N60" s="112">
        <v>95.1</v>
      </c>
      <c r="O60" s="198">
        <v>100</v>
      </c>
      <c r="P60" s="112"/>
      <c r="Q60" s="112"/>
      <c r="R60" s="112"/>
      <c r="S60" s="113"/>
      <c r="T60" s="113"/>
      <c r="U60" s="399">
        <v>170</v>
      </c>
      <c r="V60" s="400"/>
      <c r="W60" s="401">
        <v>4.99</v>
      </c>
      <c r="X60" s="402"/>
      <c r="Y60" s="288">
        <f t="shared" ref="Y60:Y61" si="0">IF(W60&lt;&gt;0,AE60,"")</f>
        <v>3.207989790800903</v>
      </c>
      <c r="Z60" s="289"/>
      <c r="AA60" s="80"/>
      <c r="AB60" s="268">
        <f>(100*W60)/(100-W60)</f>
        <v>5.2520787285548884</v>
      </c>
      <c r="AC60" s="269"/>
      <c r="AD60" s="67">
        <f>(0.25*(100-O60)+2.3*(O60-H60)+12*(H60-E60)+150*(E60))/100</f>
        <v>13.4247</v>
      </c>
      <c r="AE60" s="68">
        <f>(AB60*$AE$56)/(2.65*(AD60)^(1/5))</f>
        <v>3.207989790800903</v>
      </c>
      <c r="AF60" s="29"/>
      <c r="AG60" s="66"/>
    </row>
    <row r="61" spans="1:34" ht="24.9" customHeight="1" x14ac:dyDescent="0.25">
      <c r="A61" s="5"/>
      <c r="B61" s="44">
        <v>2</v>
      </c>
      <c r="C61" s="404"/>
      <c r="D61" s="405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62"/>
      <c r="P61" s="124"/>
      <c r="Q61" s="124"/>
      <c r="R61" s="124"/>
      <c r="S61" s="125"/>
      <c r="T61" s="125"/>
      <c r="U61" s="406"/>
      <c r="V61" s="407"/>
      <c r="W61" s="408"/>
      <c r="X61" s="409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62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</v>
      </c>
      <c r="F66" s="114">
        <f t="shared" si="4"/>
        <v>9.1</v>
      </c>
      <c r="G66" s="114">
        <f t="shared" si="4"/>
        <v>11.7</v>
      </c>
      <c r="H66" s="114">
        <f t="shared" si="4"/>
        <v>15.1</v>
      </c>
      <c r="I66" s="114">
        <f t="shared" si="4"/>
        <v>20.399999999999999</v>
      </c>
      <c r="J66" s="114">
        <f t="shared" si="4"/>
        <v>29.5</v>
      </c>
      <c r="K66" s="114">
        <f t="shared" si="4"/>
        <v>41.8</v>
      </c>
      <c r="L66" s="114">
        <f t="shared" si="4"/>
        <v>61.6</v>
      </c>
      <c r="M66" s="114">
        <f t="shared" si="4"/>
        <v>78.099999999999994</v>
      </c>
      <c r="N66" s="114">
        <f t="shared" si="4"/>
        <v>95.1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170</v>
      </c>
      <c r="V66" s="263"/>
      <c r="W66" s="264">
        <f>IF(W60&lt;&gt;0,AVERAGE(W60:X63),"")</f>
        <v>4.99</v>
      </c>
      <c r="X66" s="265"/>
      <c r="Y66" s="266">
        <f>IF(W60&lt;&gt;0,AVERAGE(Y60:Z63),"")</f>
        <v>3.207989790800903</v>
      </c>
      <c r="Z66" s="267"/>
      <c r="AA66" s="66"/>
      <c r="AB66" s="268">
        <f>(100*W66)/(100-W66)</f>
        <v>5.2520787285548884</v>
      </c>
      <c r="AC66" s="269"/>
      <c r="AD66" s="67">
        <f t="shared" si="1"/>
        <v>13.4247</v>
      </c>
      <c r="AE66" s="68">
        <f t="shared" si="2"/>
        <v>3.207989790800903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C60:D60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3614-168F-4D9C-BC18-2D7F1E6D3BDB}">
  <sheetPr>
    <pageSetUpPr fitToPage="1"/>
  </sheetPr>
  <dimension ref="A1:AN79"/>
  <sheetViews>
    <sheetView zoomScaleNormal="100" workbookViewId="0">
      <selection activeCell="G10" sqref="G10:L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281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75</v>
      </c>
      <c r="K5" s="364"/>
      <c r="L5" s="365" t="s">
        <v>51</v>
      </c>
      <c r="M5" s="320"/>
      <c r="N5" s="320"/>
      <c r="O5" s="364"/>
      <c r="P5" s="366">
        <v>46008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290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292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291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293</v>
      </c>
      <c r="D60" s="379"/>
      <c r="E60" s="151">
        <v>8.3000000000000007</v>
      </c>
      <c r="F60" s="152">
        <v>9.9</v>
      </c>
      <c r="G60" s="153">
        <v>12.7</v>
      </c>
      <c r="H60" s="153">
        <v>16.5</v>
      </c>
      <c r="I60" s="153">
        <v>22.3</v>
      </c>
      <c r="J60" s="153">
        <v>35</v>
      </c>
      <c r="K60" s="153">
        <v>58.2</v>
      </c>
      <c r="L60" s="153">
        <v>72.5</v>
      </c>
      <c r="M60" s="153">
        <v>86.6</v>
      </c>
      <c r="N60" s="153">
        <v>97.3</v>
      </c>
      <c r="O60" s="154">
        <v>100</v>
      </c>
      <c r="P60" s="153"/>
      <c r="Q60" s="153"/>
      <c r="R60" s="153"/>
      <c r="S60" s="155"/>
      <c r="T60" s="155"/>
      <c r="U60" s="292">
        <v>192</v>
      </c>
      <c r="V60" s="293"/>
      <c r="W60" s="294">
        <v>5.16</v>
      </c>
      <c r="X60" s="295"/>
      <c r="Y60" s="288">
        <f t="shared" ref="Y60:Y61" si="0">IF(W60&lt;&gt;0,AE60,"")</f>
        <v>3.1578625097713866</v>
      </c>
      <c r="Z60" s="289"/>
      <c r="AA60" s="80"/>
      <c r="AB60" s="268">
        <f>(100*W60)/(100-W60)</f>
        <v>5.4407423028258117</v>
      </c>
      <c r="AC60" s="269"/>
      <c r="AD60" s="67">
        <f>(0.25*(100-O60)+2.3*(O60-H60)+12*(H60-E60)+150*(E60))/100</f>
        <v>15.3545</v>
      </c>
      <c r="AE60" s="68">
        <f>(AB60*$AE$56)/(2.65*(AD60)^(1/5))</f>
        <v>3.1578625097713866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8.3000000000000007</v>
      </c>
      <c r="F66" s="114">
        <f t="shared" si="4"/>
        <v>9.9</v>
      </c>
      <c r="G66" s="114">
        <f t="shared" si="4"/>
        <v>12.7</v>
      </c>
      <c r="H66" s="114">
        <f t="shared" si="4"/>
        <v>16.5</v>
      </c>
      <c r="I66" s="114">
        <f t="shared" si="4"/>
        <v>22.3</v>
      </c>
      <c r="J66" s="114">
        <f t="shared" si="4"/>
        <v>35</v>
      </c>
      <c r="K66" s="114">
        <f t="shared" si="4"/>
        <v>58.2</v>
      </c>
      <c r="L66" s="114">
        <f t="shared" si="4"/>
        <v>72.5</v>
      </c>
      <c r="M66" s="114">
        <f t="shared" si="4"/>
        <v>86.6</v>
      </c>
      <c r="N66" s="114">
        <f t="shared" si="4"/>
        <v>97.3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192</v>
      </c>
      <c r="V66" s="263"/>
      <c r="W66" s="264">
        <f>IF(W60&lt;&gt;0,AVERAGE(W60:X63),"")</f>
        <v>5.16</v>
      </c>
      <c r="X66" s="265"/>
      <c r="Y66" s="266">
        <f>IF(W60&lt;&gt;0,AVERAGE(Y60:Z63),"")</f>
        <v>3.1578625097713866</v>
      </c>
      <c r="Z66" s="267"/>
      <c r="AA66" s="66"/>
      <c r="AB66" s="268">
        <f>(100*W66)/(100-W66)</f>
        <v>5.4407423028258117</v>
      </c>
      <c r="AC66" s="269"/>
      <c r="AD66" s="67">
        <f t="shared" si="1"/>
        <v>15.3545</v>
      </c>
      <c r="AE66" s="68">
        <f t="shared" si="2"/>
        <v>3.1578625097713866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171" t="e">
        <v>#N/A</v>
      </c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50E3-D8E9-41BF-B35C-2B7E67F15D88}">
  <sheetPr>
    <pageSetUpPr fitToPage="1"/>
  </sheetPr>
  <dimension ref="A1:AN79"/>
  <sheetViews>
    <sheetView zoomScaleNormal="100" workbookViewId="0">
      <selection activeCell="AC18" sqref="AC1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281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74</v>
      </c>
      <c r="K5" s="364"/>
      <c r="L5" s="365" t="s">
        <v>51</v>
      </c>
      <c r="M5" s="320"/>
      <c r="N5" s="320"/>
      <c r="O5" s="364"/>
      <c r="P5" s="366">
        <v>46004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280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283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280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282</v>
      </c>
      <c r="D60" s="379"/>
      <c r="E60" s="147">
        <v>8.4</v>
      </c>
      <c r="F60" s="148">
        <v>10.7</v>
      </c>
      <c r="G60" s="133">
        <v>13.8</v>
      </c>
      <c r="H60" s="133">
        <v>17.5</v>
      </c>
      <c r="I60" s="133">
        <v>23</v>
      </c>
      <c r="J60" s="133">
        <v>33.200000000000003</v>
      </c>
      <c r="K60" s="133">
        <v>52.3</v>
      </c>
      <c r="L60" s="133">
        <v>73.599999999999994</v>
      </c>
      <c r="M60" s="133">
        <v>88.2</v>
      </c>
      <c r="N60" s="133">
        <v>98</v>
      </c>
      <c r="O60" s="133">
        <v>100</v>
      </c>
      <c r="P60" s="133"/>
      <c r="Q60" s="133"/>
      <c r="R60" s="133"/>
      <c r="S60" s="134"/>
      <c r="T60" s="134"/>
      <c r="U60" s="380">
        <v>172</v>
      </c>
      <c r="V60" s="381"/>
      <c r="W60" s="382">
        <v>5.38</v>
      </c>
      <c r="X60" s="383"/>
      <c r="Y60" s="288">
        <f t="shared" ref="Y60:Y61" si="0">IF(W60&lt;&gt;0,AE60,"")</f>
        <v>3.2901454036268682</v>
      </c>
      <c r="Z60" s="289"/>
      <c r="AA60" s="80"/>
      <c r="AB60" s="268">
        <f>(100*W60)/(100-W60)</f>
        <v>5.6859015007398011</v>
      </c>
      <c r="AC60" s="269"/>
      <c r="AD60" s="67">
        <f>(0.25*(100-O60)+2.3*(O60-H60)+12*(H60-E60)+150*(E60))/100</f>
        <v>15.589499999999997</v>
      </c>
      <c r="AE60" s="68">
        <f>(AB60*$AE$56)/(2.65*(AD60)^(1/5))</f>
        <v>3.2901454036268682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8.4</v>
      </c>
      <c r="F66" s="114">
        <f t="shared" si="4"/>
        <v>10.7</v>
      </c>
      <c r="G66" s="114">
        <f t="shared" si="4"/>
        <v>13.8</v>
      </c>
      <c r="H66" s="114">
        <f t="shared" si="4"/>
        <v>17.5</v>
      </c>
      <c r="I66" s="114">
        <f t="shared" si="4"/>
        <v>23</v>
      </c>
      <c r="J66" s="114">
        <f t="shared" si="4"/>
        <v>33.200000000000003</v>
      </c>
      <c r="K66" s="114">
        <f t="shared" si="4"/>
        <v>52.3</v>
      </c>
      <c r="L66" s="114">
        <f t="shared" si="4"/>
        <v>73.599999999999994</v>
      </c>
      <c r="M66" s="114">
        <f t="shared" si="4"/>
        <v>88.2</v>
      </c>
      <c r="N66" s="114">
        <f t="shared" si="4"/>
        <v>98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172</v>
      </c>
      <c r="V66" s="263"/>
      <c r="W66" s="264">
        <f>IF(W60&lt;&gt;0,AVERAGE(W60:X63),"")</f>
        <v>5.38</v>
      </c>
      <c r="X66" s="265"/>
      <c r="Y66" s="266">
        <f>IF(W60&lt;&gt;0,AVERAGE(Y60:Z63),"")</f>
        <v>3.2901454036268682</v>
      </c>
      <c r="Z66" s="267"/>
      <c r="AA66" s="66"/>
      <c r="AB66" s="268">
        <f>(100*W66)/(100-W66)</f>
        <v>5.6859015007398011</v>
      </c>
      <c r="AC66" s="269"/>
      <c r="AD66" s="67">
        <f t="shared" si="1"/>
        <v>15.589499999999997</v>
      </c>
      <c r="AE66" s="68">
        <f t="shared" si="2"/>
        <v>3.2901454036268682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171" t="e">
        <v>#N/A</v>
      </c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2C75-97F4-4C15-8590-A0AC4856CB44}">
  <sheetPr>
    <pageSetUpPr fitToPage="1"/>
  </sheetPr>
  <dimension ref="A1:AN79"/>
  <sheetViews>
    <sheetView topLeftCell="A60" zoomScaleNormal="100" workbookViewId="0">
      <selection activeCell="U1" sqref="U1:Z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73</v>
      </c>
      <c r="K5" s="364"/>
      <c r="L5" s="365" t="s">
        <v>51</v>
      </c>
      <c r="M5" s="320"/>
      <c r="N5" s="320"/>
      <c r="O5" s="364"/>
      <c r="P5" s="366">
        <v>46003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46003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2" t="s">
        <v>288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9" t="s">
        <v>287</v>
      </c>
      <c r="H12" s="329"/>
      <c r="I12" s="329"/>
      <c r="J12" s="329"/>
      <c r="K12" s="329"/>
      <c r="L12" s="329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225</v>
      </c>
      <c r="D60" s="379"/>
      <c r="E60" s="147">
        <v>8.1999999999999993</v>
      </c>
      <c r="F60" s="148">
        <v>10.1</v>
      </c>
      <c r="G60" s="133">
        <v>13.4</v>
      </c>
      <c r="H60" s="133">
        <v>17.600000000000001</v>
      </c>
      <c r="I60" s="133">
        <v>23.3</v>
      </c>
      <c r="J60" s="133">
        <v>32.799999999999997</v>
      </c>
      <c r="K60" s="133">
        <v>48.3</v>
      </c>
      <c r="L60" s="133">
        <v>74.400000000000006</v>
      </c>
      <c r="M60" s="133">
        <v>89.4</v>
      </c>
      <c r="N60" s="133">
        <v>99.1</v>
      </c>
      <c r="O60" s="133">
        <v>100</v>
      </c>
      <c r="P60" s="133"/>
      <c r="Q60" s="133"/>
      <c r="R60" s="133"/>
      <c r="S60" s="134"/>
      <c r="T60" s="134"/>
      <c r="U60" s="380">
        <v>176</v>
      </c>
      <c r="V60" s="381"/>
      <c r="W60" s="382">
        <v>5.15</v>
      </c>
      <c r="X60" s="383"/>
      <c r="Y60" s="288">
        <f>IF(W60&lt;&gt;0,AE60,"")</f>
        <v>3.1764369180969778</v>
      </c>
      <c r="Z60" s="289"/>
      <c r="AA60" s="80"/>
      <c r="AB60" s="268">
        <f>(100*W60)/(100-W60)</f>
        <v>5.4296257248286768</v>
      </c>
      <c r="AC60" s="269"/>
      <c r="AD60" s="67">
        <f>(0.25*(100-O60)+2.3*(O60-H60)+12*(H60-E60)+150*(E60))/100</f>
        <v>15.323200000000002</v>
      </c>
      <c r="AE60" s="68">
        <f>(AB60*$AE$56)/(2.65*(AD60)^(1/5))</f>
        <v>3.1764369180969778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73"/>
      <c r="F61" s="174"/>
      <c r="G61" s="175"/>
      <c r="H61" s="175"/>
      <c r="I61" s="175"/>
      <c r="J61" s="175"/>
      <c r="K61" s="175"/>
      <c r="L61" s="175"/>
      <c r="M61" s="175"/>
      <c r="N61" s="175"/>
      <c r="O61" s="176"/>
      <c r="P61" s="175"/>
      <c r="Q61" s="175"/>
      <c r="R61" s="175"/>
      <c r="S61" s="177"/>
      <c r="T61" s="177"/>
      <c r="U61" s="414"/>
      <c r="V61" s="415"/>
      <c r="W61" s="416"/>
      <c r="X61" s="417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>(0.25*(100-O61)+2.3*(O61-H61)+12*(H61-E61)+150*(E61))/100</f>
        <v>0.25</v>
      </c>
      <c r="AE61" s="68">
        <f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378"/>
      <c r="D62" s="379"/>
      <c r="E62" s="173"/>
      <c r="F62" s="174"/>
      <c r="G62" s="175"/>
      <c r="H62" s="175"/>
      <c r="I62" s="175"/>
      <c r="J62" s="175"/>
      <c r="K62" s="175"/>
      <c r="L62" s="175"/>
      <c r="M62" s="175"/>
      <c r="N62" s="175"/>
      <c r="O62" s="176"/>
      <c r="P62" s="175"/>
      <c r="Q62" s="175"/>
      <c r="R62" s="175"/>
      <c r="S62" s="177"/>
      <c r="T62" s="177"/>
      <c r="U62" s="414"/>
      <c r="V62" s="415"/>
      <c r="W62" s="416"/>
      <c r="X62" s="417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>(0.25*(100-O62)+2.3*(O62-H62)+12*(H62-E62)+150*(E62))/100</f>
        <v>0.25</v>
      </c>
      <c r="AE62" s="68">
        <f>(AB62*$AE$56)/(2.65*(AD62)^(1/5))</f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>IF(W63&lt;&gt;0,AE63,"")</f>
        <v/>
      </c>
      <c r="Z63" s="284"/>
      <c r="AA63" s="80"/>
      <c r="AB63" s="268">
        <f>(100*W63)/(100-W63)</f>
        <v>0</v>
      </c>
      <c r="AC63" s="269"/>
      <c r="AD63" s="67">
        <f>(0.25*(100-O63)+2.3*(O63-H63)+12*(H63-E63)+150*(E63))/100</f>
        <v>0.25</v>
      </c>
      <c r="AE63" s="68">
        <f>(AB63*$AE$56)/(2.65*(AD63)^(1/5))</f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>(0.25*(100-O65)+2.3*(O65-H65)+12*(H65-E65)+150*(E65))/100</f>
        <v>0.25</v>
      </c>
      <c r="AE65" s="68">
        <f>(AB65*$AE$56)/(2.65*(AD65)^(1/5))</f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O66" si="0">IF(E60&lt;&gt;0,AVERAGE(E60:E63),"")</f>
        <v>8.1999999999999993</v>
      </c>
      <c r="F66" s="114">
        <f t="shared" si="0"/>
        <v>10.1</v>
      </c>
      <c r="G66" s="114">
        <f t="shared" si="0"/>
        <v>13.4</v>
      </c>
      <c r="H66" s="114">
        <f t="shared" si="0"/>
        <v>17.600000000000001</v>
      </c>
      <c r="I66" s="114">
        <f t="shared" si="0"/>
        <v>23.3</v>
      </c>
      <c r="J66" s="114">
        <f t="shared" si="0"/>
        <v>32.799999999999997</v>
      </c>
      <c r="K66" s="114">
        <f t="shared" si="0"/>
        <v>48.3</v>
      </c>
      <c r="L66" s="114">
        <f t="shared" si="0"/>
        <v>74.400000000000006</v>
      </c>
      <c r="M66" s="114">
        <f t="shared" si="0"/>
        <v>89.4</v>
      </c>
      <c r="N66" s="114">
        <f t="shared" si="0"/>
        <v>99.1</v>
      </c>
      <c r="O66" s="131">
        <f t="shared" si="0"/>
        <v>100</v>
      </c>
      <c r="P66" s="114"/>
      <c r="Q66" s="131"/>
      <c r="R66" s="114"/>
      <c r="S66" s="114" t="str">
        <f>IF(S60&lt;&gt;0,AVERAGE(S60:S63),"")</f>
        <v/>
      </c>
      <c r="T66" s="115" t="str">
        <f>IF(T60&lt;&gt;0,AVERAGE(T60:T63),"")</f>
        <v/>
      </c>
      <c r="U66" s="262">
        <f>IF(U60&lt;&gt;0,AVERAGE(U60:V63),"")</f>
        <v>176</v>
      </c>
      <c r="V66" s="263"/>
      <c r="W66" s="264">
        <f>IF(W60&lt;&gt;0,AVERAGE(W60:X63),"")</f>
        <v>5.15</v>
      </c>
      <c r="X66" s="265"/>
      <c r="Y66" s="410">
        <f>IF(W60&lt;&gt;0,AVERAGE(Y60:Z63),"")</f>
        <v>3.1764369180969778</v>
      </c>
      <c r="Z66" s="411"/>
      <c r="AA66" s="66"/>
      <c r="AB66" s="268">
        <f>(100*W66)/(100-W66)</f>
        <v>5.4296257248286768</v>
      </c>
      <c r="AC66" s="269"/>
      <c r="AD66" s="67">
        <f>(0.25*(100-O66)+2.3*(O66-H66)+12*(H66-E66)+150*(E66))/100</f>
        <v>15.323200000000002</v>
      </c>
      <c r="AE66" s="68">
        <f>(AB66*$AE$56)/(2.65*(AD66)^(1/5))</f>
        <v>3.1764369180969778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</v>
      </c>
      <c r="F67" s="171">
        <v>8</v>
      </c>
      <c r="G67" s="171">
        <v>11</v>
      </c>
      <c r="H67" s="171">
        <v>14</v>
      </c>
      <c r="I67" s="171">
        <v>20</v>
      </c>
      <c r="J67" s="171">
        <v>31</v>
      </c>
      <c r="K67" s="171">
        <v>52</v>
      </c>
      <c r="L67" s="171">
        <v>77</v>
      </c>
      <c r="M67" s="171">
        <v>91</v>
      </c>
      <c r="N67" s="171">
        <v>99</v>
      </c>
      <c r="O67" s="172">
        <v>100</v>
      </c>
      <c r="P67" s="161"/>
      <c r="Q67" s="161"/>
      <c r="R67" s="161"/>
      <c r="S67" s="161"/>
      <c r="T67" s="161"/>
      <c r="U67" s="273"/>
      <c r="V67" s="274"/>
      <c r="W67" s="275">
        <v>5.4</v>
      </c>
      <c r="X67" s="274"/>
      <c r="Y67" s="412">
        <f>AE67</f>
        <v>3.4344330634797688</v>
      </c>
      <c r="Z67" s="413"/>
      <c r="AA67" s="66"/>
      <c r="AB67" s="268">
        <f>(100*W67)/(100-W67)</f>
        <v>5.7082452431289648</v>
      </c>
      <c r="AC67" s="269"/>
      <c r="AD67" s="67">
        <f>(0.25*(100-O67)+2.3*(O67-H67)+12*(H67-E67)+150*(E67))/100</f>
        <v>13.318</v>
      </c>
      <c r="AE67" s="68">
        <f>(AB67*$AE$56)/(2.65*(AD67)^(1/5))</f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B9E64-9D91-4743-99F1-2C8FB703B042}">
  <sheetPr>
    <pageSetUpPr fitToPage="1"/>
  </sheetPr>
  <dimension ref="A1:AN79"/>
  <sheetViews>
    <sheetView zoomScaleNormal="100" workbookViewId="0">
      <selection activeCell="AD7" sqref="AD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72</v>
      </c>
      <c r="K5" s="364"/>
      <c r="L5" s="365" t="s">
        <v>51</v>
      </c>
      <c r="M5" s="320"/>
      <c r="N5" s="320"/>
      <c r="O5" s="364"/>
      <c r="P5" s="366">
        <v>45942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46002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2" t="s">
        <v>289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9" t="s">
        <v>287</v>
      </c>
      <c r="H12" s="329"/>
      <c r="I12" s="329"/>
      <c r="J12" s="329"/>
      <c r="K12" s="329"/>
      <c r="L12" s="329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286</v>
      </c>
      <c r="D60" s="291"/>
      <c r="E60" s="122">
        <v>7.5</v>
      </c>
      <c r="F60" s="123">
        <v>9.3000000000000007</v>
      </c>
      <c r="G60" s="124">
        <v>11.9</v>
      </c>
      <c r="H60" s="124">
        <v>15.3</v>
      </c>
      <c r="I60" s="124">
        <v>20.6</v>
      </c>
      <c r="J60" s="124">
        <v>30.2</v>
      </c>
      <c r="K60" s="124">
        <v>43.3</v>
      </c>
      <c r="L60" s="124">
        <v>63</v>
      </c>
      <c r="M60" s="124">
        <v>80.099999999999994</v>
      </c>
      <c r="N60" s="124">
        <v>95.4</v>
      </c>
      <c r="O60" s="124">
        <v>100</v>
      </c>
      <c r="P60" s="124"/>
      <c r="Q60" s="124"/>
      <c r="R60" s="124"/>
      <c r="S60" s="125"/>
      <c r="T60" s="125"/>
      <c r="U60" s="389">
        <v>177</v>
      </c>
      <c r="V60" s="390"/>
      <c r="W60" s="391">
        <v>5</v>
      </c>
      <c r="X60" s="392"/>
      <c r="Y60" s="288">
        <f t="shared" ref="Y60:Y61" si="0">IF(W60&lt;&gt;0,AE60,"")</f>
        <v>3.1818187369095323</v>
      </c>
      <c r="Z60" s="289"/>
      <c r="AA60" s="80"/>
      <c r="AB60" s="268">
        <f>(100*W60)/(100-W60)</f>
        <v>5.2631578947368425</v>
      </c>
      <c r="AC60" s="269"/>
      <c r="AD60" s="67">
        <f>(0.25*(100-O60)+2.3*(O60-H60)+12*(H60-E60)+150*(E60))/100</f>
        <v>14.1341</v>
      </c>
      <c r="AE60" s="68">
        <f>(AB60*$AE$56)/(2.65*(AD60)^(1/5))</f>
        <v>3.1818187369095323</v>
      </c>
      <c r="AF60" s="29"/>
      <c r="AG60" s="66"/>
    </row>
    <row r="61" spans="1:34" ht="24.9" customHeight="1" x14ac:dyDescent="0.25">
      <c r="A61" s="5"/>
      <c r="B61" s="44">
        <v>2</v>
      </c>
      <c r="C61" s="404"/>
      <c r="D61" s="405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5"/>
      <c r="T61" s="125"/>
      <c r="U61" s="406"/>
      <c r="V61" s="407"/>
      <c r="W61" s="408"/>
      <c r="X61" s="409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7.5</v>
      </c>
      <c r="F66" s="114">
        <f t="shared" si="4"/>
        <v>9.3000000000000007</v>
      </c>
      <c r="G66" s="114">
        <f t="shared" si="4"/>
        <v>11.9</v>
      </c>
      <c r="H66" s="114">
        <f t="shared" si="4"/>
        <v>15.3</v>
      </c>
      <c r="I66" s="114">
        <f t="shared" si="4"/>
        <v>20.6</v>
      </c>
      <c r="J66" s="114">
        <f t="shared" si="4"/>
        <v>30.2</v>
      </c>
      <c r="K66" s="114">
        <f t="shared" si="4"/>
        <v>43.3</v>
      </c>
      <c r="L66" s="114">
        <f t="shared" si="4"/>
        <v>63</v>
      </c>
      <c r="M66" s="114">
        <f t="shared" si="4"/>
        <v>80.099999999999994</v>
      </c>
      <c r="N66" s="114">
        <f t="shared" si="4"/>
        <v>95.4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177</v>
      </c>
      <c r="V66" s="263"/>
      <c r="W66" s="264">
        <f>IF(W60&lt;&gt;0,AVERAGE(W60:X63),"")</f>
        <v>5</v>
      </c>
      <c r="X66" s="265"/>
      <c r="Y66" s="266">
        <f>IF(W60&lt;&gt;0,AVERAGE(Y60:Z63),"")</f>
        <v>3.1818187369095323</v>
      </c>
      <c r="Z66" s="267"/>
      <c r="AA66" s="66"/>
      <c r="AB66" s="268">
        <f>(100*W66)/(100-W66)</f>
        <v>5.2631578947368425</v>
      </c>
      <c r="AC66" s="269"/>
      <c r="AD66" s="67">
        <f t="shared" si="1"/>
        <v>14.1341</v>
      </c>
      <c r="AE66" s="68">
        <f t="shared" si="2"/>
        <v>3.1818187369095323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940E-6AC9-430C-A7CB-B36D18DE65B2}">
  <sheetPr>
    <pageSetUpPr fitToPage="1"/>
  </sheetPr>
  <dimension ref="A1:AU79"/>
  <sheetViews>
    <sheetView zoomScaleNormal="100" workbookViewId="0">
      <selection activeCell="AF16" sqref="AF1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71</v>
      </c>
      <c r="K5" s="364"/>
      <c r="L5" s="365" t="s">
        <v>51</v>
      </c>
      <c r="M5" s="320"/>
      <c r="N5" s="320"/>
      <c r="O5" s="364"/>
      <c r="P5" s="371">
        <v>46003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9" t="s">
        <v>63</v>
      </c>
      <c r="H10" s="329"/>
      <c r="I10" s="329"/>
      <c r="J10" s="329"/>
      <c r="K10" s="329"/>
      <c r="L10" s="329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46002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1" t="s">
        <v>284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9" t="s">
        <v>287</v>
      </c>
      <c r="H12" s="329"/>
      <c r="I12" s="329"/>
      <c r="J12" s="329"/>
      <c r="K12" s="329"/>
      <c r="L12" s="329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64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285</v>
      </c>
      <c r="D60" s="291"/>
      <c r="E60" s="122">
        <v>8.1</v>
      </c>
      <c r="F60" s="123">
        <v>10.199999999999999</v>
      </c>
      <c r="G60" s="124">
        <v>13.1</v>
      </c>
      <c r="H60" s="124">
        <v>17.2</v>
      </c>
      <c r="I60" s="124">
        <v>23.2</v>
      </c>
      <c r="J60" s="124">
        <v>35.200000000000003</v>
      </c>
      <c r="K60" s="124">
        <v>52.4</v>
      </c>
      <c r="L60" s="124">
        <v>67</v>
      </c>
      <c r="M60" s="124">
        <v>77.099999999999994</v>
      </c>
      <c r="N60" s="124">
        <v>86.2</v>
      </c>
      <c r="O60" s="124">
        <v>94.1</v>
      </c>
      <c r="P60" s="124">
        <v>96.3</v>
      </c>
      <c r="Q60" s="124">
        <v>100</v>
      </c>
      <c r="R60" s="124"/>
      <c r="S60" s="125"/>
      <c r="T60" s="125"/>
      <c r="U60" s="389">
        <v>157</v>
      </c>
      <c r="V60" s="390"/>
      <c r="W60" s="391">
        <v>4.47</v>
      </c>
      <c r="X60" s="392"/>
      <c r="Y60" s="288">
        <f t="shared" ref="Y60:Y61" si="0">IF(W60&lt;&gt;0,AE60,"")</f>
        <v>2.7502169008136375</v>
      </c>
      <c r="Z60" s="289"/>
      <c r="AA60" s="80"/>
      <c r="AB60" s="268">
        <f>(100*W60)/(100-W60)</f>
        <v>4.6791583795666281</v>
      </c>
      <c r="AC60" s="269"/>
      <c r="AD60" s="67">
        <f>(0.25*(100-O60)+2.3*(O60-H60)+12*(H60-E60)+150*(E60))/100</f>
        <v>15.025450000000001</v>
      </c>
      <c r="AE60" s="68">
        <f>(AB60*$AE$56)/(2.65*(AD60)^(1/5))</f>
        <v>2.7502169008136375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8.1</v>
      </c>
      <c r="F66" s="114">
        <f t="shared" si="4"/>
        <v>10.199999999999999</v>
      </c>
      <c r="G66" s="114">
        <f t="shared" si="4"/>
        <v>13.1</v>
      </c>
      <c r="H66" s="114">
        <f t="shared" si="4"/>
        <v>17.2</v>
      </c>
      <c r="I66" s="114">
        <f t="shared" si="4"/>
        <v>23.2</v>
      </c>
      <c r="J66" s="114">
        <f t="shared" si="4"/>
        <v>35.200000000000003</v>
      </c>
      <c r="K66" s="114">
        <f t="shared" si="4"/>
        <v>52.4</v>
      </c>
      <c r="L66" s="114">
        <f t="shared" si="4"/>
        <v>67</v>
      </c>
      <c r="M66" s="114">
        <f t="shared" si="4"/>
        <v>77.099999999999994</v>
      </c>
      <c r="N66" s="114">
        <f t="shared" si="4"/>
        <v>86.2</v>
      </c>
      <c r="O66" s="131">
        <f t="shared" si="4"/>
        <v>94.1</v>
      </c>
      <c r="P66" s="131">
        <f t="shared" si="4"/>
        <v>96.3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157</v>
      </c>
      <c r="V66" s="263"/>
      <c r="W66" s="264">
        <f>IF(W60&lt;&gt;0,AVERAGE(W60:X63),"")</f>
        <v>4.47</v>
      </c>
      <c r="X66" s="265"/>
      <c r="Y66" s="266">
        <f>IF(W60&lt;&gt;0,AVERAGE(Y60:Z63),"")</f>
        <v>2.7502169008136375</v>
      </c>
      <c r="Z66" s="267"/>
      <c r="AA66" s="66"/>
      <c r="AB66" s="268">
        <f>(100*W66)/(100-W66)</f>
        <v>4.6791583795666281</v>
      </c>
      <c r="AC66" s="269"/>
      <c r="AD66" s="67">
        <f t="shared" si="1"/>
        <v>15.025450000000001</v>
      </c>
      <c r="AE66" s="68">
        <f t="shared" si="2"/>
        <v>2.7502169008136375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420" t="s">
        <v>268</v>
      </c>
      <c r="V74" s="421"/>
      <c r="W74" s="421"/>
      <c r="X74" s="421"/>
      <c r="Y74" s="421"/>
      <c r="Z74" s="422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423"/>
      <c r="V75" s="424"/>
      <c r="W75" s="424"/>
      <c r="X75" s="424"/>
      <c r="Y75" s="424"/>
      <c r="Z75" s="425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914B-C8A0-42E4-84DF-F3AAE5540808}">
  <sheetPr>
    <pageSetUpPr fitToPage="1"/>
  </sheetPr>
  <dimension ref="A1:AU79"/>
  <sheetViews>
    <sheetView zoomScaleNormal="100" workbookViewId="0">
      <selection activeCell="A76" sqref="A76:Q7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70</v>
      </c>
      <c r="K5" s="364"/>
      <c r="L5" s="365" t="s">
        <v>51</v>
      </c>
      <c r="M5" s="320"/>
      <c r="N5" s="320"/>
      <c r="O5" s="364"/>
      <c r="P5" s="371">
        <v>46001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46001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1" t="s">
        <v>279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274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148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71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276</v>
      </c>
      <c r="D60" s="291"/>
      <c r="E60" s="122">
        <v>8.6999999999999993</v>
      </c>
      <c r="F60" s="123">
        <v>10.199999999999999</v>
      </c>
      <c r="G60" s="124">
        <v>13.5</v>
      </c>
      <c r="H60" s="124">
        <v>17.600000000000001</v>
      </c>
      <c r="I60" s="124">
        <v>23</v>
      </c>
      <c r="J60" s="124">
        <v>32.5</v>
      </c>
      <c r="K60" s="124">
        <v>46.9</v>
      </c>
      <c r="L60" s="124">
        <v>62.2</v>
      </c>
      <c r="M60" s="124">
        <v>73.400000000000006</v>
      </c>
      <c r="N60" s="124">
        <v>88.3</v>
      </c>
      <c r="O60" s="124">
        <v>94</v>
      </c>
      <c r="P60" s="124">
        <v>96</v>
      </c>
      <c r="Q60" s="124">
        <v>100</v>
      </c>
      <c r="R60" s="124"/>
      <c r="S60" s="125"/>
      <c r="T60" s="125"/>
      <c r="U60" s="389">
        <v>180</v>
      </c>
      <c r="V60" s="390"/>
      <c r="W60" s="391">
        <v>4.8499999999999996</v>
      </c>
      <c r="X60" s="392"/>
      <c r="Y60" s="288">
        <f t="shared" ref="Y60:Y61" si="0">IF(W60&lt;&gt;0,AE60,"")</f>
        <v>2.9625914970539262</v>
      </c>
      <c r="Z60" s="289"/>
      <c r="AA60" s="80"/>
      <c r="AB60" s="268">
        <f>(100*W60)/(100-W60)</f>
        <v>5.0972149238045183</v>
      </c>
      <c r="AC60" s="269"/>
      <c r="AD60" s="67">
        <f>(0.25*(100-O60)+2.3*(O60-H60)+12*(H60-E60)+150*(E60))/100</f>
        <v>15.8902</v>
      </c>
      <c r="AE60" s="68">
        <f>(AB60*$AE$56)/(2.65*(AD60)^(1/5))</f>
        <v>2.9625914970539262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8.6999999999999993</v>
      </c>
      <c r="F66" s="114">
        <f t="shared" si="4"/>
        <v>10.199999999999999</v>
      </c>
      <c r="G66" s="114">
        <f t="shared" si="4"/>
        <v>13.5</v>
      </c>
      <c r="H66" s="114">
        <f t="shared" si="4"/>
        <v>17.600000000000001</v>
      </c>
      <c r="I66" s="114">
        <f t="shared" si="4"/>
        <v>23</v>
      </c>
      <c r="J66" s="114">
        <f t="shared" si="4"/>
        <v>32.5</v>
      </c>
      <c r="K66" s="114">
        <f t="shared" si="4"/>
        <v>46.9</v>
      </c>
      <c r="L66" s="114">
        <f t="shared" si="4"/>
        <v>62.2</v>
      </c>
      <c r="M66" s="114">
        <f t="shared" si="4"/>
        <v>73.400000000000006</v>
      </c>
      <c r="N66" s="114">
        <f t="shared" si="4"/>
        <v>88.3</v>
      </c>
      <c r="O66" s="131">
        <f t="shared" si="4"/>
        <v>94</v>
      </c>
      <c r="P66" s="131">
        <f t="shared" si="4"/>
        <v>96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180</v>
      </c>
      <c r="V66" s="263"/>
      <c r="W66" s="264">
        <f>IF(W60&lt;&gt;0,AVERAGE(W60:X63),"")</f>
        <v>4.8499999999999996</v>
      </c>
      <c r="X66" s="265"/>
      <c r="Y66" s="266">
        <f>IF(W60&lt;&gt;0,AVERAGE(Y60:Z63),"")</f>
        <v>2.9625914970539262</v>
      </c>
      <c r="Z66" s="267"/>
      <c r="AA66" s="66"/>
      <c r="AB66" s="268">
        <f>(100*W66)/(100-W66)</f>
        <v>5.0972149238045183</v>
      </c>
      <c r="AC66" s="269"/>
      <c r="AD66" s="67">
        <f t="shared" si="1"/>
        <v>15.8902</v>
      </c>
      <c r="AE66" s="68">
        <f t="shared" si="2"/>
        <v>2.9625914970539262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9C47-26F9-45DC-B404-C19DD61E126A}">
  <sheetPr>
    <pageSetUpPr fitToPage="1"/>
  </sheetPr>
  <dimension ref="A1:AN79"/>
  <sheetViews>
    <sheetView zoomScaleNormal="100" workbookViewId="0">
      <selection activeCell="V77" sqref="V77:Y7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69</v>
      </c>
      <c r="K5" s="364"/>
      <c r="L5" s="365" t="s">
        <v>51</v>
      </c>
      <c r="M5" s="320"/>
      <c r="N5" s="320"/>
      <c r="O5" s="364"/>
      <c r="P5" s="366">
        <v>46001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46001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2" t="s">
        <v>277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274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157</v>
      </c>
      <c r="D60" s="291"/>
      <c r="E60" s="122">
        <v>7.1</v>
      </c>
      <c r="F60" s="123">
        <v>9.3000000000000007</v>
      </c>
      <c r="G60" s="124">
        <v>11.8</v>
      </c>
      <c r="H60" s="124">
        <v>15.3</v>
      </c>
      <c r="I60" s="124">
        <v>21.1</v>
      </c>
      <c r="J60" s="124">
        <v>31.9</v>
      </c>
      <c r="K60" s="124">
        <v>46.6</v>
      </c>
      <c r="L60" s="124">
        <v>67</v>
      </c>
      <c r="M60" s="124">
        <v>83.3</v>
      </c>
      <c r="N60" s="124">
        <v>97.3</v>
      </c>
      <c r="O60" s="124">
        <v>100</v>
      </c>
      <c r="P60" s="124"/>
      <c r="Q60" s="124"/>
      <c r="R60" s="124"/>
      <c r="S60" s="125"/>
      <c r="T60" s="125"/>
      <c r="U60" s="389">
        <v>173</v>
      </c>
      <c r="V60" s="390"/>
      <c r="W60" s="391">
        <v>5.27</v>
      </c>
      <c r="X60" s="392"/>
      <c r="Y60" s="288">
        <f t="shared" ref="Y60:Y61" si="0">IF(W60&lt;&gt;0,AE60,"")</f>
        <v>3.3900988443302178</v>
      </c>
      <c r="Z60" s="289"/>
      <c r="AA60" s="80"/>
      <c r="AB60" s="268">
        <f>(100*W60)/(100-W60)</f>
        <v>5.5631795629684362</v>
      </c>
      <c r="AC60" s="269"/>
      <c r="AD60" s="67">
        <f>(0.25*(100-O60)+2.3*(O60-H60)+12*(H60-E60)+150*(E60))/100</f>
        <v>13.582100000000001</v>
      </c>
      <c r="AE60" s="68">
        <f>(AB60*$AE$56)/(2.65*(AD60)^(1/5))</f>
        <v>3.3900988443302178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7.1</v>
      </c>
      <c r="F66" s="114">
        <f t="shared" si="4"/>
        <v>9.3000000000000007</v>
      </c>
      <c r="G66" s="114">
        <f t="shared" si="4"/>
        <v>11.8</v>
      </c>
      <c r="H66" s="114">
        <f t="shared" si="4"/>
        <v>15.3</v>
      </c>
      <c r="I66" s="114">
        <f t="shared" si="4"/>
        <v>21.1</v>
      </c>
      <c r="J66" s="114">
        <f t="shared" si="4"/>
        <v>31.9</v>
      </c>
      <c r="K66" s="114">
        <f t="shared" si="4"/>
        <v>46.6</v>
      </c>
      <c r="L66" s="114">
        <f t="shared" si="4"/>
        <v>67</v>
      </c>
      <c r="M66" s="114">
        <f t="shared" si="4"/>
        <v>83.3</v>
      </c>
      <c r="N66" s="114">
        <f t="shared" si="4"/>
        <v>97.3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173</v>
      </c>
      <c r="V66" s="263"/>
      <c r="W66" s="264">
        <f>IF(W60&lt;&gt;0,AVERAGE(W60:X63),"")</f>
        <v>5.27</v>
      </c>
      <c r="X66" s="265"/>
      <c r="Y66" s="266">
        <f>IF(W60&lt;&gt;0,AVERAGE(Y60:Z63),"")</f>
        <v>3.3900988443302178</v>
      </c>
      <c r="Z66" s="267"/>
      <c r="AA66" s="66"/>
      <c r="AB66" s="268">
        <f>(100*W66)/(100-W66)</f>
        <v>5.5631795629684362</v>
      </c>
      <c r="AC66" s="269"/>
      <c r="AD66" s="67">
        <f t="shared" si="1"/>
        <v>13.582100000000001</v>
      </c>
      <c r="AE66" s="68">
        <f t="shared" si="2"/>
        <v>3.3900988443302178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6C7B-333E-4FAD-A07C-F017DD937F9B}">
  <sheetPr>
    <pageSetUpPr fitToPage="1"/>
  </sheetPr>
  <dimension ref="A1:AN79"/>
  <sheetViews>
    <sheetView topLeftCell="A62" zoomScaleNormal="100" workbookViewId="0">
      <selection activeCell="V77" sqref="V77:Y7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68</v>
      </c>
      <c r="K5" s="364"/>
      <c r="L5" s="365" t="s">
        <v>51</v>
      </c>
      <c r="M5" s="320"/>
      <c r="N5" s="320"/>
      <c r="O5" s="364"/>
      <c r="P5" s="366">
        <v>46001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46001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2" t="s">
        <v>278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274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275</v>
      </c>
      <c r="D60" s="379"/>
      <c r="E60" s="147">
        <v>9.9</v>
      </c>
      <c r="F60" s="148">
        <v>10.9</v>
      </c>
      <c r="G60" s="133">
        <v>13.8</v>
      </c>
      <c r="H60" s="133">
        <v>17.7</v>
      </c>
      <c r="I60" s="133">
        <v>24</v>
      </c>
      <c r="J60" s="133">
        <v>36.5</v>
      </c>
      <c r="K60" s="133">
        <v>57.5</v>
      </c>
      <c r="L60" s="133">
        <v>79.8</v>
      </c>
      <c r="M60" s="133">
        <v>92.3</v>
      </c>
      <c r="N60" s="133">
        <v>99</v>
      </c>
      <c r="O60" s="133">
        <v>100</v>
      </c>
      <c r="P60" s="133"/>
      <c r="Q60" s="133"/>
      <c r="R60" s="133"/>
      <c r="S60" s="134"/>
      <c r="T60" s="134"/>
      <c r="U60" s="380">
        <v>172</v>
      </c>
      <c r="V60" s="381"/>
      <c r="W60" s="382">
        <v>5.83</v>
      </c>
      <c r="X60" s="383"/>
      <c r="Y60" s="288">
        <f t="shared" ref="Y60:Y61" si="0">IF(W60&lt;&gt;0,AE60,"")</f>
        <v>3.4933904868438894</v>
      </c>
      <c r="Z60" s="289"/>
      <c r="AA60" s="80"/>
      <c r="AB60" s="268">
        <f>(100*W60)/(100-W60)</f>
        <v>6.1909312944674522</v>
      </c>
      <c r="AC60" s="269"/>
      <c r="AD60" s="67">
        <f>(0.25*(100-O60)+2.3*(O60-H60)+12*(H60-E60)+150*(E60))/100</f>
        <v>17.678899999999999</v>
      </c>
      <c r="AE60" s="68">
        <f>(AB60*$AE$56)/(2.65*(AD60)^(1/5))</f>
        <v>3.4933904868438894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9.9</v>
      </c>
      <c r="F66" s="114">
        <f t="shared" si="4"/>
        <v>10.9</v>
      </c>
      <c r="G66" s="114">
        <f t="shared" si="4"/>
        <v>13.8</v>
      </c>
      <c r="H66" s="114">
        <f t="shared" si="4"/>
        <v>17.7</v>
      </c>
      <c r="I66" s="114">
        <f t="shared" si="4"/>
        <v>24</v>
      </c>
      <c r="J66" s="114">
        <f t="shared" si="4"/>
        <v>36.5</v>
      </c>
      <c r="K66" s="114">
        <f t="shared" si="4"/>
        <v>57.5</v>
      </c>
      <c r="L66" s="114">
        <f t="shared" si="4"/>
        <v>79.8</v>
      </c>
      <c r="M66" s="114">
        <f t="shared" si="4"/>
        <v>92.3</v>
      </c>
      <c r="N66" s="114">
        <f t="shared" si="4"/>
        <v>99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172</v>
      </c>
      <c r="V66" s="263"/>
      <c r="W66" s="264">
        <f>IF(W60&lt;&gt;0,AVERAGE(W60:X63),"")</f>
        <v>5.83</v>
      </c>
      <c r="X66" s="265"/>
      <c r="Y66" s="266">
        <f>IF(W60&lt;&gt;0,AVERAGE(Y60:Z63),"")</f>
        <v>3.4933904868438894</v>
      </c>
      <c r="Z66" s="267"/>
      <c r="AA66" s="66"/>
      <c r="AB66" s="268">
        <f>(100*W66)/(100-W66)</f>
        <v>6.1909312944674522</v>
      </c>
      <c r="AC66" s="269"/>
      <c r="AD66" s="67">
        <f t="shared" si="1"/>
        <v>17.678899999999999</v>
      </c>
      <c r="AE66" s="68">
        <f t="shared" si="2"/>
        <v>3.4933904868438894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171"/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4275-CB65-43CF-9BB1-C135B33422AC}">
  <sheetPr>
    <pageSetUpPr fitToPage="1"/>
  </sheetPr>
  <dimension ref="A1:AU79"/>
  <sheetViews>
    <sheetView zoomScaleNormal="100" workbookViewId="0">
      <selection activeCell="S62" sqref="S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67</v>
      </c>
      <c r="K5" s="364"/>
      <c r="L5" s="365" t="s">
        <v>51</v>
      </c>
      <c r="M5" s="320"/>
      <c r="N5" s="320"/>
      <c r="O5" s="364"/>
      <c r="P5" s="371">
        <v>46000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9" t="s">
        <v>69</v>
      </c>
      <c r="H10" s="329"/>
      <c r="I10" s="329"/>
      <c r="J10" s="329"/>
      <c r="K10" s="329"/>
      <c r="L10" s="329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46000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1" t="s">
        <v>273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269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71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272</v>
      </c>
      <c r="D60" s="291"/>
      <c r="E60" s="122">
        <v>8.6</v>
      </c>
      <c r="F60" s="123">
        <v>10.4</v>
      </c>
      <c r="G60" s="124">
        <v>13.6</v>
      </c>
      <c r="H60" s="124">
        <v>17.7</v>
      </c>
      <c r="I60" s="124">
        <v>23.3</v>
      </c>
      <c r="J60" s="124">
        <v>33.4</v>
      </c>
      <c r="K60" s="124">
        <v>49.4</v>
      </c>
      <c r="L60" s="124">
        <v>63.3</v>
      </c>
      <c r="M60" s="124">
        <v>71.099999999999994</v>
      </c>
      <c r="N60" s="124">
        <v>81.3</v>
      </c>
      <c r="O60" s="124">
        <v>92.1</v>
      </c>
      <c r="P60" s="124">
        <v>97.2</v>
      </c>
      <c r="Q60" s="162">
        <v>100</v>
      </c>
      <c r="R60" s="124"/>
      <c r="S60" s="125"/>
      <c r="T60" s="125"/>
      <c r="U60" s="389">
        <v>181</v>
      </c>
      <c r="V60" s="390"/>
      <c r="W60" s="391">
        <v>4.4000000000000004</v>
      </c>
      <c r="X60" s="392"/>
      <c r="Y60" s="288">
        <f t="shared" ref="Y60:Y61" si="0">IF(W60&lt;&gt;0,AE60,"")</f>
        <v>2.6807275416337926</v>
      </c>
      <c r="Z60" s="289"/>
      <c r="AA60" s="80"/>
      <c r="AB60" s="268">
        <f>(100*W60)/(100-W60)</f>
        <v>4.6025104602510467</v>
      </c>
      <c r="AC60" s="269"/>
      <c r="AD60" s="67">
        <f>(0.25*(100-O60)+2.3*(O60-H60)+12*(H60-E60)+150*(E60))/100</f>
        <v>15.722950000000001</v>
      </c>
      <c r="AE60" s="68">
        <f>(AB60*$AE$56)/(2.65*(AD60)^(1/5))</f>
        <v>2.6807275416337926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8.6</v>
      </c>
      <c r="F66" s="114">
        <f t="shared" si="4"/>
        <v>10.4</v>
      </c>
      <c r="G66" s="114">
        <f t="shared" si="4"/>
        <v>13.6</v>
      </c>
      <c r="H66" s="114">
        <f t="shared" si="4"/>
        <v>17.7</v>
      </c>
      <c r="I66" s="114">
        <f t="shared" si="4"/>
        <v>23.3</v>
      </c>
      <c r="J66" s="114">
        <f t="shared" si="4"/>
        <v>33.4</v>
      </c>
      <c r="K66" s="114">
        <f t="shared" si="4"/>
        <v>49.4</v>
      </c>
      <c r="L66" s="114">
        <f t="shared" si="4"/>
        <v>63.3</v>
      </c>
      <c r="M66" s="114">
        <f t="shared" si="4"/>
        <v>71.099999999999994</v>
      </c>
      <c r="N66" s="114">
        <f t="shared" si="4"/>
        <v>81.3</v>
      </c>
      <c r="O66" s="131">
        <f t="shared" si="4"/>
        <v>92.1</v>
      </c>
      <c r="P66" s="131">
        <f t="shared" si="4"/>
        <v>97.2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181</v>
      </c>
      <c r="V66" s="263"/>
      <c r="W66" s="264">
        <f>IF(W60&lt;&gt;0,AVERAGE(W60:X63),"")</f>
        <v>4.4000000000000004</v>
      </c>
      <c r="X66" s="265"/>
      <c r="Y66" s="266">
        <f>IF(W60&lt;&gt;0,AVERAGE(Y60:Z63),"")</f>
        <v>2.6807275416337926</v>
      </c>
      <c r="Z66" s="267"/>
      <c r="AA66" s="66"/>
      <c r="AB66" s="268">
        <f>(100*W66)/(100-W66)</f>
        <v>4.6025104602510467</v>
      </c>
      <c r="AC66" s="269"/>
      <c r="AD66" s="67">
        <f t="shared" si="1"/>
        <v>15.722950000000001</v>
      </c>
      <c r="AE66" s="68">
        <f t="shared" si="2"/>
        <v>2.6807275416337926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1B92-C247-4D32-934A-0C27B9A3A07C}">
  <sheetPr>
    <pageSetUpPr fitToPage="1"/>
  </sheetPr>
  <dimension ref="A1:AU79"/>
  <sheetViews>
    <sheetView topLeftCell="A6" zoomScaleNormal="100" workbookViewId="0">
      <selection activeCell="N61" sqref="N6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66</v>
      </c>
      <c r="K5" s="364"/>
      <c r="L5" s="365" t="s">
        <v>51</v>
      </c>
      <c r="M5" s="320"/>
      <c r="N5" s="320"/>
      <c r="O5" s="364"/>
      <c r="P5" s="371">
        <v>46000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9" t="s">
        <v>69</v>
      </c>
      <c r="H10" s="329"/>
      <c r="I10" s="329"/>
      <c r="J10" s="329"/>
      <c r="K10" s="329"/>
      <c r="L10" s="329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>
        <v>46000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1" t="s">
        <v>270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269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71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271</v>
      </c>
      <c r="D60" s="379"/>
      <c r="E60" s="147">
        <v>7.5</v>
      </c>
      <c r="F60" s="148">
        <v>9.5</v>
      </c>
      <c r="G60" s="133">
        <v>12.9</v>
      </c>
      <c r="H60" s="133">
        <v>16.8</v>
      </c>
      <c r="I60" s="133">
        <v>21.8</v>
      </c>
      <c r="J60" s="133">
        <v>30.2</v>
      </c>
      <c r="K60" s="133">
        <v>42.9</v>
      </c>
      <c r="L60" s="133">
        <v>55.6</v>
      </c>
      <c r="M60" s="133">
        <v>64.8</v>
      </c>
      <c r="N60" s="133">
        <v>73.099999999999994</v>
      </c>
      <c r="O60" s="133">
        <v>84.2</v>
      </c>
      <c r="P60" s="133">
        <v>91.2</v>
      </c>
      <c r="Q60" s="149">
        <v>100</v>
      </c>
      <c r="R60" s="133"/>
      <c r="S60" s="134"/>
      <c r="T60" s="134"/>
      <c r="U60" s="380">
        <v>168</v>
      </c>
      <c r="V60" s="381"/>
      <c r="W60" s="382">
        <v>4.0199999999999996</v>
      </c>
      <c r="X60" s="383"/>
      <c r="Y60" s="288">
        <f t="shared" ref="Y60:Y61" si="0">IF(W60&lt;&gt;0,AE60,"")</f>
        <v>2.498386826172609</v>
      </c>
      <c r="Z60" s="289"/>
      <c r="AA60" s="80"/>
      <c r="AB60" s="268">
        <f>(100*W60)/(100-W60)</f>
        <v>4.1883725776203367</v>
      </c>
      <c r="AC60" s="269"/>
      <c r="AD60" s="67">
        <f>(0.25*(100-O60)+2.3*(O60-H60)+12*(H60-E60)+150*(E60))/100</f>
        <v>13.9557</v>
      </c>
      <c r="AE60" s="68">
        <f>(AB60*$AE$56)/(2.65*(AD60)^(1/5))</f>
        <v>2.498386826172609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7.5</v>
      </c>
      <c r="F66" s="114">
        <f t="shared" si="4"/>
        <v>9.5</v>
      </c>
      <c r="G66" s="114">
        <f t="shared" si="4"/>
        <v>12.9</v>
      </c>
      <c r="H66" s="114">
        <f t="shared" si="4"/>
        <v>16.8</v>
      </c>
      <c r="I66" s="114">
        <f t="shared" si="4"/>
        <v>21.8</v>
      </c>
      <c r="J66" s="114">
        <f t="shared" si="4"/>
        <v>30.2</v>
      </c>
      <c r="K66" s="114">
        <f t="shared" si="4"/>
        <v>42.9</v>
      </c>
      <c r="L66" s="114">
        <f t="shared" si="4"/>
        <v>55.6</v>
      </c>
      <c r="M66" s="114">
        <f t="shared" si="4"/>
        <v>64.8</v>
      </c>
      <c r="N66" s="114">
        <f t="shared" si="4"/>
        <v>73.099999999999994</v>
      </c>
      <c r="O66" s="131">
        <f t="shared" si="4"/>
        <v>84.2</v>
      </c>
      <c r="P66" s="131">
        <f t="shared" si="4"/>
        <v>91.2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168</v>
      </c>
      <c r="V66" s="263"/>
      <c r="W66" s="264">
        <f>IF(W60&lt;&gt;0,AVERAGE(W60:X63),"")</f>
        <v>4.0199999999999996</v>
      </c>
      <c r="X66" s="265"/>
      <c r="Y66" s="266">
        <f>IF(W60&lt;&gt;0,AVERAGE(Y60:Z63),"")</f>
        <v>2.498386826172609</v>
      </c>
      <c r="Z66" s="267"/>
      <c r="AA66" s="66"/>
      <c r="AB66" s="268">
        <f>(100*W66)/(100-W66)</f>
        <v>4.1883725776203367</v>
      </c>
      <c r="AC66" s="269"/>
      <c r="AD66" s="67">
        <f t="shared" si="1"/>
        <v>13.9557</v>
      </c>
      <c r="AE66" s="68">
        <f t="shared" si="2"/>
        <v>2.498386826172609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90AD-E00C-4E31-8B7F-60C59E14E43D}">
  <sheetPr>
    <pageSetUpPr fitToPage="1"/>
  </sheetPr>
  <dimension ref="A1:AU79"/>
  <sheetViews>
    <sheetView zoomScaleNormal="100" workbookViewId="0">
      <selection activeCell="AC80" sqref="AC8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65</v>
      </c>
      <c r="K5" s="364"/>
      <c r="L5" s="365" t="s">
        <v>51</v>
      </c>
      <c r="M5" s="320"/>
      <c r="N5" s="320"/>
      <c r="O5" s="364"/>
      <c r="P5" s="371">
        <v>45995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9" t="s">
        <v>63</v>
      </c>
      <c r="H10" s="329"/>
      <c r="I10" s="329"/>
      <c r="J10" s="329"/>
      <c r="K10" s="329"/>
      <c r="L10" s="329"/>
      <c r="M10" s="328" t="s">
        <v>30</v>
      </c>
      <c r="N10" s="328"/>
      <c r="O10" s="328"/>
      <c r="P10" s="328"/>
      <c r="Q10" s="328"/>
      <c r="R10" s="328"/>
      <c r="S10" s="331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9" t="s">
        <v>265</v>
      </c>
      <c r="H11" s="329"/>
      <c r="I11" s="329"/>
      <c r="J11" s="329"/>
      <c r="K11" s="329"/>
      <c r="L11" s="329"/>
      <c r="M11" s="328" t="s">
        <v>44</v>
      </c>
      <c r="N11" s="328"/>
      <c r="O11" s="328"/>
      <c r="P11" s="328"/>
      <c r="Q11" s="328"/>
      <c r="R11" s="328"/>
      <c r="S11" s="331" t="s">
        <v>266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9" t="s">
        <v>265</v>
      </c>
      <c r="H12" s="329"/>
      <c r="I12" s="329"/>
      <c r="J12" s="329"/>
      <c r="K12" s="329"/>
      <c r="L12" s="329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9" t="s">
        <v>224</v>
      </c>
      <c r="H13" s="329"/>
      <c r="I13" s="329"/>
      <c r="J13" s="329"/>
      <c r="K13" s="329"/>
      <c r="L13" s="329"/>
      <c r="M13" s="328" t="s">
        <v>29</v>
      </c>
      <c r="N13" s="328"/>
      <c r="O13" s="328"/>
      <c r="P13" s="328"/>
      <c r="Q13" s="328"/>
      <c r="R13" s="328"/>
      <c r="S13" s="329" t="s">
        <v>64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9" t="s">
        <v>94</v>
      </c>
      <c r="H14" s="329"/>
      <c r="I14" s="329"/>
      <c r="J14" s="329"/>
      <c r="K14" s="329"/>
      <c r="L14" s="329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7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7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7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7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7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7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7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7" ht="9" customHeight="1" x14ac:dyDescent="0.25">
      <c r="A24" s="18"/>
      <c r="Z24" s="23"/>
    </row>
    <row r="25" spans="1:47" ht="9" customHeight="1" x14ac:dyDescent="0.25">
      <c r="A25" s="18"/>
      <c r="Z25" s="23"/>
    </row>
    <row r="26" spans="1:47" ht="9" customHeight="1" x14ac:dyDescent="0.25">
      <c r="A26" s="18"/>
      <c r="Z26" s="23"/>
    </row>
    <row r="27" spans="1:47" ht="9" customHeight="1" x14ac:dyDescent="0.25">
      <c r="A27" s="18"/>
      <c r="Z27" s="23"/>
    </row>
    <row r="28" spans="1:47" ht="9" customHeight="1" x14ac:dyDescent="0.25">
      <c r="A28" s="18"/>
      <c r="Z28" s="23"/>
    </row>
    <row r="29" spans="1:47" ht="9" customHeight="1" x14ac:dyDescent="0.25">
      <c r="A29" s="18"/>
      <c r="Z29" s="23"/>
      <c r="AB29" s="191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</row>
    <row r="30" spans="1:47" ht="9" customHeight="1" x14ac:dyDescent="0.25">
      <c r="A30" s="18"/>
      <c r="Z30" s="23"/>
      <c r="AB30" s="191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</row>
    <row r="31" spans="1:47" ht="9" customHeight="1" x14ac:dyDescent="0.25">
      <c r="A31" s="18"/>
      <c r="Z31" s="23"/>
      <c r="AB31" s="197"/>
      <c r="AC31" s="196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6"/>
      <c r="AS31" s="196"/>
      <c r="AT31" s="195"/>
      <c r="AU31" s="195"/>
    </row>
    <row r="32" spans="1:47" ht="9" customHeight="1" x14ac:dyDescent="0.25">
      <c r="A32" s="18"/>
      <c r="Z32" s="23"/>
    </row>
    <row r="33" spans="1:40" ht="9" customHeight="1" x14ac:dyDescent="0.25">
      <c r="A33" s="18"/>
      <c r="Z33" s="23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</row>
    <row r="34" spans="1:40" ht="12.75" customHeight="1" x14ac:dyDescent="0.25">
      <c r="A34" s="18"/>
      <c r="Z34" s="23"/>
    </row>
    <row r="35" spans="1:40" ht="12.75" customHeight="1" x14ac:dyDescent="0.25">
      <c r="A35" s="18"/>
      <c r="Z35" s="23"/>
    </row>
    <row r="36" spans="1:40" ht="12.75" customHeight="1" x14ac:dyDescent="0.25">
      <c r="A36" s="18"/>
      <c r="Z36" s="23"/>
    </row>
    <row r="37" spans="1:40" ht="12.75" customHeight="1" x14ac:dyDescent="0.25">
      <c r="A37" s="18"/>
      <c r="Z37" s="23"/>
    </row>
    <row r="38" spans="1:40" ht="12.75" customHeight="1" x14ac:dyDescent="0.25">
      <c r="A38" s="18"/>
      <c r="Z38" s="23"/>
    </row>
    <row r="39" spans="1:40" ht="12.75" customHeight="1" x14ac:dyDescent="0.25">
      <c r="A39" s="18"/>
      <c r="Z39" s="23"/>
    </row>
    <row r="40" spans="1:40" ht="12.75" customHeight="1" x14ac:dyDescent="0.25">
      <c r="A40" s="18"/>
      <c r="Z40" s="23"/>
    </row>
    <row r="41" spans="1:40" ht="12.75" customHeight="1" x14ac:dyDescent="0.25">
      <c r="A41" s="18"/>
      <c r="Z41" s="23"/>
    </row>
    <row r="42" spans="1:40" ht="12.75" customHeight="1" x14ac:dyDescent="0.25">
      <c r="A42" s="18"/>
      <c r="Z42" s="23"/>
    </row>
    <row r="43" spans="1:40" ht="12.75" customHeight="1" x14ac:dyDescent="0.25">
      <c r="A43" s="18"/>
      <c r="Z43" s="23"/>
    </row>
    <row r="44" spans="1:40" ht="12.75" customHeight="1" x14ac:dyDescent="0.25">
      <c r="A44" s="18"/>
      <c r="Z44" s="23"/>
    </row>
    <row r="45" spans="1:40" ht="12.75" customHeight="1" x14ac:dyDescent="0.25">
      <c r="A45" s="18"/>
      <c r="Z45" s="23"/>
    </row>
    <row r="46" spans="1:40" ht="12.75" customHeight="1" x14ac:dyDescent="0.25">
      <c r="A46" s="18"/>
      <c r="Z46" s="23"/>
    </row>
    <row r="47" spans="1:40" ht="12.75" customHeight="1" x14ac:dyDescent="0.25">
      <c r="A47" s="18"/>
      <c r="Z47" s="23"/>
    </row>
    <row r="48" spans="1:40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267</v>
      </c>
      <c r="D60" s="379"/>
      <c r="E60" s="147">
        <v>7.5</v>
      </c>
      <c r="F60" s="148">
        <v>9.6999999999999993</v>
      </c>
      <c r="G60" s="133">
        <v>13.1</v>
      </c>
      <c r="H60" s="133">
        <v>17.3</v>
      </c>
      <c r="I60" s="133">
        <v>22.9</v>
      </c>
      <c r="J60" s="133">
        <v>33.299999999999997</v>
      </c>
      <c r="K60" s="133">
        <v>49</v>
      </c>
      <c r="L60" s="133">
        <v>63</v>
      </c>
      <c r="M60" s="133">
        <v>71.5</v>
      </c>
      <c r="N60" s="133">
        <v>80.2</v>
      </c>
      <c r="O60" s="133">
        <v>89.4</v>
      </c>
      <c r="P60" s="133">
        <v>95.3</v>
      </c>
      <c r="Q60" s="133">
        <v>100</v>
      </c>
      <c r="R60" s="133"/>
      <c r="S60" s="134"/>
      <c r="T60" s="134"/>
      <c r="U60" s="380"/>
      <c r="V60" s="381"/>
      <c r="W60" s="382">
        <v>4.59</v>
      </c>
      <c r="X60" s="383"/>
      <c r="Y60" s="288">
        <f t="shared" ref="Y60:Y61" si="0">IF(W60&lt;&gt;0,AE60,"")</f>
        <v>2.8633415880848037</v>
      </c>
      <c r="Z60" s="289"/>
      <c r="AA60" s="80"/>
      <c r="AB60" s="268">
        <f>(100*W60)/(100-W60)</f>
        <v>4.8108164762603502</v>
      </c>
      <c r="AC60" s="269"/>
      <c r="AD60" s="67">
        <f>(0.25*(100-O60)+2.3*(O60-H60)+12*(H60-E60)+150*(E60))/100</f>
        <v>14.110799999999999</v>
      </c>
      <c r="AE60" s="68">
        <f>(AB60*$AE$56)/(2.65*(AD60)^(1/5))</f>
        <v>2.8633415880848037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7.5</v>
      </c>
      <c r="F66" s="114">
        <f t="shared" si="4"/>
        <v>9.6999999999999993</v>
      </c>
      <c r="G66" s="114">
        <f t="shared" si="4"/>
        <v>13.1</v>
      </c>
      <c r="H66" s="114">
        <f t="shared" si="4"/>
        <v>17.3</v>
      </c>
      <c r="I66" s="114">
        <f t="shared" si="4"/>
        <v>22.9</v>
      </c>
      <c r="J66" s="114">
        <f t="shared" si="4"/>
        <v>33.299999999999997</v>
      </c>
      <c r="K66" s="114">
        <f t="shared" si="4"/>
        <v>49</v>
      </c>
      <c r="L66" s="114">
        <f t="shared" si="4"/>
        <v>63</v>
      </c>
      <c r="M66" s="114">
        <f t="shared" si="4"/>
        <v>71.5</v>
      </c>
      <c r="N66" s="114">
        <f t="shared" si="4"/>
        <v>80.2</v>
      </c>
      <c r="O66" s="131">
        <f t="shared" si="4"/>
        <v>89.4</v>
      </c>
      <c r="P66" s="131">
        <f t="shared" si="4"/>
        <v>95.3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 t="str">
        <f>IF(U60&lt;&gt;0,AVERAGE(U60:V63),"")</f>
        <v/>
      </c>
      <c r="V66" s="263"/>
      <c r="W66" s="264">
        <f>IF(W60&lt;&gt;0,AVERAGE(W60:X63),"")</f>
        <v>4.59</v>
      </c>
      <c r="X66" s="265"/>
      <c r="Y66" s="266">
        <f>IF(W60&lt;&gt;0,AVERAGE(Y60:Z63),"")</f>
        <v>2.8633415880848037</v>
      </c>
      <c r="Z66" s="267"/>
      <c r="AA66" s="66"/>
      <c r="AB66" s="268">
        <f>(100*W66)/(100-W66)</f>
        <v>4.8108164762603502</v>
      </c>
      <c r="AC66" s="269"/>
      <c r="AD66" s="67">
        <f t="shared" si="1"/>
        <v>14.110799999999999</v>
      </c>
      <c r="AE66" s="68">
        <f t="shared" si="2"/>
        <v>2.8633415880848037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420" t="s">
        <v>268</v>
      </c>
      <c r="V74" s="421"/>
      <c r="W74" s="421"/>
      <c r="X74" s="421"/>
      <c r="Y74" s="421"/>
      <c r="Z74" s="422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423"/>
      <c r="V75" s="424"/>
      <c r="W75" s="424"/>
      <c r="X75" s="424"/>
      <c r="Y75" s="424"/>
      <c r="Z75" s="425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L6:O6"/>
    <mergeCell ref="B11:F11"/>
    <mergeCell ref="M11:R11"/>
    <mergeCell ref="B12:F12"/>
    <mergeCell ref="M12:R12"/>
    <mergeCell ref="G11:L11"/>
    <mergeCell ref="G12:L12"/>
    <mergeCell ref="S11:Y11"/>
    <mergeCell ref="S12:Y12"/>
    <mergeCell ref="P6:T6"/>
    <mergeCell ref="A7:F7"/>
    <mergeCell ref="G7:Z7"/>
    <mergeCell ref="B10:F10"/>
    <mergeCell ref="M10:R10"/>
    <mergeCell ref="G10:L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AG58:AG59"/>
    <mergeCell ref="C59:D59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I19:Y19"/>
    <mergeCell ref="B20:H20"/>
    <mergeCell ref="I20:Y20"/>
    <mergeCell ref="AD56:AD57"/>
    <mergeCell ref="AE56:AE57"/>
    <mergeCell ref="B13:F13"/>
    <mergeCell ref="M13:R13"/>
    <mergeCell ref="B14:F14"/>
    <mergeCell ref="M14:R14"/>
    <mergeCell ref="S14:Y14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G13:L13"/>
    <mergeCell ref="G14:L14"/>
    <mergeCell ref="S13:Y13"/>
    <mergeCell ref="U60:V60"/>
    <mergeCell ref="W60:X60"/>
    <mergeCell ref="C60:D60"/>
    <mergeCell ref="U74:Z75"/>
    <mergeCell ref="U72:Z72"/>
    <mergeCell ref="A73:Q73"/>
    <mergeCell ref="R73:T73"/>
    <mergeCell ref="U73:Z73"/>
    <mergeCell ref="A74:Q74"/>
    <mergeCell ref="R74:T75"/>
    <mergeCell ref="U68:V68"/>
    <mergeCell ref="W68:X68"/>
    <mergeCell ref="Y68:Z68"/>
    <mergeCell ref="C63:D63"/>
    <mergeCell ref="U63:V63"/>
    <mergeCell ref="W63:X63"/>
    <mergeCell ref="Y63:Z63"/>
    <mergeCell ref="B19:H19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7014-085F-4BE6-913F-08F12424E008}">
  <sheetPr>
    <pageSetUpPr fitToPage="1"/>
  </sheetPr>
  <dimension ref="A1:AN79"/>
  <sheetViews>
    <sheetView topLeftCell="A4" zoomScaleNormal="100" workbookViewId="0">
      <selection activeCell="G14" sqref="G13:L1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64</v>
      </c>
      <c r="K5" s="364"/>
      <c r="L5" s="365" t="s">
        <v>51</v>
      </c>
      <c r="M5" s="320"/>
      <c r="N5" s="320"/>
      <c r="O5" s="364"/>
      <c r="P5" s="366">
        <v>45994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26">
        <v>45993</v>
      </c>
      <c r="H11" s="326"/>
      <c r="I11" s="326"/>
      <c r="J11" s="326"/>
      <c r="K11" s="326"/>
      <c r="L11" s="326"/>
      <c r="M11" s="328" t="s">
        <v>44</v>
      </c>
      <c r="N11" s="328"/>
      <c r="O11" s="328"/>
      <c r="P11" s="328"/>
      <c r="Q11" s="328"/>
      <c r="R11" s="328"/>
      <c r="S11" s="332" t="s">
        <v>264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26">
        <v>45993</v>
      </c>
      <c r="H12" s="326"/>
      <c r="I12" s="326"/>
      <c r="J12" s="326"/>
      <c r="K12" s="326"/>
      <c r="L12" s="326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263</v>
      </c>
      <c r="D60" s="379"/>
      <c r="E60" s="147">
        <v>8.6</v>
      </c>
      <c r="F60" s="148">
        <v>11.1</v>
      </c>
      <c r="G60" s="133">
        <v>14.3</v>
      </c>
      <c r="H60" s="133">
        <v>18.100000000000001</v>
      </c>
      <c r="I60" s="133">
        <v>23.8</v>
      </c>
      <c r="J60" s="133">
        <v>34.299999999999997</v>
      </c>
      <c r="K60" s="133">
        <v>54.7</v>
      </c>
      <c r="L60" s="133">
        <v>72.599999999999994</v>
      </c>
      <c r="M60" s="133">
        <v>85.7</v>
      </c>
      <c r="N60" s="133">
        <v>96.8</v>
      </c>
      <c r="O60" s="149">
        <v>100</v>
      </c>
      <c r="P60" s="133"/>
      <c r="Q60" s="133"/>
      <c r="R60" s="133"/>
      <c r="S60" s="134"/>
      <c r="T60" s="134"/>
      <c r="U60" s="380">
        <v>180</v>
      </c>
      <c r="V60" s="381"/>
      <c r="W60" s="382">
        <v>5.4</v>
      </c>
      <c r="X60" s="383"/>
      <c r="Y60" s="288">
        <f t="shared" ref="Y60:Y61" si="0">IF(W60&lt;&gt;0,AE60,"")</f>
        <v>3.2890920104535706</v>
      </c>
      <c r="Z60" s="289"/>
      <c r="AA60" s="80"/>
      <c r="AB60" s="268">
        <f>(100*W60)/(100-W60)</f>
        <v>5.7082452431289648</v>
      </c>
      <c r="AC60" s="269"/>
      <c r="AD60" s="67">
        <f>(0.25*(100-O60)+2.3*(O60-H60)+12*(H60-E60)+150*(E60))/100</f>
        <v>15.923699999999998</v>
      </c>
      <c r="AE60" s="68">
        <f>(AB60*$AE$56)/(2.65*(AD60)^(1/5))</f>
        <v>3.2890920104535706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8.6</v>
      </c>
      <c r="F66" s="114">
        <f t="shared" si="4"/>
        <v>11.1</v>
      </c>
      <c r="G66" s="114">
        <f t="shared" si="4"/>
        <v>14.3</v>
      </c>
      <c r="H66" s="114">
        <f t="shared" si="4"/>
        <v>18.100000000000001</v>
      </c>
      <c r="I66" s="114">
        <f t="shared" si="4"/>
        <v>23.8</v>
      </c>
      <c r="J66" s="114">
        <f t="shared" si="4"/>
        <v>34.299999999999997</v>
      </c>
      <c r="K66" s="114">
        <f t="shared" si="4"/>
        <v>54.7</v>
      </c>
      <c r="L66" s="114">
        <f t="shared" si="4"/>
        <v>72.599999999999994</v>
      </c>
      <c r="M66" s="114">
        <f t="shared" si="4"/>
        <v>85.7</v>
      </c>
      <c r="N66" s="114">
        <f t="shared" si="4"/>
        <v>96.8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180</v>
      </c>
      <c r="V66" s="263"/>
      <c r="W66" s="264">
        <f>IF(W60&lt;&gt;0,AVERAGE(W60:X63),"")</f>
        <v>5.4</v>
      </c>
      <c r="X66" s="265"/>
      <c r="Y66" s="266">
        <f>IF(W60&lt;&gt;0,AVERAGE(Y60:Z63),"")</f>
        <v>3.2890920104535706</v>
      </c>
      <c r="Z66" s="267"/>
      <c r="AA66" s="66"/>
      <c r="AB66" s="268">
        <f>(100*W66)/(100-W66)</f>
        <v>5.7082452431289648</v>
      </c>
      <c r="AC66" s="269"/>
      <c r="AD66" s="67">
        <f t="shared" si="1"/>
        <v>15.923699999999998</v>
      </c>
      <c r="AE66" s="68">
        <f t="shared" si="2"/>
        <v>3.2890920104535706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171"/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0097-DFF6-4892-BF29-25F63EC2D49C}">
  <sheetPr>
    <pageSetUpPr fitToPage="1"/>
  </sheetPr>
  <dimension ref="A1:AN79"/>
  <sheetViews>
    <sheetView zoomScaleNormal="100" workbookViewId="0">
      <selection activeCell="S10" sqref="S10:Z1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63</v>
      </c>
      <c r="K5" s="364"/>
      <c r="L5" s="365" t="s">
        <v>51</v>
      </c>
      <c r="M5" s="320"/>
      <c r="N5" s="320"/>
      <c r="O5" s="364"/>
      <c r="P5" s="366">
        <v>45993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261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26">
        <v>45993</v>
      </c>
      <c r="H11" s="326"/>
      <c r="I11" s="326"/>
      <c r="J11" s="326"/>
      <c r="K11" s="326"/>
      <c r="L11" s="326"/>
      <c r="M11" s="328" t="s">
        <v>44</v>
      </c>
      <c r="N11" s="328"/>
      <c r="O11" s="328"/>
      <c r="P11" s="328"/>
      <c r="Q11" s="328"/>
      <c r="R11" s="328"/>
      <c r="S11" s="332" t="s">
        <v>256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26">
        <v>45992</v>
      </c>
      <c r="H12" s="326"/>
      <c r="I12" s="326"/>
      <c r="J12" s="326"/>
      <c r="K12" s="326"/>
      <c r="L12" s="326"/>
      <c r="M12" s="334" t="s">
        <v>43</v>
      </c>
      <c r="N12" s="334"/>
      <c r="O12" s="334"/>
      <c r="P12" s="334"/>
      <c r="Q12" s="334"/>
      <c r="R12" s="334"/>
      <c r="S12" s="331" t="s">
        <v>259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6" t="s">
        <v>260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2.6560000000000001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431" t="s">
        <v>262</v>
      </c>
      <c r="D60" s="432"/>
      <c r="E60" s="143">
        <v>8.4</v>
      </c>
      <c r="F60" s="144">
        <v>10.5</v>
      </c>
      <c r="G60" s="145">
        <v>13.4</v>
      </c>
      <c r="H60" s="145">
        <v>17.100000000000001</v>
      </c>
      <c r="I60" s="145">
        <v>22.9</v>
      </c>
      <c r="J60" s="145">
        <v>34.200000000000003</v>
      </c>
      <c r="K60" s="145">
        <v>55.8</v>
      </c>
      <c r="L60" s="145">
        <v>72.8</v>
      </c>
      <c r="M60" s="145">
        <v>87.6</v>
      </c>
      <c r="N60" s="145">
        <v>97.2</v>
      </c>
      <c r="O60" s="145">
        <v>100</v>
      </c>
      <c r="P60" s="145"/>
      <c r="Q60" s="145"/>
      <c r="R60" s="145"/>
      <c r="S60" s="146"/>
      <c r="T60" s="146"/>
      <c r="U60" s="427">
        <v>185</v>
      </c>
      <c r="V60" s="428"/>
      <c r="W60" s="429">
        <v>5.23</v>
      </c>
      <c r="X60" s="430"/>
      <c r="Y60" s="288">
        <f t="shared" ref="Y60:Y61" si="0">IF(W60&lt;&gt;0,AE60,"")</f>
        <v>3.1949422784741617</v>
      </c>
      <c r="Z60" s="289"/>
      <c r="AA60" s="80"/>
      <c r="AB60" s="268">
        <f>(100*W60)/(100-W60)</f>
        <v>5.5186240371425557</v>
      </c>
      <c r="AC60" s="269"/>
      <c r="AD60" s="67">
        <f>(0.25*(100-O60)+2.3*(O60-H60)+12*(H60-E60)+150*(E60))/100</f>
        <v>15.550699999999999</v>
      </c>
      <c r="AE60" s="68">
        <f>(AB60*$AE$56)/(2.65*(AD60)^(1/5))</f>
        <v>3.1949422784741617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8.4</v>
      </c>
      <c r="F66" s="114">
        <f t="shared" si="4"/>
        <v>10.5</v>
      </c>
      <c r="G66" s="114">
        <f t="shared" si="4"/>
        <v>13.4</v>
      </c>
      <c r="H66" s="114">
        <f t="shared" si="4"/>
        <v>17.100000000000001</v>
      </c>
      <c r="I66" s="114">
        <f t="shared" si="4"/>
        <v>22.9</v>
      </c>
      <c r="J66" s="114">
        <f t="shared" si="4"/>
        <v>34.200000000000003</v>
      </c>
      <c r="K66" s="114">
        <f t="shared" si="4"/>
        <v>55.8</v>
      </c>
      <c r="L66" s="114">
        <f t="shared" si="4"/>
        <v>72.8</v>
      </c>
      <c r="M66" s="114">
        <f t="shared" si="4"/>
        <v>87.6</v>
      </c>
      <c r="N66" s="114">
        <f t="shared" si="4"/>
        <v>97.2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185</v>
      </c>
      <c r="V66" s="263"/>
      <c r="W66" s="264">
        <f>IF(W60&lt;&gt;0,AVERAGE(W60:X63),"")</f>
        <v>5.23</v>
      </c>
      <c r="X66" s="265"/>
      <c r="Y66" s="266">
        <f>IF(W60&lt;&gt;0,AVERAGE(Y60:Z63),"")</f>
        <v>3.1949422784741617</v>
      </c>
      <c r="Z66" s="267"/>
      <c r="AA66" s="66"/>
      <c r="AB66" s="268">
        <f>(100*W66)/(100-W66)</f>
        <v>5.5186240371425557</v>
      </c>
      <c r="AC66" s="269"/>
      <c r="AD66" s="67">
        <f t="shared" si="1"/>
        <v>15.550699999999999</v>
      </c>
      <c r="AE66" s="68">
        <f t="shared" si="2"/>
        <v>3.1949422784741617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7.3</v>
      </c>
      <c r="F67" s="171"/>
      <c r="G67" s="171">
        <v>12</v>
      </c>
      <c r="H67" s="171">
        <v>16</v>
      </c>
      <c r="I67" s="171">
        <v>23</v>
      </c>
      <c r="J67" s="171">
        <v>33</v>
      </c>
      <c r="K67" s="171">
        <v>53</v>
      </c>
      <c r="L67" s="171">
        <v>67</v>
      </c>
      <c r="M67" s="171">
        <v>80</v>
      </c>
      <c r="N67" s="171">
        <v>95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3.3784659171962614</v>
      </c>
      <c r="Z67" s="277"/>
      <c r="AA67" s="66"/>
      <c r="AB67" s="268">
        <f>(100*W67)/(100-W67)</f>
        <v>5.7082452431289648</v>
      </c>
      <c r="AC67" s="269"/>
      <c r="AD67" s="67">
        <f t="shared" si="1"/>
        <v>13.925999999999998</v>
      </c>
      <c r="AE67" s="68">
        <f t="shared" si="2"/>
        <v>3.3784659171962614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3F28-9CEB-4227-A9B3-EA06004A5A79}">
  <sheetPr>
    <pageSetUpPr fitToPage="1"/>
  </sheetPr>
  <dimension ref="A1:AN79"/>
  <sheetViews>
    <sheetView zoomScaleNormal="100" workbookViewId="0">
      <selection activeCell="U62" sqref="U62:V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62</v>
      </c>
      <c r="K5" s="364"/>
      <c r="L5" s="365" t="s">
        <v>51</v>
      </c>
      <c r="M5" s="320"/>
      <c r="N5" s="320"/>
      <c r="O5" s="364"/>
      <c r="P5" s="366">
        <v>45993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26">
        <v>45993</v>
      </c>
      <c r="H11" s="326"/>
      <c r="I11" s="326"/>
      <c r="J11" s="326"/>
      <c r="K11" s="326"/>
      <c r="L11" s="326"/>
      <c r="M11" s="328" t="s">
        <v>44</v>
      </c>
      <c r="N11" s="328"/>
      <c r="O11" s="328"/>
      <c r="P11" s="328"/>
      <c r="Q11" s="328"/>
      <c r="R11" s="328"/>
      <c r="S11" s="332" t="s">
        <v>256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26">
        <v>45992</v>
      </c>
      <c r="H12" s="326"/>
      <c r="I12" s="326"/>
      <c r="J12" s="326"/>
      <c r="K12" s="326"/>
      <c r="L12" s="326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258</v>
      </c>
      <c r="D60" s="379"/>
      <c r="E60" s="147">
        <v>7.8</v>
      </c>
      <c r="F60" s="148">
        <v>8.8000000000000007</v>
      </c>
      <c r="G60" s="133">
        <v>11.2</v>
      </c>
      <c r="H60" s="133">
        <v>16.899999999999999</v>
      </c>
      <c r="I60" s="133">
        <v>22.4</v>
      </c>
      <c r="J60" s="133">
        <v>32.9</v>
      </c>
      <c r="K60" s="133">
        <v>46.8</v>
      </c>
      <c r="L60" s="133">
        <v>63.8</v>
      </c>
      <c r="M60" s="133">
        <v>79.5</v>
      </c>
      <c r="N60" s="133">
        <v>94.9</v>
      </c>
      <c r="O60" s="133">
        <v>100</v>
      </c>
      <c r="P60" s="133"/>
      <c r="Q60" s="133"/>
      <c r="R60" s="133"/>
      <c r="S60" s="134"/>
      <c r="T60" s="134"/>
      <c r="U60" s="380">
        <v>170</v>
      </c>
      <c r="V60" s="381"/>
      <c r="W60" s="382">
        <v>5.14</v>
      </c>
      <c r="X60" s="383"/>
      <c r="Y60" s="288">
        <f t="shared" ref="Y60:Y61" si="0">IF(W60&lt;&gt;0,AE60,"")</f>
        <v>3.2499726246819907</v>
      </c>
      <c r="Z60" s="289"/>
      <c r="AA60" s="80"/>
      <c r="AB60" s="268">
        <f>(100*W60)/(100-W60)</f>
        <v>5.4185114906177523</v>
      </c>
      <c r="AC60" s="269"/>
      <c r="AD60" s="67">
        <f>(0.25*(100-O60)+2.3*(O60-H60)+12*(H60-E60)+150*(E60))/100</f>
        <v>14.703299999999999</v>
      </c>
      <c r="AE60" s="68">
        <f>(AB60*$AE$56)/(2.65*(AD60)^(1/5))</f>
        <v>3.2499726246819907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7.8</v>
      </c>
      <c r="F66" s="114">
        <f t="shared" si="4"/>
        <v>8.8000000000000007</v>
      </c>
      <c r="G66" s="114">
        <f t="shared" si="4"/>
        <v>11.2</v>
      </c>
      <c r="H66" s="114">
        <f t="shared" si="4"/>
        <v>16.899999999999999</v>
      </c>
      <c r="I66" s="114">
        <f t="shared" si="4"/>
        <v>22.4</v>
      </c>
      <c r="J66" s="114">
        <f t="shared" si="4"/>
        <v>32.9</v>
      </c>
      <c r="K66" s="114">
        <f t="shared" si="4"/>
        <v>46.8</v>
      </c>
      <c r="L66" s="114">
        <f t="shared" si="4"/>
        <v>63.8</v>
      </c>
      <c r="M66" s="114">
        <f t="shared" si="4"/>
        <v>79.5</v>
      </c>
      <c r="N66" s="114">
        <f t="shared" si="4"/>
        <v>94.9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170</v>
      </c>
      <c r="V66" s="263"/>
      <c r="W66" s="264">
        <f>IF(W60&lt;&gt;0,AVERAGE(W60:X63),"")</f>
        <v>5.14</v>
      </c>
      <c r="X66" s="265"/>
      <c r="Y66" s="266">
        <f>IF(W60&lt;&gt;0,AVERAGE(Y60:Z63),"")</f>
        <v>3.2499726246819907</v>
      </c>
      <c r="Z66" s="267"/>
      <c r="AA66" s="66"/>
      <c r="AB66" s="268">
        <f>(100*W66)/(100-W66)</f>
        <v>5.4185114906177523</v>
      </c>
      <c r="AC66" s="269"/>
      <c r="AD66" s="67">
        <f t="shared" si="1"/>
        <v>14.703299999999999</v>
      </c>
      <c r="AE66" s="68">
        <f t="shared" si="2"/>
        <v>3.2499726246819907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DA21-106C-4ACF-87F0-0AD91F9EFD1A}">
  <sheetPr>
    <pageSetUpPr fitToPage="1"/>
  </sheetPr>
  <dimension ref="A1:AN79"/>
  <sheetViews>
    <sheetView zoomScaleNormal="100" workbookViewId="0">
      <selection activeCell="C60" sqref="C60:X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61</v>
      </c>
      <c r="K5" s="364"/>
      <c r="L5" s="365" t="s">
        <v>51</v>
      </c>
      <c r="M5" s="320"/>
      <c r="N5" s="320"/>
      <c r="O5" s="364"/>
      <c r="P5" s="371">
        <v>45993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45993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28" t="s">
        <v>256</v>
      </c>
      <c r="T11" s="328"/>
      <c r="U11" s="328"/>
      <c r="V11" s="328"/>
      <c r="W11" s="328"/>
      <c r="X11" s="328"/>
      <c r="Y11" s="328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45992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224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180</v>
      </c>
      <c r="T13" s="327"/>
      <c r="U13" s="327"/>
      <c r="V13" s="327"/>
      <c r="W13" s="327"/>
      <c r="X13" s="327"/>
      <c r="Y13" s="327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257</v>
      </c>
      <c r="D60" s="291"/>
      <c r="E60" s="122">
        <v>8.5</v>
      </c>
      <c r="F60" s="123">
        <v>10.6</v>
      </c>
      <c r="G60" s="124">
        <v>13.4</v>
      </c>
      <c r="H60" s="124">
        <v>17.100000000000001</v>
      </c>
      <c r="I60" s="124">
        <v>22.2</v>
      </c>
      <c r="J60" s="124">
        <v>31.3</v>
      </c>
      <c r="K60" s="124">
        <v>45.8</v>
      </c>
      <c r="L60" s="124">
        <v>60.2</v>
      </c>
      <c r="M60" s="124">
        <v>71.8</v>
      </c>
      <c r="N60" s="124">
        <v>83.3</v>
      </c>
      <c r="O60" s="124">
        <v>91.7</v>
      </c>
      <c r="P60" s="124">
        <v>95.6</v>
      </c>
      <c r="Q60" s="124">
        <v>100</v>
      </c>
      <c r="R60" s="124"/>
      <c r="S60" s="125"/>
      <c r="T60" s="125"/>
      <c r="U60" s="389">
        <v>172</v>
      </c>
      <c r="V60" s="390"/>
      <c r="W60" s="391">
        <v>4.51</v>
      </c>
      <c r="X60" s="392"/>
      <c r="Y60" s="288">
        <f t="shared" ref="Y60:Y61" si="0">IF(W60&lt;&gt;0,AE60,"")</f>
        <v>2.7581197575227985</v>
      </c>
      <c r="Z60" s="289"/>
      <c r="AA60" s="80"/>
      <c r="AB60" s="268">
        <f>(100*W60)/(100-W60)</f>
        <v>4.7230076447795586</v>
      </c>
      <c r="AC60" s="269"/>
      <c r="AD60" s="67">
        <f>(0.25*(100-O60)+2.3*(O60-H60)+12*(H60-E60)+150*(E60))/100</f>
        <v>15.518549999999999</v>
      </c>
      <c r="AE60" s="68">
        <f>(AB60*$AE$56)/(2.65*(AD60)^(1/5))</f>
        <v>2.7581197575227985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8.5</v>
      </c>
      <c r="F66" s="114">
        <f t="shared" si="4"/>
        <v>10.6</v>
      </c>
      <c r="G66" s="114">
        <f t="shared" si="4"/>
        <v>13.4</v>
      </c>
      <c r="H66" s="114">
        <f t="shared" si="4"/>
        <v>17.100000000000001</v>
      </c>
      <c r="I66" s="114">
        <f t="shared" si="4"/>
        <v>22.2</v>
      </c>
      <c r="J66" s="114">
        <f t="shared" si="4"/>
        <v>31.3</v>
      </c>
      <c r="K66" s="114">
        <f t="shared" si="4"/>
        <v>45.8</v>
      </c>
      <c r="L66" s="114">
        <f t="shared" si="4"/>
        <v>60.2</v>
      </c>
      <c r="M66" s="114">
        <f t="shared" si="4"/>
        <v>71.8</v>
      </c>
      <c r="N66" s="114">
        <f t="shared" si="4"/>
        <v>83.3</v>
      </c>
      <c r="O66" s="131">
        <f t="shared" si="4"/>
        <v>91.7</v>
      </c>
      <c r="P66" s="131">
        <f t="shared" si="4"/>
        <v>95.6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172</v>
      </c>
      <c r="V66" s="263"/>
      <c r="W66" s="264">
        <f>IF(W60&lt;&gt;0,AVERAGE(W60:X63),"")</f>
        <v>4.51</v>
      </c>
      <c r="X66" s="265"/>
      <c r="Y66" s="266">
        <f>IF(W60&lt;&gt;0,AVERAGE(Y60:Z63),"")</f>
        <v>2.7581197575227985</v>
      </c>
      <c r="Z66" s="267"/>
      <c r="AA66" s="66"/>
      <c r="AB66" s="268">
        <f>(100*W66)/(100-W66)</f>
        <v>4.7230076447795586</v>
      </c>
      <c r="AC66" s="269"/>
      <c r="AD66" s="67">
        <f t="shared" si="1"/>
        <v>15.518549999999999</v>
      </c>
      <c r="AE66" s="68">
        <f t="shared" si="2"/>
        <v>2.7581197575227985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20A3-E5E6-4DB0-82E4-F743EEE14C9B}">
  <sheetPr>
    <pageSetUpPr fitToPage="1"/>
  </sheetPr>
  <dimension ref="A1:AN79"/>
  <sheetViews>
    <sheetView zoomScaleNormal="100" workbookViewId="0">
      <selection activeCell="V77" sqref="V77:Y7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60</v>
      </c>
      <c r="K5" s="364"/>
      <c r="L5" s="365" t="s">
        <v>51</v>
      </c>
      <c r="M5" s="320"/>
      <c r="N5" s="320"/>
      <c r="O5" s="364"/>
      <c r="P5" s="366">
        <v>45957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26">
        <v>45957</v>
      </c>
      <c r="H11" s="326"/>
      <c r="I11" s="326"/>
      <c r="J11" s="326"/>
      <c r="K11" s="326"/>
      <c r="L11" s="326"/>
      <c r="M11" s="328" t="s">
        <v>44</v>
      </c>
      <c r="N11" s="328"/>
      <c r="O11" s="328"/>
      <c r="P11" s="328"/>
      <c r="Q11" s="328"/>
      <c r="R11" s="328"/>
      <c r="S11" s="332" t="s">
        <v>251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26" t="s">
        <v>253</v>
      </c>
      <c r="H12" s="326"/>
      <c r="I12" s="326"/>
      <c r="J12" s="326"/>
      <c r="K12" s="326"/>
      <c r="L12" s="326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255</v>
      </c>
      <c r="D60" s="379"/>
      <c r="E60" s="147">
        <v>7.4</v>
      </c>
      <c r="F60" s="148">
        <v>8</v>
      </c>
      <c r="G60" s="133">
        <v>10.4</v>
      </c>
      <c r="H60" s="133">
        <v>15.5</v>
      </c>
      <c r="I60" s="133">
        <v>21</v>
      </c>
      <c r="J60" s="133">
        <v>31.2</v>
      </c>
      <c r="K60" s="133">
        <v>45.8</v>
      </c>
      <c r="L60" s="133">
        <v>64.2</v>
      </c>
      <c r="M60" s="133">
        <v>81.8</v>
      </c>
      <c r="N60" s="133">
        <v>96</v>
      </c>
      <c r="O60" s="133">
        <v>100</v>
      </c>
      <c r="P60" s="133"/>
      <c r="Q60" s="133"/>
      <c r="R60" s="133"/>
      <c r="S60" s="134"/>
      <c r="T60" s="134"/>
      <c r="U60" s="380">
        <v>172</v>
      </c>
      <c r="V60" s="381"/>
      <c r="W60" s="382">
        <v>5.07</v>
      </c>
      <c r="X60" s="383"/>
      <c r="Y60" s="288">
        <f t="shared" ref="Y60:Y61" si="0">IF(W60&lt;&gt;0,AE60,"")</f>
        <v>3.2341892344346976</v>
      </c>
      <c r="Z60" s="289"/>
      <c r="AA60" s="80"/>
      <c r="AB60" s="268">
        <f>(100*W60)/(100-W60)</f>
        <v>5.3407774149373219</v>
      </c>
      <c r="AC60" s="269"/>
      <c r="AD60" s="67">
        <f>(0.25*(100-O60)+2.3*(O60-H60)+12*(H60-E60)+150*(E60))/100</f>
        <v>14.015499999999999</v>
      </c>
      <c r="AE60" s="68">
        <f>(AB60*$AE$56)/(2.65*(AD60)^(1/5))</f>
        <v>3.2341892344346976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7.4</v>
      </c>
      <c r="F66" s="114">
        <f t="shared" si="4"/>
        <v>8</v>
      </c>
      <c r="G66" s="114">
        <f t="shared" si="4"/>
        <v>10.4</v>
      </c>
      <c r="H66" s="114">
        <f t="shared" si="4"/>
        <v>15.5</v>
      </c>
      <c r="I66" s="114">
        <f t="shared" si="4"/>
        <v>21</v>
      </c>
      <c r="J66" s="114">
        <f t="shared" si="4"/>
        <v>31.2</v>
      </c>
      <c r="K66" s="114">
        <f t="shared" si="4"/>
        <v>45.8</v>
      </c>
      <c r="L66" s="114">
        <f t="shared" si="4"/>
        <v>64.2</v>
      </c>
      <c r="M66" s="114">
        <f t="shared" si="4"/>
        <v>81.8</v>
      </c>
      <c r="N66" s="114">
        <f t="shared" si="4"/>
        <v>96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172</v>
      </c>
      <c r="V66" s="263"/>
      <c r="W66" s="264">
        <f>IF(W60&lt;&gt;0,AVERAGE(W60:X63),"")</f>
        <v>5.07</v>
      </c>
      <c r="X66" s="265"/>
      <c r="Y66" s="266">
        <f>IF(W60&lt;&gt;0,AVERAGE(Y60:Z63),"")</f>
        <v>3.2341892344346976</v>
      </c>
      <c r="Z66" s="267"/>
      <c r="AA66" s="66"/>
      <c r="AB66" s="268">
        <f>(100*W66)/(100-W66)</f>
        <v>5.3407774149373219</v>
      </c>
      <c r="AC66" s="269"/>
      <c r="AD66" s="67">
        <f t="shared" si="1"/>
        <v>14.015499999999999</v>
      </c>
      <c r="AE66" s="68">
        <f t="shared" si="2"/>
        <v>3.2341892344346976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50A0-063B-45D9-8BD2-3DC3020AC325}">
  <sheetPr>
    <pageSetUpPr fitToPage="1"/>
  </sheetPr>
  <dimension ref="A1:AN79"/>
  <sheetViews>
    <sheetView zoomScaleNormal="100" workbookViewId="0">
      <selection activeCell="C60" sqref="C60:X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59</v>
      </c>
      <c r="K5" s="364"/>
      <c r="L5" s="365" t="s">
        <v>51</v>
      </c>
      <c r="M5" s="320"/>
      <c r="N5" s="320"/>
      <c r="O5" s="364"/>
      <c r="P5" s="371">
        <v>45957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45957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28" t="s">
        <v>251</v>
      </c>
      <c r="T11" s="328"/>
      <c r="U11" s="328"/>
      <c r="V11" s="328"/>
      <c r="W11" s="328"/>
      <c r="X11" s="328"/>
      <c r="Y11" s="328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253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224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81</v>
      </c>
      <c r="T13" s="327"/>
      <c r="U13" s="327"/>
      <c r="V13" s="327"/>
      <c r="W13" s="327"/>
      <c r="X13" s="327"/>
      <c r="Y13" s="327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254</v>
      </c>
      <c r="D60" s="379"/>
      <c r="E60" s="147">
        <v>5.7</v>
      </c>
      <c r="F60" s="148">
        <v>7.4</v>
      </c>
      <c r="G60" s="133">
        <v>10</v>
      </c>
      <c r="H60" s="133">
        <v>13.8</v>
      </c>
      <c r="I60" s="133">
        <v>19.100000000000001</v>
      </c>
      <c r="J60" s="133">
        <v>28.6</v>
      </c>
      <c r="K60" s="133">
        <v>43.9</v>
      </c>
      <c r="L60" s="133">
        <v>61.3</v>
      </c>
      <c r="M60" s="133">
        <v>77</v>
      </c>
      <c r="N60" s="133">
        <v>89.4</v>
      </c>
      <c r="O60" s="133">
        <v>95.4</v>
      </c>
      <c r="P60" s="133">
        <v>97.8</v>
      </c>
      <c r="Q60" s="133">
        <v>100</v>
      </c>
      <c r="R60" s="133"/>
      <c r="S60" s="134"/>
      <c r="T60" s="134"/>
      <c r="U60" s="380">
        <v>173</v>
      </c>
      <c r="V60" s="381"/>
      <c r="W60" s="382">
        <v>4.5599999999999996</v>
      </c>
      <c r="X60" s="383"/>
      <c r="Y60" s="288">
        <f t="shared" ref="Y60:Y61" si="0">IF(W60&lt;&gt;0,AE60,"")</f>
        <v>2.9671513399554947</v>
      </c>
      <c r="Z60" s="289"/>
      <c r="AA60" s="80"/>
      <c r="AB60" s="268">
        <f>(100*W60)/(100-W60)</f>
        <v>4.7778709136630342</v>
      </c>
      <c r="AC60" s="269"/>
      <c r="AD60" s="67">
        <f>(0.25*(100-O60)+2.3*(O60-H60)+12*(H60-E60)+150*(E60))/100</f>
        <v>11.410299999999999</v>
      </c>
      <c r="AE60" s="68">
        <f>(AB60*$AE$56)/(2.65*(AD60)^(1/5))</f>
        <v>2.9671513399554947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5.7</v>
      </c>
      <c r="F66" s="114">
        <f t="shared" si="4"/>
        <v>7.4</v>
      </c>
      <c r="G66" s="114">
        <f t="shared" si="4"/>
        <v>10</v>
      </c>
      <c r="H66" s="114">
        <f t="shared" si="4"/>
        <v>13.8</v>
      </c>
      <c r="I66" s="114">
        <f t="shared" si="4"/>
        <v>19.100000000000001</v>
      </c>
      <c r="J66" s="114">
        <f t="shared" si="4"/>
        <v>28.6</v>
      </c>
      <c r="K66" s="114">
        <f t="shared" si="4"/>
        <v>43.9</v>
      </c>
      <c r="L66" s="114">
        <f t="shared" si="4"/>
        <v>61.3</v>
      </c>
      <c r="M66" s="114">
        <f t="shared" si="4"/>
        <v>77</v>
      </c>
      <c r="N66" s="114">
        <f t="shared" si="4"/>
        <v>89.4</v>
      </c>
      <c r="O66" s="131">
        <f t="shared" si="4"/>
        <v>95.4</v>
      </c>
      <c r="P66" s="131">
        <f t="shared" si="4"/>
        <v>97.8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173</v>
      </c>
      <c r="V66" s="263"/>
      <c r="W66" s="264">
        <f>IF(W60&lt;&gt;0,AVERAGE(W60:X63),"")</f>
        <v>4.5599999999999996</v>
      </c>
      <c r="X66" s="265"/>
      <c r="Y66" s="266">
        <f>IF(W60&lt;&gt;0,AVERAGE(Y60:Z63),"")</f>
        <v>2.9671513399554947</v>
      </c>
      <c r="Z66" s="267"/>
      <c r="AA66" s="66"/>
      <c r="AB66" s="268">
        <f>(100*W66)/(100-W66)</f>
        <v>4.7778709136630342</v>
      </c>
      <c r="AC66" s="269"/>
      <c r="AD66" s="67">
        <f t="shared" si="1"/>
        <v>11.410299999999999</v>
      </c>
      <c r="AE66" s="68">
        <f t="shared" si="2"/>
        <v>2.9671513399554947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535C-39A2-41A7-A34B-C986F06A4C2A}">
  <sheetPr>
    <pageSetUpPr fitToPage="1"/>
  </sheetPr>
  <dimension ref="A1:AN79"/>
  <sheetViews>
    <sheetView zoomScaleNormal="100" workbookViewId="0">
      <selection activeCell="I19" sqref="I19:Y1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58</v>
      </c>
      <c r="K5" s="364"/>
      <c r="L5" s="365" t="s">
        <v>51</v>
      </c>
      <c r="M5" s="320"/>
      <c r="N5" s="320"/>
      <c r="O5" s="364"/>
      <c r="P5" s="371">
        <v>45954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45954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28" t="s">
        <v>251</v>
      </c>
      <c r="T11" s="328"/>
      <c r="U11" s="328"/>
      <c r="V11" s="328"/>
      <c r="W11" s="328"/>
      <c r="X11" s="328"/>
      <c r="Y11" s="328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250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224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252</v>
      </c>
      <c r="D60" s="379"/>
      <c r="E60" s="147">
        <v>8</v>
      </c>
      <c r="F60" s="148">
        <v>10.5</v>
      </c>
      <c r="G60" s="133">
        <v>14</v>
      </c>
      <c r="H60" s="133">
        <v>18.399999999999999</v>
      </c>
      <c r="I60" s="133">
        <v>24.3</v>
      </c>
      <c r="J60" s="133">
        <v>34.200000000000003</v>
      </c>
      <c r="K60" s="133">
        <v>50.6</v>
      </c>
      <c r="L60" s="133">
        <v>63.7</v>
      </c>
      <c r="M60" s="133">
        <v>71.3</v>
      </c>
      <c r="N60" s="133">
        <v>79.900000000000006</v>
      </c>
      <c r="O60" s="133">
        <v>90.2</v>
      </c>
      <c r="P60" s="133">
        <v>96.1</v>
      </c>
      <c r="Q60" s="149">
        <v>100</v>
      </c>
      <c r="R60" s="133"/>
      <c r="S60" s="134"/>
      <c r="T60" s="134"/>
      <c r="U60" s="380">
        <v>175</v>
      </c>
      <c r="V60" s="381"/>
      <c r="W60" s="382">
        <v>4.4400000000000004</v>
      </c>
      <c r="X60" s="383"/>
      <c r="Y60" s="288">
        <f t="shared" ref="Y60:Y61" si="0">IF(W60&lt;&gt;0,AE60,"")</f>
        <v>2.7346078849805822</v>
      </c>
      <c r="Z60" s="289"/>
      <c r="AA60" s="80"/>
      <c r="AB60" s="268">
        <f>(100*W60)/(100-W60)</f>
        <v>4.6462955211385522</v>
      </c>
      <c r="AC60" s="269"/>
      <c r="AD60" s="67">
        <f>(0.25*(100-O60)+2.3*(O60-H60)+12*(H60-E60)+150*(E60))/100</f>
        <v>14.923899999999998</v>
      </c>
      <c r="AE60" s="68">
        <f>(AB60*$AE$56)/(2.65*(AD60)^(1/5))</f>
        <v>2.7346078849805822</v>
      </c>
      <c r="AF60" s="29"/>
      <c r="AG60" s="66"/>
    </row>
    <row r="61" spans="1:34" ht="24.9" customHeight="1" x14ac:dyDescent="0.25">
      <c r="A61" s="5"/>
      <c r="B61" s="164">
        <v>2</v>
      </c>
      <c r="C61" s="378" t="s">
        <v>190</v>
      </c>
      <c r="D61" s="379"/>
      <c r="E61" s="147">
        <v>8.3000000000000007</v>
      </c>
      <c r="F61" s="148">
        <v>10.8</v>
      </c>
      <c r="G61" s="133">
        <v>14.3</v>
      </c>
      <c r="H61" s="133">
        <v>18.399999999999999</v>
      </c>
      <c r="I61" s="133">
        <v>24.2</v>
      </c>
      <c r="J61" s="133">
        <v>34.700000000000003</v>
      </c>
      <c r="K61" s="133">
        <v>50.6</v>
      </c>
      <c r="L61" s="133">
        <v>65.2</v>
      </c>
      <c r="M61" s="133">
        <v>73.8</v>
      </c>
      <c r="N61" s="133">
        <v>82.7</v>
      </c>
      <c r="O61" s="133">
        <v>90.6</v>
      </c>
      <c r="P61" s="133">
        <v>96</v>
      </c>
      <c r="Q61" s="149">
        <v>100</v>
      </c>
      <c r="R61" s="133"/>
      <c r="S61" s="134"/>
      <c r="T61" s="134"/>
      <c r="U61" s="380">
        <v>180</v>
      </c>
      <c r="V61" s="381"/>
      <c r="W61" s="382">
        <v>4.33</v>
      </c>
      <c r="X61" s="383"/>
      <c r="Y61" s="288">
        <f t="shared" si="0"/>
        <v>2.6489710764561001</v>
      </c>
      <c r="Z61" s="289"/>
      <c r="AA61" s="80"/>
      <c r="AB61" s="268">
        <f>(100*W61)/(100-W61)</f>
        <v>4.5259747047141214</v>
      </c>
      <c r="AC61" s="269"/>
      <c r="AD61" s="67">
        <f t="shared" ref="AD61:AD67" si="1">(0.25*(100-O61)+2.3*(O61-H61)+12*(H61-E61)+150*(E61))/100</f>
        <v>15.3461</v>
      </c>
      <c r="AE61" s="68">
        <f t="shared" ref="AE61:AE67" si="2">(AB61*$AE$56)/(2.65*(AD61)^(1/5))</f>
        <v>2.6489710764561001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8.15</v>
      </c>
      <c r="F66" s="114">
        <f t="shared" si="4"/>
        <v>10.65</v>
      </c>
      <c r="G66" s="114">
        <f t="shared" si="4"/>
        <v>14.15</v>
      </c>
      <c r="H66" s="114">
        <f t="shared" si="4"/>
        <v>18.399999999999999</v>
      </c>
      <c r="I66" s="114">
        <f t="shared" si="4"/>
        <v>24.25</v>
      </c>
      <c r="J66" s="114">
        <f t="shared" si="4"/>
        <v>34.450000000000003</v>
      </c>
      <c r="K66" s="114">
        <f t="shared" si="4"/>
        <v>50.6</v>
      </c>
      <c r="L66" s="114">
        <f t="shared" si="4"/>
        <v>64.45</v>
      </c>
      <c r="M66" s="114">
        <f t="shared" si="4"/>
        <v>72.55</v>
      </c>
      <c r="N66" s="114">
        <f t="shared" si="4"/>
        <v>81.300000000000011</v>
      </c>
      <c r="O66" s="131">
        <f t="shared" si="4"/>
        <v>90.4</v>
      </c>
      <c r="P66" s="131">
        <f t="shared" si="4"/>
        <v>96.05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177.5</v>
      </c>
      <c r="V66" s="263"/>
      <c r="W66" s="264">
        <f>IF(W60&lt;&gt;0,AVERAGE(W60:X63),"")</f>
        <v>4.3849999999999998</v>
      </c>
      <c r="X66" s="265"/>
      <c r="Y66" s="266">
        <f>IF(W60&lt;&gt;0,AVERAGE(Y60:Z63),"")</f>
        <v>2.6917894807183411</v>
      </c>
      <c r="Z66" s="267"/>
      <c r="AA66" s="66"/>
      <c r="AB66" s="268">
        <f>(100*W66)/(100-W66)</f>
        <v>4.5861005072425876</v>
      </c>
      <c r="AC66" s="269"/>
      <c r="AD66" s="67">
        <f t="shared" si="1"/>
        <v>15.135</v>
      </c>
      <c r="AE66" s="68">
        <f t="shared" si="2"/>
        <v>2.69160782379649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1:D61"/>
    <mergeCell ref="U61:V61"/>
    <mergeCell ref="W61:X61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02C1-232B-4400-A7F2-D11C147BFC61}">
  <sheetPr>
    <pageSetUpPr fitToPage="1"/>
  </sheetPr>
  <dimension ref="A1:AN79"/>
  <sheetViews>
    <sheetView zoomScaleNormal="100" workbookViewId="0">
      <selection activeCell="Q61" sqref="Q61:R6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57</v>
      </c>
      <c r="K5" s="364"/>
      <c r="L5" s="365" t="s">
        <v>51</v>
      </c>
      <c r="M5" s="320"/>
      <c r="N5" s="320"/>
      <c r="O5" s="364"/>
      <c r="P5" s="366">
        <v>45947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26" t="s">
        <v>247</v>
      </c>
      <c r="H11" s="326"/>
      <c r="I11" s="326"/>
      <c r="J11" s="326"/>
      <c r="K11" s="326"/>
      <c r="L11" s="326"/>
      <c r="M11" s="328" t="s">
        <v>44</v>
      </c>
      <c r="N11" s="328"/>
      <c r="O11" s="328"/>
      <c r="P11" s="328"/>
      <c r="Q11" s="328"/>
      <c r="R11" s="328"/>
      <c r="S11" s="332" t="s">
        <v>70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26" t="s">
        <v>247</v>
      </c>
      <c r="H12" s="326"/>
      <c r="I12" s="326"/>
      <c r="J12" s="326"/>
      <c r="K12" s="326"/>
      <c r="L12" s="326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93" t="s">
        <v>248</v>
      </c>
      <c r="D60" s="291"/>
      <c r="E60" s="151">
        <v>7.4</v>
      </c>
      <c r="F60" s="152">
        <v>9.5</v>
      </c>
      <c r="G60" s="153">
        <v>11.9</v>
      </c>
      <c r="H60" s="153">
        <v>15.4</v>
      </c>
      <c r="I60" s="153">
        <v>20.9</v>
      </c>
      <c r="J60" s="153">
        <v>31.1</v>
      </c>
      <c r="K60" s="153">
        <v>44.7</v>
      </c>
      <c r="L60" s="153">
        <v>63</v>
      </c>
      <c r="M60" s="153">
        <v>82.4</v>
      </c>
      <c r="N60" s="153">
        <v>97.2</v>
      </c>
      <c r="O60" s="154">
        <v>100</v>
      </c>
      <c r="P60" s="153"/>
      <c r="Q60" s="153"/>
      <c r="R60" s="153"/>
      <c r="S60" s="155"/>
      <c r="T60" s="155"/>
      <c r="U60" s="292">
        <v>170</v>
      </c>
      <c r="V60" s="293"/>
      <c r="W60" s="294">
        <v>5.19</v>
      </c>
      <c r="X60" s="295"/>
      <c r="Y60" s="288">
        <f t="shared" ref="Y60:Y61" si="0">IF(W60&lt;&gt;0,AE60,"")</f>
        <v>3.3153874947425397</v>
      </c>
      <c r="Z60" s="289"/>
      <c r="AA60" s="80"/>
      <c r="AB60" s="268">
        <f>(100*W60)/(100-W60)</f>
        <v>5.4741061069507433</v>
      </c>
      <c r="AC60" s="269"/>
      <c r="AD60" s="67">
        <f>(0.25*(100-O60)+2.3*(O60-H60)+12*(H60-E60)+150*(E60))/100</f>
        <v>14.005799999999999</v>
      </c>
      <c r="AE60" s="68">
        <f>(AB60*$AE$56)/(2.65*(AD60)^(1/5))</f>
        <v>3.3153874947425397</v>
      </c>
      <c r="AF60" s="29"/>
      <c r="AG60" s="66"/>
    </row>
    <row r="61" spans="1:34" ht="24.9" customHeight="1" x14ac:dyDescent="0.25">
      <c r="A61" s="5"/>
      <c r="B61" s="44">
        <v>2</v>
      </c>
      <c r="C61" s="393" t="s">
        <v>249</v>
      </c>
      <c r="D61" s="291"/>
      <c r="E61" s="151">
        <v>6.2</v>
      </c>
      <c r="F61" s="152">
        <v>8.1</v>
      </c>
      <c r="G61" s="153">
        <v>10.4</v>
      </c>
      <c r="H61" s="153">
        <v>13.7</v>
      </c>
      <c r="I61" s="153">
        <v>18.899999999999999</v>
      </c>
      <c r="J61" s="153">
        <v>28.4</v>
      </c>
      <c r="K61" s="153">
        <v>41.7</v>
      </c>
      <c r="L61" s="153">
        <v>62</v>
      </c>
      <c r="M61" s="153">
        <v>80.400000000000006</v>
      </c>
      <c r="N61" s="153">
        <v>95.5</v>
      </c>
      <c r="O61" s="154">
        <v>100</v>
      </c>
      <c r="P61" s="153"/>
      <c r="Q61" s="153"/>
      <c r="R61" s="153"/>
      <c r="S61" s="155"/>
      <c r="T61" s="155"/>
      <c r="U61" s="292">
        <v>172</v>
      </c>
      <c r="V61" s="293"/>
      <c r="W61" s="294">
        <v>5.0599999999999996</v>
      </c>
      <c r="X61" s="295"/>
      <c r="Y61" s="288">
        <f t="shared" si="0"/>
        <v>3.3190940856341231</v>
      </c>
      <c r="Z61" s="289"/>
      <c r="AA61" s="80"/>
      <c r="AB61" s="268">
        <f>(100*W61)/(100-W61)</f>
        <v>5.3296819043606485</v>
      </c>
      <c r="AC61" s="269"/>
      <c r="AD61" s="67">
        <f t="shared" ref="AD61:AD67" si="1">(0.25*(100-O61)+2.3*(O61-H61)+12*(H61-E61)+150*(E61))/100</f>
        <v>12.184900000000001</v>
      </c>
      <c r="AE61" s="68">
        <f t="shared" ref="AE61:AE67" si="2">(AB61*$AE$56)/(2.65*(AD61)^(1/5))</f>
        <v>3.3190940856341231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6.8000000000000007</v>
      </c>
      <c r="F66" s="114">
        <f t="shared" si="4"/>
        <v>8.8000000000000007</v>
      </c>
      <c r="G66" s="114">
        <f t="shared" si="4"/>
        <v>11.15</v>
      </c>
      <c r="H66" s="114">
        <f t="shared" si="4"/>
        <v>14.55</v>
      </c>
      <c r="I66" s="114">
        <f t="shared" si="4"/>
        <v>19.899999999999999</v>
      </c>
      <c r="J66" s="114">
        <f t="shared" si="4"/>
        <v>29.75</v>
      </c>
      <c r="K66" s="114">
        <f t="shared" si="4"/>
        <v>43.2</v>
      </c>
      <c r="L66" s="114">
        <f t="shared" si="4"/>
        <v>62.5</v>
      </c>
      <c r="M66" s="114">
        <f t="shared" si="4"/>
        <v>81.400000000000006</v>
      </c>
      <c r="N66" s="114">
        <f t="shared" si="4"/>
        <v>96.35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171</v>
      </c>
      <c r="V66" s="263"/>
      <c r="W66" s="264">
        <f>IF(W60&lt;&gt;0,AVERAGE(W60:X63),"")</f>
        <v>5.125</v>
      </c>
      <c r="X66" s="265"/>
      <c r="Y66" s="266">
        <f>IF(W60&lt;&gt;0,AVERAGE(Y60:Z63),"")</f>
        <v>3.3172407901883316</v>
      </c>
      <c r="Z66" s="267"/>
      <c r="AA66" s="66"/>
      <c r="AB66" s="268">
        <f>(100*W66)/(100-W66)</f>
        <v>5.4018445322793145</v>
      </c>
      <c r="AC66" s="269"/>
      <c r="AD66" s="67">
        <f t="shared" si="1"/>
        <v>13.095350000000002</v>
      </c>
      <c r="AE66" s="68">
        <f t="shared" si="2"/>
        <v>3.3158992506883518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D7D2-C232-4B4C-9CCF-610F2D1644CF}">
  <sheetPr>
    <pageSetUpPr fitToPage="1"/>
  </sheetPr>
  <dimension ref="A1:AN79"/>
  <sheetViews>
    <sheetView zoomScaleNormal="100" workbookViewId="0">
      <selection activeCell="I19" sqref="I19:Y1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56</v>
      </c>
      <c r="K5" s="364"/>
      <c r="L5" s="365" t="s">
        <v>51</v>
      </c>
      <c r="M5" s="320"/>
      <c r="N5" s="320"/>
      <c r="O5" s="364"/>
      <c r="P5" s="366">
        <v>45946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45946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245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244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246</v>
      </c>
      <c r="D60" s="291"/>
      <c r="E60" s="151">
        <v>7.2</v>
      </c>
      <c r="F60" s="152">
        <v>9.4</v>
      </c>
      <c r="G60" s="153">
        <v>11.9</v>
      </c>
      <c r="H60" s="153">
        <v>15.4</v>
      </c>
      <c r="I60" s="153">
        <v>21.2</v>
      </c>
      <c r="J60" s="153">
        <v>32.799999999999997</v>
      </c>
      <c r="K60" s="153">
        <v>51</v>
      </c>
      <c r="L60" s="153">
        <v>80.900000000000006</v>
      </c>
      <c r="M60" s="153">
        <v>93.1</v>
      </c>
      <c r="N60" s="153">
        <v>99.5</v>
      </c>
      <c r="O60" s="154">
        <v>100</v>
      </c>
      <c r="P60" s="153"/>
      <c r="Q60" s="153"/>
      <c r="R60" s="153"/>
      <c r="S60" s="155"/>
      <c r="T60" s="155"/>
      <c r="U60" s="292">
        <v>175</v>
      </c>
      <c r="V60" s="293"/>
      <c r="W60" s="294">
        <v>5.2</v>
      </c>
      <c r="X60" s="295"/>
      <c r="Y60" s="288">
        <f>IF(W60&lt;&gt;0,AE60,"")</f>
        <v>3.2802156722727731</v>
      </c>
      <c r="Z60" s="289"/>
      <c r="AA60" s="80"/>
      <c r="AB60" s="268">
        <f>(100*W60)/(100-W60)</f>
        <v>5.485232067510549</v>
      </c>
      <c r="AC60" s="269"/>
      <c r="AD60" s="67">
        <f>(0.25*(100-O60)+2.3*(O60-H60)+12*(H60-E60)+150*(E60))/100</f>
        <v>13.729800000000001</v>
      </c>
      <c r="AE60" s="68">
        <f>(AB60*$AE$56)/(2.65*(AD60)^(1/5))</f>
        <v>3.2802156722727731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73"/>
      <c r="F61" s="174"/>
      <c r="G61" s="175"/>
      <c r="H61" s="175"/>
      <c r="I61" s="175"/>
      <c r="J61" s="175"/>
      <c r="K61" s="175"/>
      <c r="L61" s="175"/>
      <c r="M61" s="175"/>
      <c r="N61" s="175"/>
      <c r="O61" s="176"/>
      <c r="P61" s="175"/>
      <c r="Q61" s="175"/>
      <c r="R61" s="175"/>
      <c r="S61" s="177"/>
      <c r="T61" s="177"/>
      <c r="U61" s="414"/>
      <c r="V61" s="415"/>
      <c r="W61" s="416"/>
      <c r="X61" s="417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>(0.25*(100-O61)+2.3*(O61-H61)+12*(H61-E61)+150*(E61))/100</f>
        <v>0.25</v>
      </c>
      <c r="AE61" s="68">
        <f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378"/>
      <c r="D62" s="379"/>
      <c r="E62" s="173"/>
      <c r="F62" s="174"/>
      <c r="G62" s="175"/>
      <c r="H62" s="175"/>
      <c r="I62" s="175"/>
      <c r="J62" s="175"/>
      <c r="K62" s="175"/>
      <c r="L62" s="175"/>
      <c r="M62" s="175"/>
      <c r="N62" s="175"/>
      <c r="O62" s="176"/>
      <c r="P62" s="175"/>
      <c r="Q62" s="175"/>
      <c r="R62" s="175"/>
      <c r="S62" s="177"/>
      <c r="T62" s="177"/>
      <c r="U62" s="414"/>
      <c r="V62" s="415"/>
      <c r="W62" s="416"/>
      <c r="X62" s="417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>(0.25*(100-O62)+2.3*(O62-H62)+12*(H62-E62)+150*(E62))/100</f>
        <v>0.25</v>
      </c>
      <c r="AE62" s="68">
        <f>(AB62*$AE$56)/(2.65*(AD62)^(1/5))</f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>IF(W63&lt;&gt;0,AE63,"")</f>
        <v/>
      </c>
      <c r="Z63" s="284"/>
      <c r="AA63" s="80"/>
      <c r="AB63" s="268">
        <f>(100*W63)/(100-W63)</f>
        <v>0</v>
      </c>
      <c r="AC63" s="269"/>
      <c r="AD63" s="67">
        <f>(0.25*(100-O63)+2.3*(O63-H63)+12*(H63-E63)+150*(E63))/100</f>
        <v>0.25</v>
      </c>
      <c r="AE63" s="68">
        <f>(AB63*$AE$56)/(2.65*(AD63)^(1/5))</f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>(0.25*(100-O65)+2.3*(O65-H65)+12*(H65-E65)+150*(E65))/100</f>
        <v>0.25</v>
      </c>
      <c r="AE65" s="68">
        <f>(AB65*$AE$56)/(2.65*(AD65)^(1/5))</f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O66" si="0">IF(E60&lt;&gt;0,AVERAGE(E60:E63),"")</f>
        <v>7.2</v>
      </c>
      <c r="F66" s="114">
        <f t="shared" si="0"/>
        <v>9.4</v>
      </c>
      <c r="G66" s="114">
        <f t="shared" si="0"/>
        <v>11.9</v>
      </c>
      <c r="H66" s="114">
        <f t="shared" si="0"/>
        <v>15.4</v>
      </c>
      <c r="I66" s="114">
        <f t="shared" si="0"/>
        <v>21.2</v>
      </c>
      <c r="J66" s="114">
        <f t="shared" si="0"/>
        <v>32.799999999999997</v>
      </c>
      <c r="K66" s="114">
        <f t="shared" si="0"/>
        <v>51</v>
      </c>
      <c r="L66" s="114">
        <f t="shared" si="0"/>
        <v>80.900000000000006</v>
      </c>
      <c r="M66" s="114">
        <f t="shared" si="0"/>
        <v>93.1</v>
      </c>
      <c r="N66" s="114">
        <f t="shared" si="0"/>
        <v>99.5</v>
      </c>
      <c r="O66" s="131">
        <f t="shared" si="0"/>
        <v>100</v>
      </c>
      <c r="P66" s="114"/>
      <c r="Q66" s="131"/>
      <c r="R66" s="114"/>
      <c r="S66" s="114" t="str">
        <f>IF(S60&lt;&gt;0,AVERAGE(S60:S63),"")</f>
        <v/>
      </c>
      <c r="T66" s="115" t="str">
        <f>IF(T60&lt;&gt;0,AVERAGE(T60:T63),"")</f>
        <v/>
      </c>
      <c r="U66" s="262">
        <f>IF(U60&lt;&gt;0,AVERAGE(U60:V63),"")</f>
        <v>175</v>
      </c>
      <c r="V66" s="263"/>
      <c r="W66" s="264">
        <f>IF(W60&lt;&gt;0,AVERAGE(W60:X63),"")</f>
        <v>5.2</v>
      </c>
      <c r="X66" s="265"/>
      <c r="Y66" s="410">
        <f>IF(W60&lt;&gt;0,AVERAGE(Y60:Z63),"")</f>
        <v>3.2802156722727731</v>
      </c>
      <c r="Z66" s="411"/>
      <c r="AA66" s="66"/>
      <c r="AB66" s="268">
        <f>(100*W66)/(100-W66)</f>
        <v>5.485232067510549</v>
      </c>
      <c r="AC66" s="269"/>
      <c r="AD66" s="67">
        <f>(0.25*(100-O66)+2.3*(O66-H66)+12*(H66-E66)+150*(E66))/100</f>
        <v>13.729800000000001</v>
      </c>
      <c r="AE66" s="68">
        <f>(AB66*$AE$56)/(2.65*(AD66)^(1/5))</f>
        <v>3.2802156722727731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</v>
      </c>
      <c r="F67" s="171">
        <v>8</v>
      </c>
      <c r="G67" s="171">
        <v>11</v>
      </c>
      <c r="H67" s="171">
        <v>14</v>
      </c>
      <c r="I67" s="171">
        <v>20</v>
      </c>
      <c r="J67" s="171">
        <v>31</v>
      </c>
      <c r="K67" s="171">
        <v>52</v>
      </c>
      <c r="L67" s="171">
        <v>77</v>
      </c>
      <c r="M67" s="171">
        <v>91</v>
      </c>
      <c r="N67" s="171">
        <v>99</v>
      </c>
      <c r="O67" s="172">
        <v>100</v>
      </c>
      <c r="P67" s="161"/>
      <c r="Q67" s="161"/>
      <c r="R67" s="161"/>
      <c r="S67" s="161"/>
      <c r="T67" s="161"/>
      <c r="U67" s="273"/>
      <c r="V67" s="274"/>
      <c r="W67" s="275">
        <v>5.4</v>
      </c>
      <c r="X67" s="274"/>
      <c r="Y67" s="412">
        <f>AE67</f>
        <v>3.4344330634797688</v>
      </c>
      <c r="Z67" s="413"/>
      <c r="AA67" s="66"/>
      <c r="AB67" s="268">
        <f>(100*W67)/(100-W67)</f>
        <v>5.7082452431289648</v>
      </c>
      <c r="AC67" s="269"/>
      <c r="AD67" s="67">
        <f>(0.25*(100-O67)+2.3*(O67-H67)+12*(H67-E67)+150*(E67))/100</f>
        <v>13.318</v>
      </c>
      <c r="AE67" s="68">
        <f>(AB67*$AE$56)/(2.65*(AD67)^(1/5))</f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30AC-AE4F-49A6-80AA-1718142FDBE7}">
  <sheetPr>
    <pageSetUpPr fitToPage="1"/>
  </sheetPr>
  <dimension ref="A1:AN79"/>
  <sheetViews>
    <sheetView topLeftCell="A67" zoomScaleNormal="100" workbookViewId="0">
      <selection activeCell="Q61" sqref="Q6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55</v>
      </c>
      <c r="K5" s="364"/>
      <c r="L5" s="365" t="s">
        <v>51</v>
      </c>
      <c r="M5" s="320"/>
      <c r="N5" s="320"/>
      <c r="O5" s="364"/>
      <c r="P5" s="366">
        <v>45946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45946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70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244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198</v>
      </c>
      <c r="D60" s="291"/>
      <c r="E60" s="151">
        <v>6.7</v>
      </c>
      <c r="F60" s="152">
        <v>8.6999999999999993</v>
      </c>
      <c r="G60" s="153">
        <v>11.2</v>
      </c>
      <c r="H60" s="153">
        <v>14.6</v>
      </c>
      <c r="I60" s="153">
        <v>19.8</v>
      </c>
      <c r="J60" s="153">
        <v>29.9</v>
      </c>
      <c r="K60" s="153">
        <v>43.8</v>
      </c>
      <c r="L60" s="153">
        <v>62.5</v>
      </c>
      <c r="M60" s="153">
        <v>79.099999999999994</v>
      </c>
      <c r="N60" s="153">
        <v>94.8</v>
      </c>
      <c r="O60" s="154">
        <v>100</v>
      </c>
      <c r="P60" s="153"/>
      <c r="Q60" s="153"/>
      <c r="R60" s="153"/>
      <c r="S60" s="155"/>
      <c r="T60" s="155"/>
      <c r="U60" s="292">
        <v>177</v>
      </c>
      <c r="V60" s="293"/>
      <c r="W60" s="294">
        <v>5.31</v>
      </c>
      <c r="X60" s="295"/>
      <c r="Y60" s="288">
        <f t="shared" ref="Y60:Y61" si="0">IF(W60&lt;&gt;0,AE60,"")</f>
        <v>3.4493505161370366</v>
      </c>
      <c r="Z60" s="289"/>
      <c r="AA60" s="80"/>
      <c r="AB60" s="268">
        <f>(100*W60)/(100-W60)</f>
        <v>5.607772732073081</v>
      </c>
      <c r="AC60" s="269"/>
      <c r="AD60" s="67">
        <f>(0.25*(100-O60)+2.3*(O60-H60)+12*(H60-E60)+150*(E60))/100</f>
        <v>12.962200000000001</v>
      </c>
      <c r="AE60" s="68">
        <f>(AB60*$AE$56)/(2.65*(AD60)^(1/5))</f>
        <v>3.4493505161370366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4"/>
      <c r="P61" s="153"/>
      <c r="Q61" s="153"/>
      <c r="R61" s="153"/>
      <c r="S61" s="155"/>
      <c r="T61" s="155"/>
      <c r="U61" s="292"/>
      <c r="V61" s="293"/>
      <c r="W61" s="294"/>
      <c r="X61" s="295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51"/>
      <c r="F62" s="152"/>
      <c r="G62" s="153"/>
      <c r="H62" s="153"/>
      <c r="I62" s="153"/>
      <c r="J62" s="153"/>
      <c r="K62" s="153"/>
      <c r="L62" s="153"/>
      <c r="M62" s="153"/>
      <c r="N62" s="153"/>
      <c r="O62" s="154"/>
      <c r="P62" s="153"/>
      <c r="Q62" s="153"/>
      <c r="R62" s="153"/>
      <c r="S62" s="155"/>
      <c r="T62" s="155"/>
      <c r="U62" s="292"/>
      <c r="V62" s="293"/>
      <c r="W62" s="294"/>
      <c r="X62" s="295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178"/>
      <c r="F63" s="179"/>
      <c r="G63" s="179"/>
      <c r="H63" s="180"/>
      <c r="I63" s="180"/>
      <c r="J63" s="180"/>
      <c r="K63" s="180"/>
      <c r="L63" s="180"/>
      <c r="M63" s="180"/>
      <c r="N63" s="180"/>
      <c r="O63" s="181"/>
      <c r="P63" s="180"/>
      <c r="Q63" s="181"/>
      <c r="R63" s="180"/>
      <c r="S63" s="180"/>
      <c r="T63" s="182"/>
      <c r="U63" s="279"/>
      <c r="V63" s="280"/>
      <c r="W63" s="281"/>
      <c r="X63" s="282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4"/>
      <c r="P64" s="183"/>
      <c r="Q64" s="185"/>
      <c r="R64" s="183"/>
      <c r="S64" s="183"/>
      <c r="T64" s="183"/>
      <c r="U64" s="183"/>
      <c r="V64" s="183"/>
      <c r="W64" s="186"/>
      <c r="X64" s="187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188"/>
      <c r="F65" s="188"/>
      <c r="G65" s="188"/>
      <c r="H65" s="188"/>
      <c r="I65" s="188"/>
      <c r="J65" s="188"/>
      <c r="K65" s="188"/>
      <c r="L65" s="188"/>
      <c r="M65" s="188">
        <v>10</v>
      </c>
      <c r="N65" s="188">
        <v>10</v>
      </c>
      <c r="O65" s="189"/>
      <c r="P65" s="188"/>
      <c r="Q65" s="189">
        <v>50</v>
      </c>
      <c r="R65" s="188"/>
      <c r="S65" s="188">
        <v>70</v>
      </c>
      <c r="T65" s="188"/>
      <c r="U65" s="188"/>
      <c r="V65" s="188"/>
      <c r="W65" s="188"/>
      <c r="X65" s="190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6.7</v>
      </c>
      <c r="F66" s="114">
        <f t="shared" si="4"/>
        <v>8.6999999999999993</v>
      </c>
      <c r="G66" s="114">
        <f t="shared" si="4"/>
        <v>11.2</v>
      </c>
      <c r="H66" s="114">
        <f t="shared" si="4"/>
        <v>14.6</v>
      </c>
      <c r="I66" s="114">
        <f t="shared" si="4"/>
        <v>19.8</v>
      </c>
      <c r="J66" s="114">
        <f t="shared" si="4"/>
        <v>29.9</v>
      </c>
      <c r="K66" s="114">
        <f t="shared" si="4"/>
        <v>43.8</v>
      </c>
      <c r="L66" s="114">
        <f t="shared" si="4"/>
        <v>62.5</v>
      </c>
      <c r="M66" s="114">
        <f t="shared" si="4"/>
        <v>79.099999999999994</v>
      </c>
      <c r="N66" s="114">
        <f t="shared" si="4"/>
        <v>94.8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177</v>
      </c>
      <c r="V66" s="263"/>
      <c r="W66" s="264">
        <f>IF(W60&lt;&gt;0,AVERAGE(W60:X63),"")</f>
        <v>5.31</v>
      </c>
      <c r="X66" s="265"/>
      <c r="Y66" s="266">
        <f>IF(W60&lt;&gt;0,AVERAGE(Y60:Z63),"")</f>
        <v>3.4493505161370366</v>
      </c>
      <c r="Z66" s="267"/>
      <c r="AA66" s="66"/>
      <c r="AB66" s="268">
        <f>(100*W66)/(100-W66)</f>
        <v>5.607772732073081</v>
      </c>
      <c r="AC66" s="269"/>
      <c r="AD66" s="67">
        <f t="shared" si="1"/>
        <v>12.962200000000001</v>
      </c>
      <c r="AE66" s="68">
        <f t="shared" si="2"/>
        <v>3.4493505161370366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7.2</v>
      </c>
      <c r="F67" s="171">
        <v>8</v>
      </c>
      <c r="G67" s="171">
        <v>11</v>
      </c>
      <c r="H67" s="171">
        <v>16</v>
      </c>
      <c r="I67" s="171">
        <v>22</v>
      </c>
      <c r="J67" s="171">
        <v>32</v>
      </c>
      <c r="K67" s="171">
        <v>45</v>
      </c>
      <c r="L67" s="171">
        <v>61</v>
      </c>
      <c r="M67" s="171">
        <v>77</v>
      </c>
      <c r="N67" s="171">
        <v>94</v>
      </c>
      <c r="O67" s="172">
        <v>100</v>
      </c>
      <c r="P67" s="171"/>
      <c r="Q67" s="171"/>
      <c r="R67" s="171"/>
      <c r="S67" s="171"/>
      <c r="T67" s="171"/>
      <c r="U67" s="273"/>
      <c r="V67" s="274"/>
      <c r="W67" s="275">
        <v>5.4</v>
      </c>
      <c r="X67" s="274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E299-A6EF-40C9-81FF-697280655DC4}">
  <sheetPr>
    <pageSetUpPr fitToPage="1"/>
  </sheetPr>
  <dimension ref="A1:AN79"/>
  <sheetViews>
    <sheetView zoomScaleNormal="100" workbookViewId="0">
      <selection activeCell="G12" sqref="G12:L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54</v>
      </c>
      <c r="K5" s="364"/>
      <c r="L5" s="365" t="s">
        <v>51</v>
      </c>
      <c r="M5" s="320"/>
      <c r="N5" s="320"/>
      <c r="O5" s="364"/>
      <c r="P5" s="371">
        <v>45945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45945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240</v>
      </c>
      <c r="T11" s="330"/>
      <c r="U11" s="330"/>
      <c r="V11" s="330"/>
      <c r="W11" s="330"/>
      <c r="X11" s="330"/>
      <c r="Y11" s="330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243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224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242</v>
      </c>
      <c r="D60" s="379"/>
      <c r="E60" s="147">
        <v>8.1</v>
      </c>
      <c r="F60" s="148">
        <v>10.5</v>
      </c>
      <c r="G60" s="133">
        <v>13.6</v>
      </c>
      <c r="H60" s="133">
        <v>17.600000000000001</v>
      </c>
      <c r="I60" s="133">
        <v>23.2</v>
      </c>
      <c r="J60" s="133">
        <v>33.299999999999997</v>
      </c>
      <c r="K60" s="133">
        <v>48.7</v>
      </c>
      <c r="L60" s="133">
        <v>62.7</v>
      </c>
      <c r="M60" s="133">
        <v>70.7</v>
      </c>
      <c r="N60" s="133">
        <v>81.5</v>
      </c>
      <c r="O60" s="133">
        <v>93.5</v>
      </c>
      <c r="P60" s="133">
        <v>97.9</v>
      </c>
      <c r="Q60" s="133">
        <v>100</v>
      </c>
      <c r="R60" s="133"/>
      <c r="S60" s="134"/>
      <c r="T60" s="134"/>
      <c r="U60" s="380">
        <v>172</v>
      </c>
      <c r="V60" s="381"/>
      <c r="W60" s="382">
        <v>4.57</v>
      </c>
      <c r="X60" s="383"/>
      <c r="Y60" s="288">
        <f t="shared" ref="Y60:Y61" si="0">IF(W60&lt;&gt;0,AE60,"")</f>
        <v>2.8136976093504664</v>
      </c>
      <c r="Z60" s="289"/>
      <c r="AA60" s="80"/>
      <c r="AB60" s="268">
        <f>(100*W60)/(100-W60)</f>
        <v>4.7888504663103841</v>
      </c>
      <c r="AC60" s="269"/>
      <c r="AD60" s="67">
        <f>(0.25*(100-O60)+2.3*(O60-H60)+12*(H60-E60)+150*(E60))/100</f>
        <v>15.051950000000001</v>
      </c>
      <c r="AE60" s="68">
        <f>(AB60*$AE$56)/(2.65*(AD60)^(1/5))</f>
        <v>2.8136976093504664</v>
      </c>
      <c r="AF60" s="29"/>
      <c r="AG60" s="66"/>
    </row>
    <row r="61" spans="1:34" ht="24.9" customHeight="1" x14ac:dyDescent="0.25">
      <c r="A61" s="5"/>
      <c r="B61" s="164">
        <v>2</v>
      </c>
      <c r="C61" s="433"/>
      <c r="D61" s="434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62"/>
      <c r="R61" s="124"/>
      <c r="S61" s="125"/>
      <c r="T61" s="125"/>
      <c r="U61" s="389"/>
      <c r="V61" s="390"/>
      <c r="W61" s="391"/>
      <c r="X61" s="392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8.1</v>
      </c>
      <c r="F66" s="114">
        <f t="shared" si="4"/>
        <v>10.5</v>
      </c>
      <c r="G66" s="114">
        <f t="shared" si="4"/>
        <v>13.6</v>
      </c>
      <c r="H66" s="114">
        <f t="shared" si="4"/>
        <v>17.600000000000001</v>
      </c>
      <c r="I66" s="114">
        <f t="shared" si="4"/>
        <v>23.2</v>
      </c>
      <c r="J66" s="114">
        <f t="shared" si="4"/>
        <v>33.299999999999997</v>
      </c>
      <c r="K66" s="114">
        <f t="shared" si="4"/>
        <v>48.7</v>
      </c>
      <c r="L66" s="114">
        <f t="shared" si="4"/>
        <v>62.7</v>
      </c>
      <c r="M66" s="114">
        <f t="shared" si="4"/>
        <v>70.7</v>
      </c>
      <c r="N66" s="114">
        <f t="shared" si="4"/>
        <v>81.5</v>
      </c>
      <c r="O66" s="131">
        <f t="shared" si="4"/>
        <v>93.5</v>
      </c>
      <c r="P66" s="131">
        <f t="shared" si="4"/>
        <v>97.9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172</v>
      </c>
      <c r="V66" s="263"/>
      <c r="W66" s="264">
        <f>IF(W60&lt;&gt;0,AVERAGE(W60:X63),"")</f>
        <v>4.57</v>
      </c>
      <c r="X66" s="265"/>
      <c r="Y66" s="266">
        <f>IF(W60&lt;&gt;0,AVERAGE(Y60:Z63),"")</f>
        <v>2.8136976093504664</v>
      </c>
      <c r="Z66" s="267"/>
      <c r="AA66" s="66"/>
      <c r="AB66" s="268">
        <f>(100*W66)/(100-W66)</f>
        <v>4.7888504663103841</v>
      </c>
      <c r="AC66" s="269"/>
      <c r="AD66" s="67">
        <f t="shared" si="1"/>
        <v>15.051950000000001</v>
      </c>
      <c r="AE66" s="68">
        <f t="shared" si="2"/>
        <v>2.8136976093504664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2FDB-0239-486E-B293-C52460531D95}">
  <sheetPr>
    <pageSetUpPr fitToPage="1"/>
  </sheetPr>
  <dimension ref="A1:AN79"/>
  <sheetViews>
    <sheetView zoomScaleNormal="100" workbookViewId="0">
      <selection activeCell="AC74" sqref="AC7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53</v>
      </c>
      <c r="K5" s="364"/>
      <c r="L5" s="365" t="s">
        <v>51</v>
      </c>
      <c r="M5" s="320"/>
      <c r="N5" s="320"/>
      <c r="O5" s="364"/>
      <c r="P5" s="371">
        <v>45944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239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240</v>
      </c>
      <c r="T11" s="330"/>
      <c r="U11" s="330"/>
      <c r="V11" s="330"/>
      <c r="W11" s="330"/>
      <c r="X11" s="330"/>
      <c r="Y11" s="330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239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224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435" t="s">
        <v>241</v>
      </c>
      <c r="D60" s="436"/>
      <c r="E60" s="173">
        <v>7.1</v>
      </c>
      <c r="F60" s="174">
        <v>9.1999999999999993</v>
      </c>
      <c r="G60" s="175">
        <v>12.1</v>
      </c>
      <c r="H60" s="175">
        <v>15.9</v>
      </c>
      <c r="I60" s="175">
        <v>21.1</v>
      </c>
      <c r="J60" s="175">
        <v>29.8</v>
      </c>
      <c r="K60" s="175">
        <v>43.1</v>
      </c>
      <c r="L60" s="175">
        <v>55.8</v>
      </c>
      <c r="M60" s="175">
        <v>66.599999999999994</v>
      </c>
      <c r="N60" s="175">
        <v>77.099999999999994</v>
      </c>
      <c r="O60" s="175">
        <v>88.3</v>
      </c>
      <c r="P60" s="175">
        <v>95.1</v>
      </c>
      <c r="Q60" s="176">
        <v>100</v>
      </c>
      <c r="R60" s="175"/>
      <c r="S60" s="177"/>
      <c r="T60" s="177"/>
      <c r="U60" s="414">
        <v>178</v>
      </c>
      <c r="V60" s="415"/>
      <c r="W60" s="416">
        <v>4.0199999999999996</v>
      </c>
      <c r="X60" s="417"/>
      <c r="Y60" s="288">
        <f t="shared" ref="Y60:Y61" si="0">IF(W60&lt;&gt;0,AE60,"")</f>
        <v>2.5187561836657975</v>
      </c>
      <c r="Z60" s="289"/>
      <c r="AA60" s="80"/>
      <c r="AB60" s="268">
        <f>(100*W60)/(100-W60)</f>
        <v>4.1883725776203367</v>
      </c>
      <c r="AC60" s="269"/>
      <c r="AD60" s="67">
        <f>(0.25*(100-O60)+2.3*(O60-H60)+12*(H60-E60)+150*(E60))/100</f>
        <v>13.400450000000001</v>
      </c>
      <c r="AE60" s="68">
        <f>(AB60*$AE$56)/(2.65*(AD60)^(1/5))</f>
        <v>2.5187561836657975</v>
      </c>
      <c r="AF60" s="29"/>
      <c r="AG60" s="66"/>
    </row>
    <row r="61" spans="1:34" ht="24.9" customHeight="1" x14ac:dyDescent="0.25">
      <c r="A61" s="5"/>
      <c r="B61" s="16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62"/>
      <c r="R61" s="124"/>
      <c r="S61" s="125"/>
      <c r="T61" s="125"/>
      <c r="U61" s="389"/>
      <c r="V61" s="390"/>
      <c r="W61" s="391"/>
      <c r="X61" s="392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7.1</v>
      </c>
      <c r="F66" s="114">
        <f t="shared" si="4"/>
        <v>9.1999999999999993</v>
      </c>
      <c r="G66" s="114">
        <f t="shared" si="4"/>
        <v>12.1</v>
      </c>
      <c r="H66" s="114">
        <f t="shared" si="4"/>
        <v>15.9</v>
      </c>
      <c r="I66" s="114">
        <f t="shared" si="4"/>
        <v>21.1</v>
      </c>
      <c r="J66" s="114">
        <f t="shared" si="4"/>
        <v>29.8</v>
      </c>
      <c r="K66" s="114">
        <f t="shared" si="4"/>
        <v>43.1</v>
      </c>
      <c r="L66" s="114">
        <f t="shared" si="4"/>
        <v>55.8</v>
      </c>
      <c r="M66" s="114">
        <f t="shared" si="4"/>
        <v>66.599999999999994</v>
      </c>
      <c r="N66" s="114">
        <f t="shared" si="4"/>
        <v>77.099999999999994</v>
      </c>
      <c r="O66" s="131">
        <f t="shared" si="4"/>
        <v>88.3</v>
      </c>
      <c r="P66" s="131">
        <f t="shared" si="4"/>
        <v>95.1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178</v>
      </c>
      <c r="V66" s="263"/>
      <c r="W66" s="264">
        <f>IF(W60&lt;&gt;0,AVERAGE(W60:X63),"")</f>
        <v>4.0199999999999996</v>
      </c>
      <c r="X66" s="265"/>
      <c r="Y66" s="266">
        <f>IF(W60&lt;&gt;0,AVERAGE(Y60:Z63),"")</f>
        <v>2.5187561836657975</v>
      </c>
      <c r="Z66" s="267"/>
      <c r="AA66" s="66"/>
      <c r="AB66" s="268">
        <f>(100*W66)/(100-W66)</f>
        <v>4.1883725776203367</v>
      </c>
      <c r="AC66" s="269"/>
      <c r="AD66" s="67">
        <f t="shared" si="1"/>
        <v>13.400450000000001</v>
      </c>
      <c r="AE66" s="68">
        <f t="shared" si="2"/>
        <v>2.5187561836657975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6.9</v>
      </c>
      <c r="F67" s="171">
        <v>9</v>
      </c>
      <c r="G67" s="171">
        <v>12</v>
      </c>
      <c r="H67" s="171">
        <v>16</v>
      </c>
      <c r="I67" s="171">
        <v>22</v>
      </c>
      <c r="J67" s="171">
        <v>32</v>
      </c>
      <c r="K67" s="171">
        <v>47</v>
      </c>
      <c r="L67" s="171">
        <v>61</v>
      </c>
      <c r="M67" s="171">
        <v>69</v>
      </c>
      <c r="N67" s="171">
        <v>80</v>
      </c>
      <c r="O67" s="171">
        <v>92</v>
      </c>
      <c r="P67" s="171">
        <v>98</v>
      </c>
      <c r="Q67" s="172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3366-11F0-4254-B9A9-21783A7A2A42}">
  <sheetPr>
    <pageSetUpPr fitToPage="1"/>
  </sheetPr>
  <dimension ref="A1:AN79"/>
  <sheetViews>
    <sheetView topLeftCell="A59" zoomScaleNormal="100" workbookViewId="0">
      <selection activeCell="U73" sqref="U73:Z7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52</v>
      </c>
      <c r="K5" s="364"/>
      <c r="L5" s="365" t="s">
        <v>51</v>
      </c>
      <c r="M5" s="320"/>
      <c r="N5" s="320"/>
      <c r="O5" s="364"/>
      <c r="P5" s="366">
        <v>45943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45943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238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237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93" t="s">
        <v>236</v>
      </c>
      <c r="D60" s="394"/>
      <c r="E60" s="118">
        <v>6.7</v>
      </c>
      <c r="F60" s="119">
        <v>8.6999999999999993</v>
      </c>
      <c r="G60" s="120">
        <v>11.2</v>
      </c>
      <c r="H60" s="120">
        <v>14.7</v>
      </c>
      <c r="I60" s="120">
        <v>20.3</v>
      </c>
      <c r="J60" s="120">
        <v>31</v>
      </c>
      <c r="K60" s="120">
        <v>50.4</v>
      </c>
      <c r="L60" s="120">
        <v>76.099999999999994</v>
      </c>
      <c r="M60" s="120">
        <v>90.2</v>
      </c>
      <c r="N60" s="120">
        <v>98.8</v>
      </c>
      <c r="O60" s="120">
        <v>100</v>
      </c>
      <c r="P60" s="120"/>
      <c r="Q60" s="120"/>
      <c r="R60" s="120"/>
      <c r="S60" s="121"/>
      <c r="T60" s="121"/>
      <c r="U60" s="395">
        <v>173</v>
      </c>
      <c r="V60" s="396"/>
      <c r="W60" s="397">
        <v>5.01</v>
      </c>
      <c r="X60" s="398"/>
      <c r="Y60" s="288">
        <f>IF(W60&lt;&gt;0,AE60,"")</f>
        <v>3.1900636977683399</v>
      </c>
      <c r="Z60" s="289"/>
      <c r="AA60" s="80"/>
      <c r="AB60" s="268">
        <f>(100*W60)/(100-W60)</f>
        <v>5.2742393936203813</v>
      </c>
      <c r="AC60" s="269"/>
      <c r="AD60" s="67">
        <f>(0.25*(100-O60)+2.3*(O60-H60)+12*(H60-E60)+150*(E60))/100</f>
        <v>12.9719</v>
      </c>
      <c r="AE60" s="68">
        <f>(AB60*$AE$56)/(2.65*(AD60)^(1/5))</f>
        <v>3.1900636977683399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>(0.25*(100-O61)+2.3*(O61-H61)+12*(H61-E61)+150*(E61))/100</f>
        <v>0.25</v>
      </c>
      <c r="AE61" s="68">
        <f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378"/>
      <c r="D62" s="379"/>
      <c r="E62" s="147"/>
      <c r="F62" s="148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4"/>
      <c r="T62" s="134"/>
      <c r="U62" s="380"/>
      <c r="V62" s="381"/>
      <c r="W62" s="382"/>
      <c r="X62" s="383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>(0.25*(100-O62)+2.3*(O62-H62)+12*(H62-E62)+150*(E62))/100</f>
        <v>0.25</v>
      </c>
      <c r="AE62" s="68">
        <f>(AB62*$AE$56)/(2.65*(AD62)^(1/5))</f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>IF(W63&lt;&gt;0,AE63,"")</f>
        <v/>
      </c>
      <c r="Z63" s="284"/>
      <c r="AA63" s="80"/>
      <c r="AB63" s="268">
        <f>(100*W63)/(100-W63)</f>
        <v>0</v>
      </c>
      <c r="AC63" s="269"/>
      <c r="AD63" s="67">
        <f>(0.25*(100-O63)+2.3*(O63-H63)+12*(H63-E63)+150*(E63))/100</f>
        <v>0.25</v>
      </c>
      <c r="AE63" s="68">
        <f>(AB63*$AE$56)/(2.65*(AD63)^(1/5))</f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>(0.25*(100-O65)+2.3*(O65-H65)+12*(H65-E65)+150*(E65))/100</f>
        <v>0.25</v>
      </c>
      <c r="AE65" s="68">
        <f>(AB65*$AE$56)/(2.65*(AD65)^(1/5))</f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O66" si="0">IF(E60&lt;&gt;0,AVERAGE(E60:E63),"")</f>
        <v>6.7</v>
      </c>
      <c r="F66" s="114">
        <f t="shared" si="0"/>
        <v>8.6999999999999993</v>
      </c>
      <c r="G66" s="114">
        <f t="shared" si="0"/>
        <v>11.2</v>
      </c>
      <c r="H66" s="114">
        <f t="shared" si="0"/>
        <v>14.7</v>
      </c>
      <c r="I66" s="114">
        <f t="shared" si="0"/>
        <v>20.3</v>
      </c>
      <c r="J66" s="114">
        <f t="shared" si="0"/>
        <v>31</v>
      </c>
      <c r="K66" s="114">
        <f t="shared" si="0"/>
        <v>50.4</v>
      </c>
      <c r="L66" s="114">
        <f t="shared" si="0"/>
        <v>76.099999999999994</v>
      </c>
      <c r="M66" s="114">
        <f t="shared" si="0"/>
        <v>90.2</v>
      </c>
      <c r="N66" s="114">
        <f t="shared" si="0"/>
        <v>98.8</v>
      </c>
      <c r="O66" s="131">
        <f t="shared" si="0"/>
        <v>100</v>
      </c>
      <c r="P66" s="114"/>
      <c r="Q66" s="131"/>
      <c r="R66" s="114"/>
      <c r="S66" s="114" t="str">
        <f>IF(S60&lt;&gt;0,AVERAGE(S60:S63),"")</f>
        <v/>
      </c>
      <c r="T66" s="115" t="str">
        <f>IF(T60&lt;&gt;0,AVERAGE(T60:T63),"")</f>
        <v/>
      </c>
      <c r="U66" s="262">
        <f>IF(U60&lt;&gt;0,AVERAGE(U60:V63),"")</f>
        <v>173</v>
      </c>
      <c r="V66" s="263"/>
      <c r="W66" s="264">
        <f>IF(W60&lt;&gt;0,AVERAGE(W60:X63),"")</f>
        <v>5.01</v>
      </c>
      <c r="X66" s="265"/>
      <c r="Y66" s="410">
        <f>IF(W60&lt;&gt;0,AVERAGE(Y60:Z63),"")</f>
        <v>3.1900636977683399</v>
      </c>
      <c r="Z66" s="411"/>
      <c r="AA66" s="66"/>
      <c r="AB66" s="268">
        <f>(100*W66)/(100-W66)</f>
        <v>5.2742393936203813</v>
      </c>
      <c r="AC66" s="269"/>
      <c r="AD66" s="67">
        <f>(0.25*(100-O66)+2.3*(O66-H66)+12*(H66-E66)+150*(E66))/100</f>
        <v>12.9719</v>
      </c>
      <c r="AE66" s="68">
        <f>(AB66*$AE$56)/(2.65*(AD66)^(1/5))</f>
        <v>3.1900636977683399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71">
        <v>7</v>
      </c>
      <c r="F67" s="171">
        <v>8</v>
      </c>
      <c r="G67" s="171">
        <v>11</v>
      </c>
      <c r="H67" s="171">
        <v>14</v>
      </c>
      <c r="I67" s="171">
        <v>20</v>
      </c>
      <c r="J67" s="171">
        <v>31</v>
      </c>
      <c r="K67" s="171">
        <v>52</v>
      </c>
      <c r="L67" s="171">
        <v>77</v>
      </c>
      <c r="M67" s="171">
        <v>91</v>
      </c>
      <c r="N67" s="171">
        <v>99</v>
      </c>
      <c r="O67" s="171">
        <v>100</v>
      </c>
      <c r="P67" s="161"/>
      <c r="Q67" s="161"/>
      <c r="R67" s="161"/>
      <c r="S67" s="161"/>
      <c r="T67" s="161"/>
      <c r="U67" s="273"/>
      <c r="V67" s="274"/>
      <c r="W67" s="275">
        <v>5.4</v>
      </c>
      <c r="X67" s="274"/>
      <c r="Y67" s="412">
        <f>AE67</f>
        <v>3.4344330634797688</v>
      </c>
      <c r="Z67" s="413"/>
      <c r="AA67" s="66"/>
      <c r="AB67" s="268">
        <f>(100*W67)/(100-W67)</f>
        <v>5.7082452431289648</v>
      </c>
      <c r="AC67" s="269"/>
      <c r="AD67" s="67">
        <f>(0.25*(100-O67)+2.3*(O67-H67)+12*(H67-E67)+150*(E67))/100</f>
        <v>13.318</v>
      </c>
      <c r="AE67" s="68">
        <f>(AB67*$AE$56)/(2.65*(AD67)^(1/5))</f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AB60:AC60"/>
    <mergeCell ref="C61:D61"/>
    <mergeCell ref="U61:V61"/>
    <mergeCell ref="W61:X61"/>
    <mergeCell ref="Y61:Z61"/>
    <mergeCell ref="AB61:AC61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G58:AG59"/>
    <mergeCell ref="AD56:AD57"/>
    <mergeCell ref="AE56:AE57"/>
    <mergeCell ref="B19:H19"/>
    <mergeCell ref="I19:Y19"/>
    <mergeCell ref="C63:D63"/>
    <mergeCell ref="U63:V63"/>
    <mergeCell ref="W63:X63"/>
    <mergeCell ref="Y63:Z63"/>
    <mergeCell ref="C62:D62"/>
    <mergeCell ref="U62:V62"/>
    <mergeCell ref="W62:X62"/>
    <mergeCell ref="Y62:Z62"/>
    <mergeCell ref="B20:H20"/>
    <mergeCell ref="I20:Y20"/>
    <mergeCell ref="C59:D59"/>
    <mergeCell ref="C60:D60"/>
    <mergeCell ref="U60:V60"/>
    <mergeCell ref="W60:X60"/>
    <mergeCell ref="Y60:Z60"/>
    <mergeCell ref="G7:Z7"/>
    <mergeCell ref="B10:F10"/>
    <mergeCell ref="G10:L10"/>
    <mergeCell ref="M10:R10"/>
    <mergeCell ref="S10:Y10"/>
    <mergeCell ref="B14:F14"/>
    <mergeCell ref="G14:L14"/>
    <mergeCell ref="M14:R14"/>
    <mergeCell ref="S14:Y14"/>
    <mergeCell ref="L6:O6"/>
    <mergeCell ref="B11:F11"/>
    <mergeCell ref="G11:L11"/>
    <mergeCell ref="M11:R11"/>
    <mergeCell ref="S11:Z11"/>
    <mergeCell ref="B13:F13"/>
    <mergeCell ref="G13:L13"/>
    <mergeCell ref="M13:R13"/>
    <mergeCell ref="S13:Y13"/>
    <mergeCell ref="B12:F12"/>
    <mergeCell ref="G12:L12"/>
    <mergeCell ref="M12:R12"/>
    <mergeCell ref="S12:Y12"/>
    <mergeCell ref="P6:T6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A7:F7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C7AC-3B0F-4313-9A6B-0D8C87795C45}">
  <sheetPr>
    <pageSetUpPr fitToPage="1"/>
  </sheetPr>
  <dimension ref="A1:AN79"/>
  <sheetViews>
    <sheetView zoomScaleNormal="100" workbookViewId="0">
      <selection activeCell="AH60" sqref="AH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51</v>
      </c>
      <c r="K5" s="364"/>
      <c r="L5" s="365" t="s">
        <v>51</v>
      </c>
      <c r="M5" s="320"/>
      <c r="N5" s="320"/>
      <c r="O5" s="364"/>
      <c r="P5" s="366">
        <v>45941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233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234</v>
      </c>
      <c r="T11" s="332"/>
      <c r="U11" s="332"/>
      <c r="V11" s="332"/>
      <c r="W11" s="332"/>
      <c r="X11" s="332"/>
      <c r="Y11" s="332"/>
      <c r="Z11" s="333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233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235</v>
      </c>
      <c r="D60" s="291"/>
      <c r="E60" s="122">
        <v>6.6</v>
      </c>
      <c r="F60" s="123">
        <v>8.5</v>
      </c>
      <c r="G60" s="124">
        <v>10.7</v>
      </c>
      <c r="H60" s="124">
        <v>13.7</v>
      </c>
      <c r="I60" s="124">
        <v>18.5</v>
      </c>
      <c r="J60" s="124">
        <v>27.3</v>
      </c>
      <c r="K60" s="124">
        <v>38.6</v>
      </c>
      <c r="L60" s="124">
        <v>58.8</v>
      </c>
      <c r="M60" s="124">
        <v>78.400000000000006</v>
      </c>
      <c r="N60" s="124">
        <v>95.8</v>
      </c>
      <c r="O60" s="124">
        <v>100</v>
      </c>
      <c r="P60" s="124"/>
      <c r="Q60" s="124"/>
      <c r="R60" s="124"/>
      <c r="S60" s="125"/>
      <c r="T60" s="125"/>
      <c r="U60" s="389">
        <v>163</v>
      </c>
      <c r="V60" s="390"/>
      <c r="W60" s="391">
        <v>5.22</v>
      </c>
      <c r="X60" s="392"/>
      <c r="Y60" s="288">
        <f t="shared" ref="Y60:Y61" si="0">IF(W60&lt;&gt;0,AE60,"")</f>
        <v>3.3995678909872531</v>
      </c>
      <c r="Z60" s="289"/>
      <c r="AA60" s="80"/>
      <c r="AB60" s="268">
        <f>(100*W60)/(100-W60)</f>
        <v>5.5074910318632622</v>
      </c>
      <c r="AC60" s="269"/>
      <c r="AD60" s="67">
        <f>(0.25*(100-O60)+2.3*(O60-H60)+12*(H60-E60)+150*(E60))/100</f>
        <v>12.7369</v>
      </c>
      <c r="AE60" s="68">
        <f>(AB60*$AE$56)/(2.65*(AD60)^(1/5))</f>
        <v>3.3995678909872531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210</v>
      </c>
      <c r="D61" s="291"/>
      <c r="E61" s="122">
        <v>7.5</v>
      </c>
      <c r="F61" s="123">
        <v>9.6</v>
      </c>
      <c r="G61" s="124">
        <v>12</v>
      </c>
      <c r="H61" s="124">
        <v>15.4</v>
      </c>
      <c r="I61" s="124">
        <v>21</v>
      </c>
      <c r="J61" s="124">
        <v>31.5</v>
      </c>
      <c r="K61" s="124">
        <v>45.7</v>
      </c>
      <c r="L61" s="124">
        <v>65.8</v>
      </c>
      <c r="M61" s="124">
        <v>83.4</v>
      </c>
      <c r="N61" s="124">
        <v>95.7</v>
      </c>
      <c r="O61" s="124">
        <v>100</v>
      </c>
      <c r="P61" s="124"/>
      <c r="Q61" s="124"/>
      <c r="R61" s="124"/>
      <c r="S61" s="125"/>
      <c r="T61" s="125"/>
      <c r="U61" s="389">
        <v>171</v>
      </c>
      <c r="V61" s="390"/>
      <c r="W61" s="391">
        <v>5.16</v>
      </c>
      <c r="X61" s="392"/>
      <c r="Y61" s="288">
        <f t="shared" si="0"/>
        <v>3.2887253266081227</v>
      </c>
      <c r="Z61" s="289"/>
      <c r="AA61" s="80"/>
      <c r="AB61" s="268">
        <f>(100*W61)/(100-W61)</f>
        <v>5.4407423028258117</v>
      </c>
      <c r="AC61" s="269"/>
      <c r="AD61" s="67">
        <f t="shared" ref="AD61:AD67" si="1">(0.25*(100-O61)+2.3*(O61-H61)+12*(H61-E61)+150*(E61))/100</f>
        <v>14.143800000000001</v>
      </c>
      <c r="AE61" s="68">
        <f t="shared" ref="AE61:AE67" si="2">(AB61*$AE$56)/(2.65*(AD61)^(1/5))</f>
        <v>3.2887253266081227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7.05</v>
      </c>
      <c r="F66" s="114">
        <f t="shared" si="4"/>
        <v>9.0500000000000007</v>
      </c>
      <c r="G66" s="114">
        <f t="shared" si="4"/>
        <v>11.35</v>
      </c>
      <c r="H66" s="114">
        <f t="shared" si="4"/>
        <v>14.55</v>
      </c>
      <c r="I66" s="114">
        <f t="shared" si="4"/>
        <v>19.75</v>
      </c>
      <c r="J66" s="114">
        <f t="shared" si="4"/>
        <v>29.4</v>
      </c>
      <c r="K66" s="114">
        <f t="shared" si="4"/>
        <v>42.150000000000006</v>
      </c>
      <c r="L66" s="114">
        <f t="shared" si="4"/>
        <v>62.3</v>
      </c>
      <c r="M66" s="114">
        <f t="shared" si="4"/>
        <v>80.900000000000006</v>
      </c>
      <c r="N66" s="114">
        <f t="shared" si="4"/>
        <v>95.75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167</v>
      </c>
      <c r="V66" s="263"/>
      <c r="W66" s="264">
        <f>IF(W60&lt;&gt;0,AVERAGE(W60:X63),"")</f>
        <v>5.1899999999999995</v>
      </c>
      <c r="X66" s="265"/>
      <c r="Y66" s="266">
        <f>IF(W60&lt;&gt;0,AVERAGE(Y60:Z63),"")</f>
        <v>3.3441466087976881</v>
      </c>
      <c r="Z66" s="267"/>
      <c r="AA66" s="66"/>
      <c r="AB66" s="268">
        <f>(100*W66)/(100-W66)</f>
        <v>5.4741061069507433</v>
      </c>
      <c r="AC66" s="269"/>
      <c r="AD66" s="67">
        <f t="shared" si="1"/>
        <v>13.44035</v>
      </c>
      <c r="AE66" s="68">
        <f t="shared" si="2"/>
        <v>3.3428259389227293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D56:AD57"/>
    <mergeCell ref="AE56:AE5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S11:Z1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  <mergeCell ref="I19:Y19"/>
    <mergeCell ref="B20:H20"/>
    <mergeCell ref="I20:Y20"/>
    <mergeCell ref="B13:F13"/>
    <mergeCell ref="G13:L13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FF6E-AD44-40F4-AB05-EE9331462992}">
  <sheetPr>
    <pageSetUpPr fitToPage="1"/>
  </sheetPr>
  <dimension ref="A1:AN79"/>
  <sheetViews>
    <sheetView zoomScaleNormal="100" workbookViewId="0">
      <selection activeCell="AG58" sqref="AG58:AG5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50</v>
      </c>
      <c r="K5" s="364"/>
      <c r="L5" s="365" t="s">
        <v>51</v>
      </c>
      <c r="M5" s="320"/>
      <c r="N5" s="320"/>
      <c r="O5" s="364"/>
      <c r="P5" s="366">
        <v>45940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45940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223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231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232</v>
      </c>
      <c r="D60" s="379"/>
      <c r="E60" s="147">
        <v>6.9</v>
      </c>
      <c r="F60" s="148">
        <v>9</v>
      </c>
      <c r="G60" s="133">
        <v>11.7</v>
      </c>
      <c r="H60" s="133">
        <v>15.3</v>
      </c>
      <c r="I60" s="133">
        <v>20.9</v>
      </c>
      <c r="J60" s="133">
        <v>31.5</v>
      </c>
      <c r="K60" s="133">
        <v>50.7</v>
      </c>
      <c r="L60" s="133">
        <v>75.5</v>
      </c>
      <c r="M60" s="133">
        <v>89.9</v>
      </c>
      <c r="N60" s="133">
        <v>99</v>
      </c>
      <c r="O60" s="133">
        <v>100</v>
      </c>
      <c r="P60" s="133"/>
      <c r="Q60" s="133"/>
      <c r="R60" s="133"/>
      <c r="S60" s="134"/>
      <c r="T60" s="134"/>
      <c r="U60" s="380">
        <v>177</v>
      </c>
      <c r="V60" s="381"/>
      <c r="W60" s="382">
        <v>5.09</v>
      </c>
      <c r="X60" s="383"/>
      <c r="Y60" s="288">
        <f t="shared" ref="Y60:Y61" si="0">IF(W60&lt;&gt;0,AE60,"")</f>
        <v>3.2272743591544568</v>
      </c>
      <c r="Z60" s="289"/>
      <c r="AA60" s="80"/>
      <c r="AB60" s="268">
        <f>(100*W60)/(100-W60)</f>
        <v>5.3629754504267204</v>
      </c>
      <c r="AC60" s="269"/>
      <c r="AD60" s="67">
        <f>(0.25*(100-O60)+2.3*(O60-H60)+12*(H60-E60)+150*(E60))/100</f>
        <v>13.306100000000001</v>
      </c>
      <c r="AE60" s="68">
        <f>(AB60*$AE$56)/(2.65*(AD60)^(1/5))</f>
        <v>3.2272743591544568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378"/>
      <c r="D62" s="379"/>
      <c r="E62" s="147"/>
      <c r="F62" s="148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4"/>
      <c r="T62" s="134"/>
      <c r="U62" s="380"/>
      <c r="V62" s="381"/>
      <c r="W62" s="382"/>
      <c r="X62" s="383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6.9</v>
      </c>
      <c r="F66" s="114">
        <f t="shared" si="4"/>
        <v>9</v>
      </c>
      <c r="G66" s="114">
        <f t="shared" si="4"/>
        <v>11.7</v>
      </c>
      <c r="H66" s="114">
        <f t="shared" si="4"/>
        <v>15.3</v>
      </c>
      <c r="I66" s="114">
        <f t="shared" si="4"/>
        <v>20.9</v>
      </c>
      <c r="J66" s="114">
        <f t="shared" si="4"/>
        <v>31.5</v>
      </c>
      <c r="K66" s="114">
        <f t="shared" si="4"/>
        <v>50.7</v>
      </c>
      <c r="L66" s="114">
        <f t="shared" si="4"/>
        <v>75.5</v>
      </c>
      <c r="M66" s="114">
        <f t="shared" si="4"/>
        <v>89.9</v>
      </c>
      <c r="N66" s="114">
        <f t="shared" si="4"/>
        <v>99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177</v>
      </c>
      <c r="V66" s="263"/>
      <c r="W66" s="264">
        <f>IF(W60&lt;&gt;0,AVERAGE(W60:X63),"")</f>
        <v>5.09</v>
      </c>
      <c r="X66" s="265"/>
      <c r="Y66" s="266">
        <f>IF(W60&lt;&gt;0,AVERAGE(Y60:Z63),"")</f>
        <v>3.2272743591544568</v>
      </c>
      <c r="Z66" s="267"/>
      <c r="AA66" s="66"/>
      <c r="AB66" s="268">
        <f>(100*W66)/(100-W66)</f>
        <v>5.3629754504267204</v>
      </c>
      <c r="AC66" s="269"/>
      <c r="AD66" s="67">
        <f t="shared" si="1"/>
        <v>13.306100000000001</v>
      </c>
      <c r="AE66" s="68">
        <f t="shared" si="2"/>
        <v>3.2272743591544568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1"/>
        <v>13.318</v>
      </c>
      <c r="AE67" s="68">
        <f t="shared" si="2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E81F-5C87-490E-A5FD-4E91A1A511F3}">
  <sheetPr>
    <pageSetUpPr fitToPage="1"/>
  </sheetPr>
  <dimension ref="A1:AN79"/>
  <sheetViews>
    <sheetView zoomScaleNormal="100" workbookViewId="0">
      <selection activeCell="AE44" sqref="AE4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49</v>
      </c>
      <c r="K5" s="364"/>
      <c r="L5" s="365" t="s">
        <v>51</v>
      </c>
      <c r="M5" s="320"/>
      <c r="N5" s="320"/>
      <c r="O5" s="364"/>
      <c r="P5" s="366">
        <v>45939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45939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229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228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93" t="s">
        <v>230</v>
      </c>
      <c r="D60" s="394"/>
      <c r="E60" s="118">
        <v>6.3</v>
      </c>
      <c r="F60" s="119">
        <v>8.1999999999999993</v>
      </c>
      <c r="G60" s="120">
        <v>10.6</v>
      </c>
      <c r="H60" s="120">
        <v>13.8</v>
      </c>
      <c r="I60" s="120">
        <v>18.7</v>
      </c>
      <c r="J60" s="120">
        <v>27.6</v>
      </c>
      <c r="K60" s="120">
        <v>39.1</v>
      </c>
      <c r="L60" s="120">
        <v>56.3</v>
      </c>
      <c r="M60" s="120">
        <v>73.8</v>
      </c>
      <c r="N60" s="120">
        <v>92.7</v>
      </c>
      <c r="O60" s="120">
        <v>100</v>
      </c>
      <c r="P60" s="120"/>
      <c r="Q60" s="120"/>
      <c r="R60" s="120"/>
      <c r="S60" s="121"/>
      <c r="T60" s="121"/>
      <c r="U60" s="395">
        <v>163</v>
      </c>
      <c r="V60" s="396"/>
      <c r="W60" s="397">
        <v>5.01</v>
      </c>
      <c r="X60" s="398"/>
      <c r="Y60" s="288">
        <f t="shared" ref="Y60:Y61" si="0">IF(W60&lt;&gt;0,AE60,"")</f>
        <v>3.2766614893572474</v>
      </c>
      <c r="Z60" s="289"/>
      <c r="AA60" s="80"/>
      <c r="AB60" s="268">
        <f>(100*W60)/(100-W60)</f>
        <v>5.2742393936203813</v>
      </c>
      <c r="AC60" s="269"/>
      <c r="AD60" s="67">
        <f>(0.25*(100-O60)+2.3*(O60-H60)+12*(H60-E60)+150*(E60))/100</f>
        <v>12.332599999999999</v>
      </c>
      <c r="AE60" s="68">
        <f>(AB60*$AE$56)/(2.65*(AD60)^(1/5))</f>
        <v>3.2766614893572474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6.3</v>
      </c>
      <c r="F66" s="114">
        <f t="shared" si="4"/>
        <v>8.1999999999999993</v>
      </c>
      <c r="G66" s="114">
        <f t="shared" si="4"/>
        <v>10.6</v>
      </c>
      <c r="H66" s="114">
        <f t="shared" si="4"/>
        <v>13.8</v>
      </c>
      <c r="I66" s="114">
        <f t="shared" si="4"/>
        <v>18.7</v>
      </c>
      <c r="J66" s="114">
        <f t="shared" si="4"/>
        <v>27.6</v>
      </c>
      <c r="K66" s="114">
        <f t="shared" si="4"/>
        <v>39.1</v>
      </c>
      <c r="L66" s="114">
        <f t="shared" si="4"/>
        <v>56.3</v>
      </c>
      <c r="M66" s="114">
        <f t="shared" si="4"/>
        <v>73.8</v>
      </c>
      <c r="N66" s="114">
        <f t="shared" si="4"/>
        <v>92.7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163</v>
      </c>
      <c r="V66" s="263"/>
      <c r="W66" s="264">
        <f>IF(W60&lt;&gt;0,AVERAGE(W60:X63),"")</f>
        <v>5.01</v>
      </c>
      <c r="X66" s="265"/>
      <c r="Y66" s="266">
        <f>IF(W60&lt;&gt;0,AVERAGE(Y60:Z63),"")</f>
        <v>3.2766614893572474</v>
      </c>
      <c r="Z66" s="267"/>
      <c r="AA66" s="66"/>
      <c r="AB66" s="268">
        <f>(100*W66)/(100-W66)</f>
        <v>5.2742393936203813</v>
      </c>
      <c r="AC66" s="269"/>
      <c r="AD66" s="67">
        <f t="shared" si="1"/>
        <v>12.332599999999999</v>
      </c>
      <c r="AE66" s="68">
        <f t="shared" si="2"/>
        <v>3.2766614893572474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AC91-0320-4F70-BFC5-A141983BAA87}">
  <sheetPr>
    <pageSetUpPr fitToPage="1"/>
  </sheetPr>
  <dimension ref="A1:AN79"/>
  <sheetViews>
    <sheetView zoomScaleNormal="100" workbookViewId="0">
      <selection activeCell="S10" sqref="S10:Y1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48</v>
      </c>
      <c r="K5" s="364"/>
      <c r="L5" s="365" t="s">
        <v>51</v>
      </c>
      <c r="M5" s="320"/>
      <c r="N5" s="320"/>
      <c r="O5" s="364"/>
      <c r="P5" s="366">
        <v>45939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6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114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45939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226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228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93" t="s">
        <v>227</v>
      </c>
      <c r="D60" s="394"/>
      <c r="E60" s="118">
        <v>6.9</v>
      </c>
      <c r="F60" s="119">
        <v>9</v>
      </c>
      <c r="G60" s="120">
        <v>11.7</v>
      </c>
      <c r="H60" s="120">
        <v>15.2</v>
      </c>
      <c r="I60" s="120">
        <v>20.6</v>
      </c>
      <c r="J60" s="120">
        <v>31</v>
      </c>
      <c r="K60" s="120">
        <v>50.8</v>
      </c>
      <c r="L60" s="120">
        <v>74.599999999999994</v>
      </c>
      <c r="M60" s="120">
        <v>90.6</v>
      </c>
      <c r="N60" s="120">
        <v>98</v>
      </c>
      <c r="O60" s="120">
        <v>100</v>
      </c>
      <c r="P60" s="120"/>
      <c r="Q60" s="120"/>
      <c r="R60" s="120"/>
      <c r="S60" s="121"/>
      <c r="T60" s="121"/>
      <c r="U60" s="395">
        <v>173</v>
      </c>
      <c r="V60" s="396"/>
      <c r="W60" s="397">
        <v>5.04</v>
      </c>
      <c r="X60" s="398"/>
      <c r="Y60" s="288">
        <f t="shared" ref="Y60:Y61" si="0">IF(W60&lt;&gt;0,AE60,"")</f>
        <v>3.1943555307210074</v>
      </c>
      <c r="Z60" s="289"/>
      <c r="AA60" s="80"/>
      <c r="AB60" s="268">
        <f>(100*W60)/(100-W60)</f>
        <v>5.3074978938500426</v>
      </c>
      <c r="AC60" s="269"/>
      <c r="AD60" s="67">
        <f>(0.25*(100-O60)+2.3*(O60-H60)+12*(H60-E60)+150*(E60))/100</f>
        <v>13.296399999999998</v>
      </c>
      <c r="AE60" s="68">
        <f>(AB60*$AE$56)/(2.65*(AD60)^(1/5))</f>
        <v>3.1943555307210074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378"/>
      <c r="D62" s="379"/>
      <c r="E62" s="147"/>
      <c r="F62" s="148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4"/>
      <c r="T62" s="134"/>
      <c r="U62" s="380"/>
      <c r="V62" s="381"/>
      <c r="W62" s="382"/>
      <c r="X62" s="383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6.9</v>
      </c>
      <c r="F66" s="114">
        <f t="shared" si="4"/>
        <v>9</v>
      </c>
      <c r="G66" s="114">
        <f t="shared" si="4"/>
        <v>11.7</v>
      </c>
      <c r="H66" s="114">
        <f t="shared" si="4"/>
        <v>15.2</v>
      </c>
      <c r="I66" s="114">
        <f t="shared" si="4"/>
        <v>20.6</v>
      </c>
      <c r="J66" s="114">
        <f t="shared" si="4"/>
        <v>31</v>
      </c>
      <c r="K66" s="114">
        <f t="shared" si="4"/>
        <v>50.8</v>
      </c>
      <c r="L66" s="114">
        <f t="shared" si="4"/>
        <v>74.599999999999994</v>
      </c>
      <c r="M66" s="114">
        <f t="shared" si="4"/>
        <v>90.6</v>
      </c>
      <c r="N66" s="114">
        <f t="shared" si="4"/>
        <v>98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173</v>
      </c>
      <c r="V66" s="263"/>
      <c r="W66" s="264">
        <f>IF(W60&lt;&gt;0,AVERAGE(W60:X63),"")</f>
        <v>5.04</v>
      </c>
      <c r="X66" s="265"/>
      <c r="Y66" s="266">
        <f>IF(W60&lt;&gt;0,AVERAGE(Y60:Z63),"")</f>
        <v>3.1943555307210074</v>
      </c>
      <c r="Z66" s="267"/>
      <c r="AA66" s="66"/>
      <c r="AB66" s="268">
        <f>(100*W66)/(100-W66)</f>
        <v>5.3074978938500426</v>
      </c>
      <c r="AC66" s="269"/>
      <c r="AD66" s="67">
        <f t="shared" si="1"/>
        <v>13.296399999999998</v>
      </c>
      <c r="AE66" s="68">
        <f t="shared" si="2"/>
        <v>3.1943555307210074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1"/>
        <v>13.318</v>
      </c>
      <c r="AE67" s="68">
        <f t="shared" si="2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7A5C-A4B2-40DF-A5A8-22C248B6D21F}">
  <sheetPr>
    <pageSetUpPr fitToPage="1"/>
  </sheetPr>
  <dimension ref="A1:AN79"/>
  <sheetViews>
    <sheetView zoomScaleNormal="100" workbookViewId="0">
      <selection activeCell="E60" sqref="E60:Q6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47</v>
      </c>
      <c r="K5" s="364"/>
      <c r="L5" s="365" t="s">
        <v>51</v>
      </c>
      <c r="M5" s="320"/>
      <c r="N5" s="320"/>
      <c r="O5" s="364"/>
      <c r="P5" s="371" t="s">
        <v>222</v>
      </c>
      <c r="Q5" s="372"/>
      <c r="R5" s="372"/>
      <c r="S5" s="372"/>
      <c r="T5" s="373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222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223</v>
      </c>
      <c r="T11" s="330"/>
      <c r="U11" s="330"/>
      <c r="V11" s="330"/>
      <c r="W11" s="330"/>
      <c r="X11" s="330"/>
      <c r="Y11" s="330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222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224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64</v>
      </c>
      <c r="T13" s="327"/>
      <c r="U13" s="327"/>
      <c r="V13" s="327"/>
      <c r="W13" s="327"/>
      <c r="X13" s="327"/>
      <c r="Y13" s="327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B23" s="1">
        <v>47</v>
      </c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156</v>
      </c>
      <c r="D60" s="291"/>
      <c r="E60" s="122">
        <v>7.6</v>
      </c>
      <c r="F60" s="123">
        <v>9.6999999999999993</v>
      </c>
      <c r="G60" s="124">
        <v>12.5</v>
      </c>
      <c r="H60" s="124">
        <v>16.2</v>
      </c>
      <c r="I60" s="124">
        <v>21.4</v>
      </c>
      <c r="J60" s="124">
        <v>30.6</v>
      </c>
      <c r="K60" s="124">
        <v>44.7</v>
      </c>
      <c r="L60" s="124">
        <v>57.5</v>
      </c>
      <c r="M60" s="124">
        <v>66.599999999999994</v>
      </c>
      <c r="N60" s="124">
        <v>76.8</v>
      </c>
      <c r="O60" s="124">
        <v>87.9</v>
      </c>
      <c r="P60" s="124">
        <v>94.4</v>
      </c>
      <c r="Q60" s="124">
        <v>100</v>
      </c>
      <c r="R60" s="124"/>
      <c r="S60" s="125"/>
      <c r="T60" s="125"/>
      <c r="U60" s="389">
        <v>174</v>
      </c>
      <c r="V60" s="390"/>
      <c r="W60" s="391">
        <v>4.3099999999999996</v>
      </c>
      <c r="X60" s="392"/>
      <c r="Y60" s="288">
        <f t="shared" ref="Y60:Y61" si="0">IF(W60&lt;&gt;0,AE60,"")</f>
        <v>2.6807832518075996</v>
      </c>
      <c r="Z60" s="289"/>
      <c r="AA60" s="80"/>
      <c r="AB60" s="268">
        <f>(100*W60)/(100-W60)</f>
        <v>4.5041279130525647</v>
      </c>
      <c r="AC60" s="269"/>
      <c r="AD60" s="67">
        <f>(0.25*(100-O60)+2.3*(O60-H60)+12*(H60-E60)+150*(E60))/100</f>
        <v>14.11135</v>
      </c>
      <c r="AE60" s="68">
        <f>(AB60*$AE$56)/(2.65*(AD60)^(1/5))</f>
        <v>2.6807832518075996</v>
      </c>
      <c r="AF60" s="29"/>
      <c r="AG60" s="66"/>
    </row>
    <row r="61" spans="1:34" ht="24.9" customHeight="1" x14ac:dyDescent="0.25">
      <c r="A61" s="5"/>
      <c r="B61" s="164">
        <v>2</v>
      </c>
      <c r="C61" s="290" t="s">
        <v>225</v>
      </c>
      <c r="D61" s="291"/>
      <c r="E61" s="122">
        <v>6.2</v>
      </c>
      <c r="F61" s="123">
        <v>8.4</v>
      </c>
      <c r="G61" s="124">
        <v>12.1</v>
      </c>
      <c r="H61" s="124">
        <v>16.399999999999999</v>
      </c>
      <c r="I61" s="124">
        <v>22</v>
      </c>
      <c r="J61" s="124">
        <v>31.4</v>
      </c>
      <c r="K61" s="124">
        <v>45.6</v>
      </c>
      <c r="L61" s="124">
        <v>59</v>
      </c>
      <c r="M61" s="124">
        <v>67.599999999999994</v>
      </c>
      <c r="N61" s="124">
        <v>76.099999999999994</v>
      </c>
      <c r="O61" s="124">
        <v>85.2</v>
      </c>
      <c r="P61" s="124">
        <v>93.1</v>
      </c>
      <c r="Q61" s="124">
        <v>100</v>
      </c>
      <c r="R61" s="124"/>
      <c r="S61" s="125"/>
      <c r="T61" s="125"/>
      <c r="U61" s="389">
        <v>165</v>
      </c>
      <c r="V61" s="390"/>
      <c r="W61" s="391">
        <v>4.28</v>
      </c>
      <c r="X61" s="392"/>
      <c r="Y61" s="288">
        <f t="shared" si="0"/>
        <v>2.7424436810963457</v>
      </c>
      <c r="Z61" s="289"/>
      <c r="AA61" s="80"/>
      <c r="AB61" s="268">
        <f>(100*W61)/(100-W61)</f>
        <v>4.4713748432929377</v>
      </c>
      <c r="AC61" s="269"/>
      <c r="AD61" s="67">
        <f t="shared" ref="AD61:AD67" si="1">(0.25*(100-O61)+2.3*(O61-H61)+12*(H61-E61)+150*(E61))/100</f>
        <v>12.1434</v>
      </c>
      <c r="AE61" s="68">
        <f t="shared" ref="AE61:AE67" si="2">(AB61*$AE$56)/(2.65*(AD61)^(1/5))</f>
        <v>2.7424436810963457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6.9</v>
      </c>
      <c r="F66" s="114">
        <f t="shared" si="4"/>
        <v>9.0500000000000007</v>
      </c>
      <c r="G66" s="114">
        <f t="shared" si="4"/>
        <v>12.3</v>
      </c>
      <c r="H66" s="114">
        <f t="shared" si="4"/>
        <v>16.299999999999997</v>
      </c>
      <c r="I66" s="114">
        <f t="shared" si="4"/>
        <v>21.7</v>
      </c>
      <c r="J66" s="114">
        <f t="shared" si="4"/>
        <v>31</v>
      </c>
      <c r="K66" s="114">
        <f t="shared" si="4"/>
        <v>45.150000000000006</v>
      </c>
      <c r="L66" s="114">
        <f t="shared" si="4"/>
        <v>58.25</v>
      </c>
      <c r="M66" s="114">
        <f t="shared" si="4"/>
        <v>67.099999999999994</v>
      </c>
      <c r="N66" s="114">
        <f t="shared" si="4"/>
        <v>76.449999999999989</v>
      </c>
      <c r="O66" s="131">
        <f t="shared" si="4"/>
        <v>86.550000000000011</v>
      </c>
      <c r="P66" s="131">
        <f t="shared" si="4"/>
        <v>93.75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169.5</v>
      </c>
      <c r="V66" s="263"/>
      <c r="W66" s="264">
        <f>IF(W60&lt;&gt;0,AVERAGE(W60:X63),"")</f>
        <v>4.2949999999999999</v>
      </c>
      <c r="X66" s="265"/>
      <c r="Y66" s="266">
        <f>IF(W60&lt;&gt;0,AVERAGE(Y60:Z63),"")</f>
        <v>2.7116134664519729</v>
      </c>
      <c r="Z66" s="267"/>
      <c r="AA66" s="66"/>
      <c r="AB66" s="268">
        <f>(100*W66)/(100-W66)</f>
        <v>4.4877488114518576</v>
      </c>
      <c r="AC66" s="269"/>
      <c r="AD66" s="67">
        <f t="shared" si="1"/>
        <v>13.127374999999999</v>
      </c>
      <c r="AE66" s="68">
        <f t="shared" si="2"/>
        <v>2.7099274304446177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6.9</v>
      </c>
      <c r="F67" s="161">
        <v>9</v>
      </c>
      <c r="G67" s="161">
        <v>12</v>
      </c>
      <c r="H67" s="161">
        <v>16</v>
      </c>
      <c r="I67" s="161">
        <v>22</v>
      </c>
      <c r="J67" s="161">
        <v>32</v>
      </c>
      <c r="K67" s="161">
        <v>47</v>
      </c>
      <c r="L67" s="161">
        <v>61</v>
      </c>
      <c r="M67" s="161">
        <v>69</v>
      </c>
      <c r="N67" s="161">
        <v>80</v>
      </c>
      <c r="O67" s="161">
        <v>92</v>
      </c>
      <c r="P67" s="161">
        <v>98</v>
      </c>
      <c r="Q67" s="163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437" t="s">
        <v>63</v>
      </c>
      <c r="V73" s="438"/>
      <c r="W73" s="438"/>
      <c r="X73" s="438"/>
      <c r="Y73" s="438"/>
      <c r="Z73" s="439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440" t="s">
        <v>67</v>
      </c>
      <c r="V74" s="441"/>
      <c r="W74" s="441"/>
      <c r="X74" s="441"/>
      <c r="Y74" s="441"/>
      <c r="Z74" s="442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443"/>
      <c r="V75" s="444"/>
      <c r="W75" s="444"/>
      <c r="X75" s="444"/>
      <c r="Y75" s="444"/>
      <c r="Z75" s="445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CFCA-2E96-46DA-9523-DC7D3DD0F5B1}">
  <sheetPr>
    <pageSetUpPr fitToPage="1"/>
  </sheetPr>
  <dimension ref="A1:AN79"/>
  <sheetViews>
    <sheetView zoomScaleNormal="100" workbookViewId="0">
      <selection activeCell="AH64" sqref="AH6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46</v>
      </c>
      <c r="K5" s="364"/>
      <c r="L5" s="365" t="s">
        <v>51</v>
      </c>
      <c r="M5" s="320"/>
      <c r="N5" s="320"/>
      <c r="O5" s="364"/>
      <c r="P5" s="366">
        <v>45937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220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219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181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174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290" t="s">
        <v>203</v>
      </c>
      <c r="D60" s="291"/>
      <c r="E60" s="122">
        <v>8.1</v>
      </c>
      <c r="F60" s="123">
        <v>10.5</v>
      </c>
      <c r="G60" s="124">
        <v>14</v>
      </c>
      <c r="H60" s="124">
        <v>18.2</v>
      </c>
      <c r="I60" s="124">
        <v>24</v>
      </c>
      <c r="J60" s="124">
        <v>34.9</v>
      </c>
      <c r="K60" s="124">
        <v>52.7</v>
      </c>
      <c r="L60" s="124">
        <v>68.900000000000006</v>
      </c>
      <c r="M60" s="124">
        <v>77</v>
      </c>
      <c r="N60" s="124">
        <v>86</v>
      </c>
      <c r="O60" s="124">
        <v>91.3</v>
      </c>
      <c r="P60" s="124">
        <v>93.9</v>
      </c>
      <c r="Q60" s="124">
        <v>100</v>
      </c>
      <c r="R60" s="124"/>
      <c r="S60" s="125"/>
      <c r="T60" s="125"/>
      <c r="U60" s="389">
        <v>174</v>
      </c>
      <c r="V60" s="390"/>
      <c r="W60" s="391">
        <v>4.6500000000000004</v>
      </c>
      <c r="X60" s="392"/>
      <c r="Y60" s="288">
        <f t="shared" ref="Y60:Y61" si="0">IF(W60&lt;&gt;0,AE60,"")</f>
        <v>2.8648562732578626</v>
      </c>
      <c r="Z60" s="289"/>
      <c r="AA60" s="80"/>
      <c r="AB60" s="268">
        <f>(100*W60)/(100-W60)</f>
        <v>4.8767697954902998</v>
      </c>
      <c r="AC60" s="269"/>
      <c r="AD60" s="67">
        <f>(0.25*(100-O60)+2.3*(O60-H60)+12*(H60-E60)+150*(E60))/100</f>
        <v>15.065050000000001</v>
      </c>
      <c r="AE60" s="68">
        <f>(AB60*$AE$56)/(2.65*(AD60)^(1/5))</f>
        <v>2.8648562732578626</v>
      </c>
      <c r="AF60" s="29"/>
      <c r="AG60" s="66"/>
    </row>
    <row r="61" spans="1:34" ht="24.9" customHeight="1" x14ac:dyDescent="0.25">
      <c r="A61" s="5"/>
      <c r="B61" s="164">
        <v>2</v>
      </c>
      <c r="C61" s="290" t="s">
        <v>221</v>
      </c>
      <c r="D61" s="291"/>
      <c r="E61" s="122">
        <v>8</v>
      </c>
      <c r="F61" s="123">
        <v>10.3</v>
      </c>
      <c r="G61" s="124">
        <v>13.7</v>
      </c>
      <c r="H61" s="124">
        <v>17.7</v>
      </c>
      <c r="I61" s="124">
        <v>23.1</v>
      </c>
      <c r="J61" s="124">
        <v>32.4</v>
      </c>
      <c r="K61" s="124">
        <v>46.5</v>
      </c>
      <c r="L61" s="124">
        <v>60.4</v>
      </c>
      <c r="M61" s="124">
        <v>69.400000000000006</v>
      </c>
      <c r="N61" s="124">
        <v>79.400000000000006</v>
      </c>
      <c r="O61" s="124">
        <v>91</v>
      </c>
      <c r="P61" s="124">
        <v>94.8</v>
      </c>
      <c r="Q61" s="124">
        <v>100</v>
      </c>
      <c r="R61" s="124"/>
      <c r="S61" s="125"/>
      <c r="T61" s="125"/>
      <c r="U61" s="389">
        <v>170</v>
      </c>
      <c r="V61" s="390"/>
      <c r="W61" s="391">
        <v>4.1900000000000004</v>
      </c>
      <c r="X61" s="392"/>
      <c r="Y61" s="288">
        <f t="shared" si="0"/>
        <v>2.5756786023316738</v>
      </c>
      <c r="Z61" s="289"/>
      <c r="AA61" s="80"/>
      <c r="AB61" s="268">
        <f>(100*W61)/(100-W61)</f>
        <v>4.373238701596911</v>
      </c>
      <c r="AC61" s="269"/>
      <c r="AD61" s="67">
        <f t="shared" ref="AD61:AD67" si="1">(0.25*(100-O61)+2.3*(O61-H61)+12*(H61-E61)+150*(E61))/100</f>
        <v>14.872400000000001</v>
      </c>
      <c r="AE61" s="68">
        <f t="shared" ref="AE61:AE67" si="2">(AB61*$AE$56)/(2.65*(AD61)^(1/5))</f>
        <v>2.5756786023316738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8.0500000000000007</v>
      </c>
      <c r="F66" s="114">
        <f t="shared" si="4"/>
        <v>10.4</v>
      </c>
      <c r="G66" s="114">
        <f t="shared" si="4"/>
        <v>13.85</v>
      </c>
      <c r="H66" s="114">
        <f t="shared" si="4"/>
        <v>17.95</v>
      </c>
      <c r="I66" s="114">
        <f t="shared" si="4"/>
        <v>23.55</v>
      </c>
      <c r="J66" s="114">
        <f t="shared" si="4"/>
        <v>33.65</v>
      </c>
      <c r="K66" s="114">
        <f t="shared" si="4"/>
        <v>49.6</v>
      </c>
      <c r="L66" s="114">
        <f t="shared" si="4"/>
        <v>64.650000000000006</v>
      </c>
      <c r="M66" s="114">
        <f t="shared" si="4"/>
        <v>73.2</v>
      </c>
      <c r="N66" s="114">
        <f t="shared" si="4"/>
        <v>82.7</v>
      </c>
      <c r="O66" s="131">
        <f t="shared" si="4"/>
        <v>91.15</v>
      </c>
      <c r="P66" s="131">
        <f t="shared" si="4"/>
        <v>94.35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172</v>
      </c>
      <c r="V66" s="263"/>
      <c r="W66" s="264">
        <f>IF(W60&lt;&gt;0,AVERAGE(W60:X63),"")</f>
        <v>4.42</v>
      </c>
      <c r="X66" s="265"/>
      <c r="Y66" s="266">
        <f>IF(W60&lt;&gt;0,AVERAGE(Y60:Z63),"")</f>
        <v>2.7202674377947682</v>
      </c>
      <c r="Z66" s="267"/>
      <c r="AA66" s="66"/>
      <c r="AB66" s="268">
        <f>(100*W66)/(100-W66)</f>
        <v>4.6243984097091442</v>
      </c>
      <c r="AC66" s="269"/>
      <c r="AD66" s="67">
        <f t="shared" si="1"/>
        <v>14.968724999999999</v>
      </c>
      <c r="AE66" s="68">
        <f t="shared" si="2"/>
        <v>2.7200881593429429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6.9</v>
      </c>
      <c r="F67" s="161">
        <v>9</v>
      </c>
      <c r="G67" s="161">
        <v>12</v>
      </c>
      <c r="H67" s="161">
        <v>16</v>
      </c>
      <c r="I67" s="161">
        <v>22</v>
      </c>
      <c r="J67" s="161">
        <v>32</v>
      </c>
      <c r="K67" s="161">
        <v>47</v>
      </c>
      <c r="L67" s="161">
        <v>61</v>
      </c>
      <c r="M67" s="161">
        <v>69</v>
      </c>
      <c r="N67" s="161">
        <v>80</v>
      </c>
      <c r="O67" s="161">
        <v>92</v>
      </c>
      <c r="P67" s="161">
        <v>98</v>
      </c>
      <c r="Q67" s="163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437" t="s">
        <v>63</v>
      </c>
      <c r="V73" s="438"/>
      <c r="W73" s="438"/>
      <c r="X73" s="438"/>
      <c r="Y73" s="438"/>
      <c r="Z73" s="439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440" t="s">
        <v>67</v>
      </c>
      <c r="V74" s="441"/>
      <c r="W74" s="441"/>
      <c r="X74" s="441"/>
      <c r="Y74" s="441"/>
      <c r="Z74" s="442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443"/>
      <c r="V75" s="444"/>
      <c r="W75" s="444"/>
      <c r="X75" s="444"/>
      <c r="Y75" s="444"/>
      <c r="Z75" s="445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E183-EC56-45E8-A722-36ECD9D81D5B}">
  <sheetPr>
    <pageSetUpPr fitToPage="1"/>
  </sheetPr>
  <dimension ref="A1:AN79"/>
  <sheetViews>
    <sheetView topLeftCell="A41" zoomScaleNormal="100" workbookViewId="0">
      <selection activeCell="I62" sqref="I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45</v>
      </c>
      <c r="K5" s="364"/>
      <c r="L5" s="365" t="s">
        <v>51</v>
      </c>
      <c r="M5" s="320"/>
      <c r="N5" s="320"/>
      <c r="O5" s="364"/>
      <c r="P5" s="366">
        <v>45936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218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215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210</v>
      </c>
      <c r="D60" s="379"/>
      <c r="E60" s="147">
        <v>7.3</v>
      </c>
      <c r="F60" s="148">
        <v>9.5</v>
      </c>
      <c r="G60" s="133">
        <v>11.9</v>
      </c>
      <c r="H60" s="133">
        <v>15.4</v>
      </c>
      <c r="I60" s="133">
        <v>21</v>
      </c>
      <c r="J60" s="133">
        <v>31.9</v>
      </c>
      <c r="K60" s="133">
        <v>49.3</v>
      </c>
      <c r="L60" s="133">
        <v>63.7</v>
      </c>
      <c r="M60" s="133">
        <v>85.3</v>
      </c>
      <c r="N60" s="133">
        <v>97</v>
      </c>
      <c r="O60" s="133">
        <v>100</v>
      </c>
      <c r="P60" s="133"/>
      <c r="Q60" s="133"/>
      <c r="R60" s="133"/>
      <c r="S60" s="134"/>
      <c r="T60" s="134"/>
      <c r="U60" s="380">
        <v>170</v>
      </c>
      <c r="V60" s="381"/>
      <c r="W60" s="382">
        <v>5.2</v>
      </c>
      <c r="X60" s="383"/>
      <c r="Y60" s="288">
        <f t="shared" ref="Y60:Y61" si="0">IF(W60&lt;&gt;0,AE60,"")</f>
        <v>3.3287115290788267</v>
      </c>
      <c r="Z60" s="289"/>
      <c r="AA60" s="80"/>
      <c r="AB60" s="268">
        <f>(100*W60)/(100-W60)</f>
        <v>5.485232067510549</v>
      </c>
      <c r="AC60" s="269"/>
      <c r="AD60" s="67">
        <f>(0.25*(100-O60)+2.3*(O60-H60)+12*(H60-E60)+150*(E60))/100</f>
        <v>13.867799999999999</v>
      </c>
      <c r="AE60" s="68">
        <f>(AB60*$AE$56)/(2.65*(AD60)^(1/5))</f>
        <v>3.3287115290788267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193</v>
      </c>
      <c r="D61" s="379"/>
      <c r="E61" s="147">
        <v>6.5</v>
      </c>
      <c r="F61" s="148">
        <v>8.5</v>
      </c>
      <c r="G61" s="133">
        <v>10.8</v>
      </c>
      <c r="H61" s="133">
        <v>14.1</v>
      </c>
      <c r="I61" s="133">
        <v>19.2</v>
      </c>
      <c r="J61" s="133">
        <v>28.8</v>
      </c>
      <c r="K61" s="133">
        <v>41.7</v>
      </c>
      <c r="L61" s="133">
        <v>60</v>
      </c>
      <c r="M61" s="133">
        <v>79.5</v>
      </c>
      <c r="N61" s="133">
        <v>95</v>
      </c>
      <c r="O61" s="133">
        <v>100</v>
      </c>
      <c r="P61" s="133"/>
      <c r="Q61" s="133"/>
      <c r="R61" s="133"/>
      <c r="S61" s="134"/>
      <c r="T61" s="134"/>
      <c r="U61" s="380">
        <v>167</v>
      </c>
      <c r="V61" s="381"/>
      <c r="W61" s="382">
        <v>5.45</v>
      </c>
      <c r="X61" s="383"/>
      <c r="Y61" s="288">
        <f t="shared" si="0"/>
        <v>3.5635596156254379</v>
      </c>
      <c r="Z61" s="289"/>
      <c r="AA61" s="80"/>
      <c r="AB61" s="268">
        <f>(100*W61)/(100-W61)</f>
        <v>5.7641459545214175</v>
      </c>
      <c r="AC61" s="269"/>
      <c r="AD61" s="67">
        <f t="shared" ref="AD61:AD67" si="1">(0.25*(100-O61)+2.3*(O61-H61)+12*(H61-E61)+150*(E61))/100</f>
        <v>12.637700000000001</v>
      </c>
      <c r="AE61" s="68">
        <f t="shared" ref="AE61:AE67" si="2">(AB61*$AE$56)/(2.65*(AD61)^(1/5))</f>
        <v>3.5635596156254379</v>
      </c>
      <c r="AF61" s="29"/>
      <c r="AG61" s="66"/>
    </row>
    <row r="62" spans="1:34" ht="24.9" customHeight="1" x14ac:dyDescent="0.25">
      <c r="A62" s="5"/>
      <c r="B62" s="44">
        <v>3</v>
      </c>
      <c r="C62" s="290"/>
      <c r="D62" s="291"/>
      <c r="E62" s="122"/>
      <c r="F62" s="123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5"/>
      <c r="T62" s="125"/>
      <c r="U62" s="389"/>
      <c r="V62" s="390"/>
      <c r="W62" s="391"/>
      <c r="X62" s="39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6.9</v>
      </c>
      <c r="F66" s="114">
        <f t="shared" si="4"/>
        <v>9</v>
      </c>
      <c r="G66" s="114">
        <f t="shared" si="4"/>
        <v>11.350000000000001</v>
      </c>
      <c r="H66" s="114">
        <f t="shared" si="4"/>
        <v>14.75</v>
      </c>
      <c r="I66" s="114">
        <f t="shared" si="4"/>
        <v>20.100000000000001</v>
      </c>
      <c r="J66" s="114">
        <f t="shared" si="4"/>
        <v>30.35</v>
      </c>
      <c r="K66" s="114">
        <f t="shared" si="4"/>
        <v>45.5</v>
      </c>
      <c r="L66" s="114">
        <f t="shared" si="4"/>
        <v>61.85</v>
      </c>
      <c r="M66" s="114">
        <f t="shared" si="4"/>
        <v>82.4</v>
      </c>
      <c r="N66" s="114">
        <f t="shared" si="4"/>
        <v>96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168.5</v>
      </c>
      <c r="V66" s="263"/>
      <c r="W66" s="264">
        <f>IF(W60&lt;&gt;0,AVERAGE(W60:X63),"")</f>
        <v>5.3250000000000002</v>
      </c>
      <c r="X66" s="265"/>
      <c r="Y66" s="266">
        <f>IF(W60&lt;&gt;0,AVERAGE(Y60:Z63),"")</f>
        <v>3.4461355723521323</v>
      </c>
      <c r="Z66" s="267"/>
      <c r="AA66" s="66"/>
      <c r="AB66" s="268">
        <f>(100*W66)/(100-W66)</f>
        <v>5.6245048851333515</v>
      </c>
      <c r="AC66" s="269"/>
      <c r="AD66" s="67">
        <f t="shared" si="1"/>
        <v>13.252750000000001</v>
      </c>
      <c r="AE66" s="68">
        <f t="shared" si="2"/>
        <v>3.4443380156361671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1:D61"/>
    <mergeCell ref="U61:V61"/>
    <mergeCell ref="W61:X61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CC9D-C2F7-4260-A5F1-CB319A7B916F}">
  <sheetPr>
    <pageSetUpPr fitToPage="1"/>
  </sheetPr>
  <dimension ref="A1:AN79"/>
  <sheetViews>
    <sheetView zoomScaleNormal="100" workbookViewId="0">
      <selection activeCell="G12" sqref="G12:L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44</v>
      </c>
      <c r="K5" s="364"/>
      <c r="L5" s="365" t="s">
        <v>51</v>
      </c>
      <c r="M5" s="320"/>
      <c r="N5" s="320"/>
      <c r="O5" s="364"/>
      <c r="P5" s="366">
        <v>45936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217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215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216</v>
      </c>
      <c r="D60" s="379"/>
      <c r="E60" s="147">
        <v>6.3</v>
      </c>
      <c r="F60" s="148">
        <v>8.1999999999999993</v>
      </c>
      <c r="G60" s="133">
        <v>10.6</v>
      </c>
      <c r="H60" s="133">
        <v>14.1</v>
      </c>
      <c r="I60" s="133">
        <v>19.8</v>
      </c>
      <c r="J60" s="133">
        <v>30.7</v>
      </c>
      <c r="K60" s="133">
        <v>50.9</v>
      </c>
      <c r="L60" s="133">
        <v>75.900000000000006</v>
      </c>
      <c r="M60" s="133">
        <v>90.2</v>
      </c>
      <c r="N60" s="133">
        <v>98.3</v>
      </c>
      <c r="O60" s="133">
        <v>100</v>
      </c>
      <c r="P60" s="133"/>
      <c r="Q60" s="133"/>
      <c r="R60" s="133"/>
      <c r="S60" s="134"/>
      <c r="T60" s="134"/>
      <c r="U60" s="380">
        <v>160</v>
      </c>
      <c r="V60" s="381"/>
      <c r="W60" s="382">
        <v>5.04</v>
      </c>
      <c r="X60" s="383"/>
      <c r="Y60" s="288">
        <f t="shared" ref="Y60:Y61" si="0">IF(W60&lt;&gt;0,AE60,"")</f>
        <v>3.2412641499090769</v>
      </c>
      <c r="Z60" s="289"/>
      <c r="AA60" s="80"/>
      <c r="AB60" s="268">
        <f>(100*W60)/(100-W60)</f>
        <v>5.3074978938500426</v>
      </c>
      <c r="AC60" s="269"/>
      <c r="AD60" s="67">
        <f>(0.25*(100-O60)+2.3*(O60-H60)+12*(H60-E60)+150*(E60))/100</f>
        <v>12.361700000000001</v>
      </c>
      <c r="AE60" s="68">
        <f>(AB60*$AE$56)/(2.65*(AD60)^(1/5))</f>
        <v>3.2412641499090769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378"/>
      <c r="D62" s="379"/>
      <c r="E62" s="147"/>
      <c r="F62" s="148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4"/>
      <c r="T62" s="134"/>
      <c r="U62" s="380"/>
      <c r="V62" s="381"/>
      <c r="W62" s="382"/>
      <c r="X62" s="383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6.3</v>
      </c>
      <c r="F66" s="114">
        <f t="shared" si="4"/>
        <v>8.1999999999999993</v>
      </c>
      <c r="G66" s="114">
        <f t="shared" si="4"/>
        <v>10.6</v>
      </c>
      <c r="H66" s="114">
        <f t="shared" si="4"/>
        <v>14.1</v>
      </c>
      <c r="I66" s="114">
        <f t="shared" si="4"/>
        <v>19.8</v>
      </c>
      <c r="J66" s="114">
        <f t="shared" si="4"/>
        <v>30.7</v>
      </c>
      <c r="K66" s="114">
        <f t="shared" si="4"/>
        <v>50.9</v>
      </c>
      <c r="L66" s="114">
        <f t="shared" si="4"/>
        <v>75.900000000000006</v>
      </c>
      <c r="M66" s="114">
        <f t="shared" si="4"/>
        <v>90.2</v>
      </c>
      <c r="N66" s="114">
        <f t="shared" si="4"/>
        <v>98.3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160</v>
      </c>
      <c r="V66" s="263"/>
      <c r="W66" s="264">
        <f>IF(W60&lt;&gt;0,AVERAGE(W60:X63),"")</f>
        <v>5.04</v>
      </c>
      <c r="X66" s="265"/>
      <c r="Y66" s="266">
        <f>IF(W60&lt;&gt;0,AVERAGE(Y60:Z63),"")</f>
        <v>3.2412641499090769</v>
      </c>
      <c r="Z66" s="267"/>
      <c r="AA66" s="66"/>
      <c r="AB66" s="268">
        <f>(100*W66)/(100-W66)</f>
        <v>5.3074978938500426</v>
      </c>
      <c r="AC66" s="269"/>
      <c r="AD66" s="67">
        <f t="shared" si="1"/>
        <v>12.361700000000001</v>
      </c>
      <c r="AE66" s="68">
        <f t="shared" si="2"/>
        <v>3.2412641499090769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1"/>
        <v>13.318</v>
      </c>
      <c r="AE67" s="68">
        <f t="shared" si="2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Z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2CCE-65FB-40C8-AA6D-DF3B42E42E20}">
  <sheetPr>
    <pageSetUpPr fitToPage="1"/>
  </sheetPr>
  <dimension ref="A1:AN79"/>
  <sheetViews>
    <sheetView zoomScaleNormal="100" workbookViewId="0">
      <selection activeCell="AH60" sqref="AH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43</v>
      </c>
      <c r="K5" s="364"/>
      <c r="L5" s="365" t="s">
        <v>51</v>
      </c>
      <c r="M5" s="320"/>
      <c r="N5" s="320"/>
      <c r="O5" s="364"/>
      <c r="P5" s="366">
        <v>45933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45933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214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212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210</v>
      </c>
      <c r="D60" s="379"/>
      <c r="E60" s="147">
        <v>6.9</v>
      </c>
      <c r="F60" s="148">
        <v>8.8000000000000007</v>
      </c>
      <c r="G60" s="133">
        <v>11.1</v>
      </c>
      <c r="H60" s="133">
        <v>14.1</v>
      </c>
      <c r="I60" s="133">
        <v>19.2</v>
      </c>
      <c r="J60" s="133">
        <v>29</v>
      </c>
      <c r="K60" s="133">
        <v>43.1</v>
      </c>
      <c r="L60" s="133">
        <v>64.5</v>
      </c>
      <c r="M60" s="133">
        <v>82.1</v>
      </c>
      <c r="N60" s="133">
        <v>96.6</v>
      </c>
      <c r="O60" s="133">
        <v>100</v>
      </c>
      <c r="P60" s="133"/>
      <c r="Q60" s="133"/>
      <c r="R60" s="133"/>
      <c r="S60" s="134"/>
      <c r="T60" s="134"/>
      <c r="U60" s="380">
        <v>173</v>
      </c>
      <c r="V60" s="381"/>
      <c r="W60" s="382">
        <v>5.34</v>
      </c>
      <c r="X60" s="383"/>
      <c r="Y60" s="288">
        <f t="shared" ref="Y60" si="0">IF(W60&lt;&gt;0,AE60,"")</f>
        <v>3.4578841680364589</v>
      </c>
      <c r="Z60" s="289"/>
      <c r="AA60" s="80"/>
      <c r="AB60" s="268">
        <f>(100*W60)/(100-W60)</f>
        <v>5.6412423410099306</v>
      </c>
      <c r="AC60" s="269"/>
      <c r="AD60" s="67">
        <f>(0.25*(100-O60)+2.3*(O60-H60)+12*(H60-E60)+150*(E60))/100</f>
        <v>13.1897</v>
      </c>
      <c r="AE60" s="68">
        <f>(AB60*$AE$56)/(2.65*(AD60)^(1/5))</f>
        <v>3.4578841680364589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211</v>
      </c>
      <c r="D61" s="379"/>
      <c r="E61" s="147">
        <v>7.2</v>
      </c>
      <c r="F61" s="148">
        <v>9.1999999999999993</v>
      </c>
      <c r="G61" s="133">
        <v>11.6</v>
      </c>
      <c r="H61" s="133">
        <v>14.8</v>
      </c>
      <c r="I61" s="133">
        <v>19.8</v>
      </c>
      <c r="J61" s="133">
        <v>29.8</v>
      </c>
      <c r="K61" s="133">
        <v>44.3</v>
      </c>
      <c r="L61" s="133">
        <v>64.8</v>
      </c>
      <c r="M61" s="133">
        <v>82</v>
      </c>
      <c r="N61" s="133">
        <v>96.4</v>
      </c>
      <c r="O61" s="133">
        <v>100</v>
      </c>
      <c r="P61" s="133"/>
      <c r="Q61" s="133"/>
      <c r="R61" s="133"/>
      <c r="S61" s="134"/>
      <c r="T61" s="134"/>
      <c r="U61" s="380">
        <v>176</v>
      </c>
      <c r="V61" s="381"/>
      <c r="W61" s="382">
        <v>5.31</v>
      </c>
      <c r="X61" s="383"/>
      <c r="Y61" s="288">
        <f t="shared" ref="Y61" si="1">IF(W61&lt;&gt;0,AE61,"")</f>
        <v>3.4127871563355567</v>
      </c>
      <c r="Z61" s="289"/>
      <c r="AA61" s="80"/>
      <c r="AB61" s="268">
        <f>(100*W61)/(100-W61)</f>
        <v>5.607772732073081</v>
      </c>
      <c r="AC61" s="269"/>
      <c r="AD61" s="67">
        <f t="shared" ref="AD61:AD67" si="2">(0.25*(100-O61)+2.3*(O61-H61)+12*(H61-E61)+150*(E61))/100</f>
        <v>13.671599999999998</v>
      </c>
      <c r="AE61" s="68">
        <f t="shared" ref="AE61:AE67" si="3">(AB61*$AE$56)/(2.65*(AD61)^(1/5))</f>
        <v>3.4127871563355567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2"/>
        <v>0.25</v>
      </c>
      <c r="AE62" s="68">
        <f t="shared" si="3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4">IF(W63&lt;&gt;0,AE63,"")</f>
        <v/>
      </c>
      <c r="Z63" s="284"/>
      <c r="AA63" s="80"/>
      <c r="AB63" s="268">
        <f>(100*W63)/(100-W63)</f>
        <v>0</v>
      </c>
      <c r="AC63" s="269"/>
      <c r="AD63" s="67">
        <f t="shared" si="2"/>
        <v>0.25</v>
      </c>
      <c r="AE63" s="68">
        <f t="shared" si="3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2"/>
        <v>0.25</v>
      </c>
      <c r="AE65" s="68">
        <f t="shared" si="3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5">IF(E60&lt;&gt;0,AVERAGE(E60:E63),"")</f>
        <v>7.0500000000000007</v>
      </c>
      <c r="F66" s="114">
        <f t="shared" si="5"/>
        <v>9</v>
      </c>
      <c r="G66" s="114">
        <f t="shared" si="5"/>
        <v>11.35</v>
      </c>
      <c r="H66" s="114">
        <f t="shared" si="5"/>
        <v>14.45</v>
      </c>
      <c r="I66" s="114">
        <f t="shared" si="5"/>
        <v>19.5</v>
      </c>
      <c r="J66" s="114">
        <f t="shared" si="5"/>
        <v>29.4</v>
      </c>
      <c r="K66" s="114">
        <f t="shared" si="5"/>
        <v>43.7</v>
      </c>
      <c r="L66" s="114">
        <f t="shared" si="5"/>
        <v>64.650000000000006</v>
      </c>
      <c r="M66" s="114">
        <f t="shared" si="5"/>
        <v>82.05</v>
      </c>
      <c r="N66" s="114">
        <f t="shared" si="5"/>
        <v>96.5</v>
      </c>
      <c r="O66" s="131">
        <f t="shared" si="5"/>
        <v>100</v>
      </c>
      <c r="P66" s="114"/>
      <c r="Q66" s="131"/>
      <c r="R66" s="114"/>
      <c r="S66" s="114" t="str">
        <f t="shared" si="5"/>
        <v/>
      </c>
      <c r="T66" s="115" t="str">
        <f t="shared" si="5"/>
        <v/>
      </c>
      <c r="U66" s="262">
        <f>IF(U60&lt;&gt;0,AVERAGE(U60:V63),"")</f>
        <v>174.5</v>
      </c>
      <c r="V66" s="263"/>
      <c r="W66" s="264">
        <f>IF(W60&lt;&gt;0,AVERAGE(W60:X63),"")</f>
        <v>5.3249999999999993</v>
      </c>
      <c r="X66" s="265"/>
      <c r="Y66" s="266">
        <f>IF(W60&lt;&gt;0,AVERAGE(Y60:Z63),"")</f>
        <v>3.4353356621860076</v>
      </c>
      <c r="Z66" s="267"/>
      <c r="AA66" s="66"/>
      <c r="AB66" s="268">
        <f>(100*W66)/(100-W66)</f>
        <v>5.6245048851333497</v>
      </c>
      <c r="AC66" s="269"/>
      <c r="AD66" s="67">
        <f t="shared" si="2"/>
        <v>13.43065</v>
      </c>
      <c r="AE66" s="68">
        <f t="shared" si="3"/>
        <v>3.435164664897763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2"/>
        <v>13.788</v>
      </c>
      <c r="AE67" s="68">
        <f t="shared" si="3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61:V61"/>
    <mergeCell ref="W61:X61"/>
    <mergeCell ref="C61:D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6C91-DE2D-47FE-8874-9B5A19034447}">
  <sheetPr>
    <pageSetUpPr fitToPage="1"/>
  </sheetPr>
  <dimension ref="A1:AN79"/>
  <sheetViews>
    <sheetView zoomScaleNormal="100" workbookViewId="0">
      <selection activeCell="S11" sqref="S11:Z1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42</v>
      </c>
      <c r="K5" s="364"/>
      <c r="L5" s="365" t="s">
        <v>51</v>
      </c>
      <c r="M5" s="320"/>
      <c r="N5" s="320"/>
      <c r="O5" s="364"/>
      <c r="P5" s="366">
        <v>45933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45960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213</v>
      </c>
      <c r="T11" s="331"/>
      <c r="U11" s="331"/>
      <c r="V11" s="331"/>
      <c r="W11" s="331"/>
      <c r="X11" s="331"/>
      <c r="Y11" s="331"/>
      <c r="Z11" s="370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207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209</v>
      </c>
      <c r="D60" s="379"/>
      <c r="E60" s="147">
        <v>7</v>
      </c>
      <c r="F60" s="148">
        <v>9</v>
      </c>
      <c r="G60" s="133">
        <v>11.4</v>
      </c>
      <c r="H60" s="133">
        <v>15</v>
      </c>
      <c r="I60" s="133">
        <v>20.6</v>
      </c>
      <c r="J60" s="133">
        <v>31.8</v>
      </c>
      <c r="K60" s="133">
        <v>53.6</v>
      </c>
      <c r="L60" s="133">
        <v>79.599999999999994</v>
      </c>
      <c r="M60" s="133">
        <v>91.8</v>
      </c>
      <c r="N60" s="133">
        <v>99</v>
      </c>
      <c r="O60" s="133">
        <v>100</v>
      </c>
      <c r="P60" s="133"/>
      <c r="Q60" s="133"/>
      <c r="R60" s="133"/>
      <c r="S60" s="134"/>
      <c r="T60" s="134"/>
      <c r="U60" s="380">
        <v>175</v>
      </c>
      <c r="V60" s="381"/>
      <c r="W60" s="382">
        <v>5.0599999999999996</v>
      </c>
      <c r="X60" s="383"/>
      <c r="Y60" s="288">
        <f t="shared" ref="Y60:Y61" si="0">IF(W60&lt;&gt;0,AE60,"")</f>
        <v>3.2020152001929767</v>
      </c>
      <c r="Z60" s="289"/>
      <c r="AA60" s="80"/>
      <c r="AB60" s="268">
        <f>(100*W60)/(100-W60)</f>
        <v>5.3296819043606485</v>
      </c>
      <c r="AC60" s="269"/>
      <c r="AD60" s="67">
        <f>(0.25*(100-O60)+2.3*(O60-H60)+12*(H60-E60)+150*(E60))/100</f>
        <v>13.414999999999999</v>
      </c>
      <c r="AE60" s="68">
        <f>(AB60*$AE$56)/(2.65*(AD60)^(1/5))</f>
        <v>3.2020152001929767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208</v>
      </c>
      <c r="D61" s="379"/>
      <c r="E61" s="147">
        <v>6.3</v>
      </c>
      <c r="F61" s="148">
        <v>8.3000000000000007</v>
      </c>
      <c r="G61" s="133">
        <v>10.8</v>
      </c>
      <c r="H61" s="133">
        <v>14.3</v>
      </c>
      <c r="I61" s="133">
        <v>19.899999999999999</v>
      </c>
      <c r="J61" s="133">
        <v>30.7</v>
      </c>
      <c r="K61" s="133">
        <v>51.6</v>
      </c>
      <c r="L61" s="133">
        <v>78.599999999999994</v>
      </c>
      <c r="M61" s="133">
        <v>91.4</v>
      </c>
      <c r="N61" s="133">
        <v>99.4</v>
      </c>
      <c r="O61" s="133">
        <v>100</v>
      </c>
      <c r="P61" s="133"/>
      <c r="Q61" s="133"/>
      <c r="R61" s="133"/>
      <c r="S61" s="134"/>
      <c r="T61" s="134"/>
      <c r="U61" s="380"/>
      <c r="V61" s="381"/>
      <c r="W61" s="382">
        <v>5.22</v>
      </c>
      <c r="X61" s="383"/>
      <c r="Y61" s="288">
        <f t="shared" si="0"/>
        <v>3.3623443380896991</v>
      </c>
      <c r="Z61" s="289"/>
      <c r="AA61" s="80"/>
      <c r="AB61" s="268">
        <f>(100*W61)/(100-W61)</f>
        <v>5.5074910318632622</v>
      </c>
      <c r="AC61" s="269"/>
      <c r="AD61" s="67">
        <f t="shared" ref="AD61:AD67" si="1">(0.25*(100-O61)+2.3*(O61-H61)+12*(H61-E61)+150*(E61))/100</f>
        <v>12.381100000000002</v>
      </c>
      <c r="AE61" s="68">
        <f t="shared" ref="AE61:AE67" si="2">(AB61*$AE$56)/(2.65*(AD61)^(1/5))</f>
        <v>3.3623443380896991</v>
      </c>
      <c r="AF61" s="29"/>
      <c r="AG61" s="66"/>
    </row>
    <row r="62" spans="1:34" ht="24.9" customHeight="1" x14ac:dyDescent="0.25">
      <c r="A62" s="5"/>
      <c r="B62" s="44">
        <v>3</v>
      </c>
      <c r="C62" s="378"/>
      <c r="D62" s="379"/>
      <c r="E62" s="147"/>
      <c r="F62" s="148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4"/>
      <c r="T62" s="134"/>
      <c r="U62" s="380"/>
      <c r="V62" s="381"/>
      <c r="W62" s="382"/>
      <c r="X62" s="383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6.65</v>
      </c>
      <c r="F66" s="114">
        <f t="shared" si="4"/>
        <v>8.65</v>
      </c>
      <c r="G66" s="114">
        <f t="shared" si="4"/>
        <v>11.100000000000001</v>
      </c>
      <c r="H66" s="114">
        <f t="shared" si="4"/>
        <v>14.65</v>
      </c>
      <c r="I66" s="114">
        <f t="shared" si="4"/>
        <v>20.25</v>
      </c>
      <c r="J66" s="114">
        <f t="shared" si="4"/>
        <v>31.25</v>
      </c>
      <c r="K66" s="114">
        <f t="shared" si="4"/>
        <v>52.6</v>
      </c>
      <c r="L66" s="114">
        <f t="shared" si="4"/>
        <v>79.099999999999994</v>
      </c>
      <c r="M66" s="114">
        <f t="shared" si="4"/>
        <v>91.6</v>
      </c>
      <c r="N66" s="114">
        <f t="shared" si="4"/>
        <v>99.2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175</v>
      </c>
      <c r="V66" s="263"/>
      <c r="W66" s="264">
        <f>IF(W60&lt;&gt;0,AVERAGE(W60:X63),"")</f>
        <v>5.14</v>
      </c>
      <c r="X66" s="265"/>
      <c r="Y66" s="266">
        <f>IF(W60&lt;&gt;0,AVERAGE(Y60:Z63),"")</f>
        <v>3.2821797691413379</v>
      </c>
      <c r="Z66" s="267"/>
      <c r="AA66" s="66"/>
      <c r="AB66" s="268">
        <f>(100*W66)/(100-W66)</f>
        <v>5.4185114906177523</v>
      </c>
      <c r="AC66" s="269"/>
      <c r="AD66" s="67">
        <f t="shared" si="1"/>
        <v>12.898049999999998</v>
      </c>
      <c r="AE66" s="68">
        <f t="shared" si="2"/>
        <v>3.2810694459362963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1"/>
        <v>13.318</v>
      </c>
      <c r="AE67" s="68">
        <f t="shared" si="2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S11:Z11"/>
    <mergeCell ref="B11:F11"/>
    <mergeCell ref="G11:L11"/>
    <mergeCell ref="M11:R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S13:Y13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61:V61"/>
    <mergeCell ref="W61:X61"/>
    <mergeCell ref="C61:D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357A-71DA-44A5-9C16-8E9E73F3F4C4}">
  <sheetPr>
    <pageSetUpPr fitToPage="1"/>
  </sheetPr>
  <dimension ref="A1:AN79"/>
  <sheetViews>
    <sheetView zoomScaleNormal="100" workbookViewId="0">
      <selection activeCell="G10" sqref="G10:L1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41</v>
      </c>
      <c r="K5" s="364"/>
      <c r="L5" s="365" t="s">
        <v>51</v>
      </c>
      <c r="M5" s="320"/>
      <c r="N5" s="320"/>
      <c r="O5" s="364"/>
      <c r="P5" s="366">
        <v>45932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45932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205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204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201</v>
      </c>
      <c r="D60" s="379"/>
      <c r="E60" s="147">
        <v>6.7</v>
      </c>
      <c r="F60" s="148">
        <v>9</v>
      </c>
      <c r="G60" s="133">
        <v>11.9</v>
      </c>
      <c r="H60" s="133">
        <v>15.7</v>
      </c>
      <c r="I60" s="133">
        <v>21.5</v>
      </c>
      <c r="J60" s="133">
        <v>32.5</v>
      </c>
      <c r="K60" s="133">
        <v>54</v>
      </c>
      <c r="L60" s="133">
        <v>80.599999999999994</v>
      </c>
      <c r="M60" s="133">
        <v>92.8</v>
      </c>
      <c r="N60" s="133">
        <v>99.3</v>
      </c>
      <c r="O60" s="133">
        <v>100</v>
      </c>
      <c r="P60" s="133"/>
      <c r="Q60" s="133"/>
      <c r="R60" s="133"/>
      <c r="S60" s="134"/>
      <c r="T60" s="134"/>
      <c r="U60" s="380">
        <v>174</v>
      </c>
      <c r="V60" s="381"/>
      <c r="W60" s="382">
        <v>5.13</v>
      </c>
      <c r="X60" s="383"/>
      <c r="Y60" s="288">
        <f t="shared" ref="Y60" si="0">IF(W60&lt;&gt;0,AE60,"")</f>
        <v>3.2657346388336181</v>
      </c>
      <c r="Z60" s="289"/>
      <c r="AA60" s="80"/>
      <c r="AB60" s="268">
        <f>(100*W60)/(100-W60)</f>
        <v>5.4073995994518809</v>
      </c>
      <c r="AC60" s="269"/>
      <c r="AD60" s="67">
        <f>(0.25*(100-O60)+2.3*(O60-H60)+12*(H60-E60)+150*(E60))/100</f>
        <v>13.068899999999999</v>
      </c>
      <c r="AE60" s="68">
        <f>(AB60*$AE$56)/(2.65*(AD60)^(1/5))</f>
        <v>3.2657346388336181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202</v>
      </c>
      <c r="D61" s="379"/>
      <c r="E61" s="147">
        <v>6.5</v>
      </c>
      <c r="F61" s="148">
        <v>9</v>
      </c>
      <c r="G61" s="133">
        <v>11.1</v>
      </c>
      <c r="H61" s="133">
        <v>14.6</v>
      </c>
      <c r="I61" s="133">
        <v>19.8</v>
      </c>
      <c r="J61" s="133">
        <v>29.5</v>
      </c>
      <c r="K61" s="133">
        <v>47.5</v>
      </c>
      <c r="L61" s="133">
        <v>73</v>
      </c>
      <c r="M61" s="133">
        <v>91</v>
      </c>
      <c r="N61" s="133">
        <v>99.2</v>
      </c>
      <c r="O61" s="133">
        <v>100</v>
      </c>
      <c r="P61" s="133"/>
      <c r="Q61" s="133"/>
      <c r="R61" s="133"/>
      <c r="S61" s="134"/>
      <c r="T61" s="134"/>
      <c r="U61" s="380">
        <v>163</v>
      </c>
      <c r="V61" s="381"/>
      <c r="W61" s="382">
        <v>4.97</v>
      </c>
      <c r="X61" s="383"/>
      <c r="Y61" s="288">
        <f t="shared" ref="Y61" si="1">IF(W61&lt;&gt;0,AE61,"")</f>
        <v>3.1773831189566342</v>
      </c>
      <c r="Z61" s="289"/>
      <c r="AA61" s="80"/>
      <c r="AB61" s="268">
        <f>(100*W61)/(100-W61)</f>
        <v>5.2299273913500999</v>
      </c>
      <c r="AC61" s="269"/>
      <c r="AD61" s="67">
        <f t="shared" ref="AD61:AD67" si="2">(0.25*(100-O61)+2.3*(O61-H61)+12*(H61-E61)+150*(E61))/100</f>
        <v>12.686199999999999</v>
      </c>
      <c r="AE61" s="68">
        <f t="shared" ref="AE61:AE67" si="3">(AB61*$AE$56)/(2.65*(AD61)^(1/5))</f>
        <v>3.1773831189566342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2"/>
        <v>0.25</v>
      </c>
      <c r="AE62" s="68">
        <f t="shared" si="3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4">IF(W63&lt;&gt;0,AE63,"")</f>
        <v/>
      </c>
      <c r="Z63" s="284"/>
      <c r="AA63" s="80"/>
      <c r="AB63" s="268">
        <f>(100*W63)/(100-W63)</f>
        <v>0</v>
      </c>
      <c r="AC63" s="269"/>
      <c r="AD63" s="67">
        <f t="shared" si="2"/>
        <v>0.25</v>
      </c>
      <c r="AE63" s="68">
        <f t="shared" si="3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2"/>
        <v>0.25</v>
      </c>
      <c r="AE65" s="68">
        <f t="shared" si="3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5">IF(E60&lt;&gt;0,AVERAGE(E60:E63),"")</f>
        <v>6.6</v>
      </c>
      <c r="F66" s="114">
        <f t="shared" si="5"/>
        <v>9</v>
      </c>
      <c r="G66" s="114">
        <f t="shared" si="5"/>
        <v>11.5</v>
      </c>
      <c r="H66" s="114">
        <f t="shared" si="5"/>
        <v>15.149999999999999</v>
      </c>
      <c r="I66" s="114">
        <f t="shared" si="5"/>
        <v>20.65</v>
      </c>
      <c r="J66" s="114">
        <f t="shared" si="5"/>
        <v>31</v>
      </c>
      <c r="K66" s="114">
        <f t="shared" si="5"/>
        <v>50.75</v>
      </c>
      <c r="L66" s="114">
        <f t="shared" si="5"/>
        <v>76.8</v>
      </c>
      <c r="M66" s="114">
        <f t="shared" si="5"/>
        <v>91.9</v>
      </c>
      <c r="N66" s="114">
        <f t="shared" si="5"/>
        <v>99.25</v>
      </c>
      <c r="O66" s="131">
        <f t="shared" si="5"/>
        <v>100</v>
      </c>
      <c r="P66" s="114"/>
      <c r="Q66" s="131"/>
      <c r="R66" s="114"/>
      <c r="S66" s="114" t="str">
        <f t="shared" si="5"/>
        <v/>
      </c>
      <c r="T66" s="115" t="str">
        <f t="shared" si="5"/>
        <v/>
      </c>
      <c r="U66" s="262">
        <f>IF(U60&lt;&gt;0,AVERAGE(U60:V63),"")</f>
        <v>168.5</v>
      </c>
      <c r="V66" s="263"/>
      <c r="W66" s="264">
        <f>IF(W60&lt;&gt;0,AVERAGE(W60:X63),"")</f>
        <v>5.05</v>
      </c>
      <c r="X66" s="265"/>
      <c r="Y66" s="266">
        <f>IF(W60&lt;&gt;0,AVERAGE(Y60:Z63),"")</f>
        <v>3.2215588788951264</v>
      </c>
      <c r="Z66" s="267"/>
      <c r="AA66" s="66"/>
      <c r="AB66" s="268">
        <f>(100*W66)/(100-W66)</f>
        <v>5.3185887309110056</v>
      </c>
      <c r="AC66" s="269"/>
      <c r="AD66" s="67">
        <f t="shared" si="2"/>
        <v>12.877550000000001</v>
      </c>
      <c r="AE66" s="68">
        <f t="shared" si="3"/>
        <v>3.2215879727959567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2"/>
        <v>13.318</v>
      </c>
      <c r="AE67" s="68">
        <f t="shared" si="3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S11:Y11"/>
    <mergeCell ref="S10:Y10"/>
    <mergeCell ref="S12:Y12"/>
    <mergeCell ref="S13:Y13"/>
    <mergeCell ref="S14:Y14"/>
    <mergeCell ref="U60:V60"/>
    <mergeCell ref="W60:X60"/>
    <mergeCell ref="C60:D60"/>
    <mergeCell ref="U61:V61"/>
    <mergeCell ref="W61:X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3:V63"/>
    <mergeCell ref="W63:X63"/>
    <mergeCell ref="Y63:Z63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C61:D61"/>
    <mergeCell ref="AG58:AG59"/>
    <mergeCell ref="C59:D59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B11:F11"/>
    <mergeCell ref="G11:L11"/>
    <mergeCell ref="M11:R11"/>
    <mergeCell ref="B12:F12"/>
    <mergeCell ref="G12:L12"/>
    <mergeCell ref="M12:R12"/>
    <mergeCell ref="P6:T6"/>
    <mergeCell ref="A7:F7"/>
    <mergeCell ref="G7:Z7"/>
    <mergeCell ref="B10:F10"/>
    <mergeCell ref="G10:L10"/>
    <mergeCell ref="M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7D80-B06F-4B0B-A8AC-23F3937A61BB}">
  <sheetPr>
    <pageSetUpPr fitToPage="1"/>
  </sheetPr>
  <dimension ref="A1:AN79"/>
  <sheetViews>
    <sheetView zoomScaleNormal="100" workbookViewId="0">
      <selection activeCell="W61" sqref="W61:X6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40</v>
      </c>
      <c r="K5" s="364"/>
      <c r="L5" s="365" t="s">
        <v>51</v>
      </c>
      <c r="M5" s="320"/>
      <c r="N5" s="320"/>
      <c r="O5" s="364"/>
      <c r="P5" s="366">
        <v>45932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45932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159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200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203</v>
      </c>
      <c r="D60" s="379"/>
      <c r="E60" s="147">
        <v>6.8</v>
      </c>
      <c r="F60" s="148">
        <v>8.9</v>
      </c>
      <c r="G60" s="133">
        <v>11.3</v>
      </c>
      <c r="H60" s="133">
        <v>14.8</v>
      </c>
      <c r="I60" s="133">
        <v>20.3</v>
      </c>
      <c r="J60" s="133">
        <v>30.3</v>
      </c>
      <c r="K60" s="133">
        <v>48.5</v>
      </c>
      <c r="L60" s="133">
        <v>74.900000000000006</v>
      </c>
      <c r="M60" s="133">
        <v>90.1</v>
      </c>
      <c r="N60" s="133">
        <v>99.6</v>
      </c>
      <c r="O60" s="133">
        <v>100</v>
      </c>
      <c r="P60" s="133"/>
      <c r="Q60" s="133"/>
      <c r="R60" s="133"/>
      <c r="S60" s="134"/>
      <c r="T60" s="134"/>
      <c r="U60" s="380">
        <v>181</v>
      </c>
      <c r="V60" s="381"/>
      <c r="W60" s="382">
        <v>5.24</v>
      </c>
      <c r="X60" s="383"/>
      <c r="Y60" s="288">
        <f t="shared" ref="Y60" si="0">IF(W60&lt;&gt;0,AE60,"")</f>
        <v>3.3370472138111316</v>
      </c>
      <c r="Z60" s="289"/>
      <c r="AA60" s="80"/>
      <c r="AB60" s="268">
        <f>(100*W60)/(100-W60)</f>
        <v>5.5297593921485859</v>
      </c>
      <c r="AC60" s="269"/>
      <c r="AD60" s="67">
        <f>(0.25*(100-O60)+2.3*(O60-H60)+12*(H60-E60)+150*(E60))/100</f>
        <v>13.1196</v>
      </c>
      <c r="AE60" s="68">
        <f>(AB60*$AE$56)/(2.65*(AD60)^(1/5))</f>
        <v>3.3370472138111316</v>
      </c>
      <c r="AF60" s="29"/>
      <c r="AG60" s="66"/>
    </row>
    <row r="61" spans="1:34" ht="24.9" customHeight="1" x14ac:dyDescent="0.25">
      <c r="A61" s="5"/>
      <c r="B61" s="44">
        <v>2</v>
      </c>
      <c r="C61" s="446">
        <v>0.98958333333333337</v>
      </c>
      <c r="D61" s="379"/>
      <c r="E61" s="147">
        <v>7</v>
      </c>
      <c r="F61" s="148">
        <v>9.1</v>
      </c>
      <c r="G61" s="133">
        <v>11.6</v>
      </c>
      <c r="H61" s="133">
        <v>15.2</v>
      </c>
      <c r="I61" s="133">
        <v>20.7</v>
      </c>
      <c r="J61" s="133">
        <v>31.8</v>
      </c>
      <c r="K61" s="133">
        <v>52.1</v>
      </c>
      <c r="L61" s="133">
        <v>79.099999999999994</v>
      </c>
      <c r="M61" s="133">
        <v>92.5</v>
      </c>
      <c r="N61" s="133">
        <v>99.5</v>
      </c>
      <c r="O61" s="133">
        <v>100</v>
      </c>
      <c r="P61" s="133"/>
      <c r="Q61" s="133"/>
      <c r="R61" s="133"/>
      <c r="S61" s="134"/>
      <c r="T61" s="134"/>
      <c r="U61" s="380">
        <v>181</v>
      </c>
      <c r="V61" s="381"/>
      <c r="W61" s="382">
        <v>5.37</v>
      </c>
      <c r="X61" s="383"/>
      <c r="Y61" s="288">
        <f t="shared" ref="Y61" si="1">IF(W61&lt;&gt;0,AE61,"")</f>
        <v>3.4083330493376747</v>
      </c>
      <c r="Z61" s="289"/>
      <c r="AA61" s="80"/>
      <c r="AB61" s="268">
        <f>(100*W61)/(100-W61)</f>
        <v>5.674733171298743</v>
      </c>
      <c r="AC61" s="269"/>
      <c r="AD61" s="67">
        <f t="shared" ref="AD61:AD67" si="2">(0.25*(100-O61)+2.3*(O61-H61)+12*(H61-E61)+150*(E61))/100</f>
        <v>13.4344</v>
      </c>
      <c r="AE61" s="68">
        <f t="shared" ref="AE61:AE67" si="3">(AB61*$AE$56)/(2.65*(AD61)^(1/5))</f>
        <v>3.4083330493376747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2"/>
        <v>0.25</v>
      </c>
      <c r="AE62" s="68">
        <f t="shared" si="3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4">IF(W63&lt;&gt;0,AE63,"")</f>
        <v/>
      </c>
      <c r="Z63" s="284"/>
      <c r="AA63" s="80"/>
      <c r="AB63" s="268">
        <f>(100*W63)/(100-W63)</f>
        <v>0</v>
      </c>
      <c r="AC63" s="269"/>
      <c r="AD63" s="67">
        <f t="shared" si="2"/>
        <v>0.25</v>
      </c>
      <c r="AE63" s="68">
        <f t="shared" si="3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2"/>
        <v>0.25</v>
      </c>
      <c r="AE65" s="68">
        <f t="shared" si="3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5">IF(E60&lt;&gt;0,AVERAGE(E60:E63),"")</f>
        <v>6.9</v>
      </c>
      <c r="F66" s="114">
        <f t="shared" si="5"/>
        <v>9</v>
      </c>
      <c r="G66" s="114">
        <f t="shared" si="5"/>
        <v>11.45</v>
      </c>
      <c r="H66" s="114">
        <f t="shared" si="5"/>
        <v>15</v>
      </c>
      <c r="I66" s="114">
        <f t="shared" si="5"/>
        <v>20.5</v>
      </c>
      <c r="J66" s="114">
        <f t="shared" si="5"/>
        <v>31.05</v>
      </c>
      <c r="K66" s="114">
        <f t="shared" si="5"/>
        <v>50.3</v>
      </c>
      <c r="L66" s="114">
        <f t="shared" si="5"/>
        <v>77</v>
      </c>
      <c r="M66" s="114">
        <f t="shared" si="5"/>
        <v>91.3</v>
      </c>
      <c r="N66" s="114">
        <f t="shared" si="5"/>
        <v>99.55</v>
      </c>
      <c r="O66" s="131">
        <f t="shared" si="5"/>
        <v>100</v>
      </c>
      <c r="P66" s="114"/>
      <c r="Q66" s="131"/>
      <c r="R66" s="114"/>
      <c r="S66" s="114" t="str">
        <f t="shared" si="5"/>
        <v/>
      </c>
      <c r="T66" s="115" t="str">
        <f t="shared" si="5"/>
        <v/>
      </c>
      <c r="U66" s="262">
        <f>IF(U60&lt;&gt;0,AVERAGE(U60:V63),"")</f>
        <v>181</v>
      </c>
      <c r="V66" s="263"/>
      <c r="W66" s="264">
        <f>IF(W60&lt;&gt;0,AVERAGE(W60:X63),"")</f>
        <v>5.3049999999999997</v>
      </c>
      <c r="X66" s="265"/>
      <c r="Y66" s="266">
        <f>IF(W60&lt;&gt;0,AVERAGE(Y60:Z63),"")</f>
        <v>3.3726901315744033</v>
      </c>
      <c r="Z66" s="267"/>
      <c r="AA66" s="66"/>
      <c r="AB66" s="268">
        <f>(100*W66)/(100-W66)</f>
        <v>5.6021965256877344</v>
      </c>
      <c r="AC66" s="269"/>
      <c r="AD66" s="67">
        <f t="shared" si="2"/>
        <v>13.276999999999997</v>
      </c>
      <c r="AE66" s="68">
        <f t="shared" si="3"/>
        <v>3.372706766730623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2"/>
        <v>13.318</v>
      </c>
      <c r="AE67" s="68">
        <f t="shared" si="3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 t="s">
        <v>206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61:V61"/>
    <mergeCell ref="W61:X61"/>
    <mergeCell ref="C61:D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1115-1F4A-4ABD-9026-5F4B14D013E8}">
  <sheetPr>
    <pageSetUpPr fitToPage="1"/>
  </sheetPr>
  <dimension ref="A1:AN79"/>
  <sheetViews>
    <sheetView zoomScaleNormal="100" workbookViewId="0">
      <selection activeCell="AD17" sqref="AD1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39</v>
      </c>
      <c r="K5" s="364"/>
      <c r="L5" s="365" t="s">
        <v>51</v>
      </c>
      <c r="M5" s="320"/>
      <c r="N5" s="320"/>
      <c r="O5" s="364"/>
      <c r="P5" s="366">
        <v>45931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9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110</v>
      </c>
      <c r="T11" s="331"/>
      <c r="U11" s="331"/>
      <c r="V11" s="331"/>
      <c r="W11" s="331"/>
      <c r="X11" s="331"/>
      <c r="Y11" s="331"/>
      <c r="Z11" s="169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195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69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9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70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197</v>
      </c>
      <c r="D60" s="379"/>
      <c r="E60" s="147">
        <v>6.4</v>
      </c>
      <c r="F60" s="148">
        <v>8.4</v>
      </c>
      <c r="G60" s="133">
        <v>10.9</v>
      </c>
      <c r="H60" s="133">
        <v>14.2</v>
      </c>
      <c r="I60" s="133">
        <v>19.5</v>
      </c>
      <c r="J60" s="133">
        <v>29</v>
      </c>
      <c r="K60" s="133">
        <v>42.6</v>
      </c>
      <c r="L60" s="133">
        <v>61.7</v>
      </c>
      <c r="M60" s="133">
        <v>80.599999999999994</v>
      </c>
      <c r="N60" s="133">
        <v>95.4</v>
      </c>
      <c r="O60" s="133">
        <v>100</v>
      </c>
      <c r="P60" s="133"/>
      <c r="Q60" s="133"/>
      <c r="R60" s="133"/>
      <c r="S60" s="134"/>
      <c r="T60" s="134"/>
      <c r="U60" s="380">
        <v>175</v>
      </c>
      <c r="V60" s="381"/>
      <c r="W60" s="382">
        <v>5.0999999999999996</v>
      </c>
      <c r="X60" s="383"/>
      <c r="Y60" s="288">
        <f t="shared" ref="Y60" si="0">IF(W60&lt;&gt;0,AE60,"")</f>
        <v>3.3291957808278752</v>
      </c>
      <c r="Z60" s="289"/>
      <c r="AA60" s="80"/>
      <c r="AB60" s="268">
        <f>(100*W60)/(100-W60)</f>
        <v>5.3740779768177021</v>
      </c>
      <c r="AC60" s="269"/>
      <c r="AD60" s="67">
        <f>(0.25*(100-O60)+2.3*(O60-H60)+12*(H60-E60)+150*(E60))/100</f>
        <v>12.509400000000001</v>
      </c>
      <c r="AE60" s="68">
        <f>(AB60*$AE$56)/(2.65*(AD60)^(1/5))</f>
        <v>3.3291957808278752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ref="Y61" si="1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2">(0.25*(100-O61)+2.3*(O61-H61)+12*(H61-E61)+150*(E61))/100</f>
        <v>0.25</v>
      </c>
      <c r="AE61" s="68">
        <f t="shared" ref="AE61:AE67" si="3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2"/>
        <v>0.25</v>
      </c>
      <c r="AE62" s="68">
        <f t="shared" si="3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4">IF(W63&lt;&gt;0,AE63,"")</f>
        <v/>
      </c>
      <c r="Z63" s="284"/>
      <c r="AA63" s="80"/>
      <c r="AB63" s="268">
        <f>(100*W63)/(100-W63)</f>
        <v>0</v>
      </c>
      <c r="AC63" s="269"/>
      <c r="AD63" s="67">
        <f t="shared" si="2"/>
        <v>0.25</v>
      </c>
      <c r="AE63" s="68">
        <f t="shared" si="3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2"/>
        <v>0.25</v>
      </c>
      <c r="AE65" s="68">
        <f t="shared" si="3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5">IF(E60&lt;&gt;0,AVERAGE(E60:E63),"")</f>
        <v>6.4</v>
      </c>
      <c r="F66" s="114">
        <f t="shared" si="5"/>
        <v>8.4</v>
      </c>
      <c r="G66" s="114">
        <f t="shared" si="5"/>
        <v>10.9</v>
      </c>
      <c r="H66" s="114">
        <f t="shared" si="5"/>
        <v>14.2</v>
      </c>
      <c r="I66" s="114">
        <f t="shared" si="5"/>
        <v>19.5</v>
      </c>
      <c r="J66" s="114">
        <f t="shared" si="5"/>
        <v>29</v>
      </c>
      <c r="K66" s="114">
        <f t="shared" si="5"/>
        <v>42.6</v>
      </c>
      <c r="L66" s="114">
        <f t="shared" si="5"/>
        <v>61.7</v>
      </c>
      <c r="M66" s="114">
        <f t="shared" si="5"/>
        <v>80.599999999999994</v>
      </c>
      <c r="N66" s="114">
        <f t="shared" si="5"/>
        <v>95.4</v>
      </c>
      <c r="O66" s="131">
        <f t="shared" si="5"/>
        <v>100</v>
      </c>
      <c r="P66" s="114"/>
      <c r="Q66" s="131"/>
      <c r="R66" s="114"/>
      <c r="S66" s="114" t="str">
        <f t="shared" si="5"/>
        <v/>
      </c>
      <c r="T66" s="115" t="str">
        <f t="shared" si="5"/>
        <v/>
      </c>
      <c r="U66" s="262">
        <f>IF(U60&lt;&gt;0,AVERAGE(U60:V63),"")</f>
        <v>175</v>
      </c>
      <c r="V66" s="263"/>
      <c r="W66" s="264">
        <f>IF(W60&lt;&gt;0,AVERAGE(W60:X63),"")</f>
        <v>5.0999999999999996</v>
      </c>
      <c r="X66" s="265"/>
      <c r="Y66" s="266">
        <f>IF(W60&lt;&gt;0,AVERAGE(Y60:Z63),"")</f>
        <v>3.3291957808278752</v>
      </c>
      <c r="Z66" s="267"/>
      <c r="AA66" s="66"/>
      <c r="AB66" s="268">
        <f>(100*W66)/(100-W66)</f>
        <v>5.3740779768177021</v>
      </c>
      <c r="AC66" s="269"/>
      <c r="AD66" s="67">
        <f t="shared" si="2"/>
        <v>12.509400000000001</v>
      </c>
      <c r="AE66" s="68">
        <f t="shared" si="3"/>
        <v>3.3291957808278752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2"/>
        <v>13.788</v>
      </c>
      <c r="AE67" s="68">
        <f t="shared" si="3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3:F13"/>
    <mergeCell ref="G13:L13"/>
    <mergeCell ref="M13:R13"/>
    <mergeCell ref="B14:F14"/>
    <mergeCell ref="G14:L14"/>
    <mergeCell ref="M14:R14"/>
    <mergeCell ref="S13:Y13"/>
    <mergeCell ref="S14:Y14"/>
    <mergeCell ref="B11:F11"/>
    <mergeCell ref="G11:L11"/>
    <mergeCell ref="M11:R11"/>
    <mergeCell ref="B12:F12"/>
    <mergeCell ref="G12:L12"/>
    <mergeCell ref="M12:R12"/>
    <mergeCell ref="AG58:AG59"/>
    <mergeCell ref="C59:D59"/>
    <mergeCell ref="Y60:Z60"/>
    <mergeCell ref="AB60:AC60"/>
    <mergeCell ref="U60:V60"/>
    <mergeCell ref="W60:X60"/>
    <mergeCell ref="C60:D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D56:AD57"/>
    <mergeCell ref="AE56:AE5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S11:Y11"/>
    <mergeCell ref="S10:Y10"/>
    <mergeCell ref="S12:Y12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  <mergeCell ref="I19:Y19"/>
    <mergeCell ref="B20:H20"/>
    <mergeCell ref="I20:Y2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D48D-AB31-4A5A-AC77-3E56AB2CE6FE}">
  <sheetPr>
    <pageSetUpPr fitToPage="1"/>
  </sheetPr>
  <dimension ref="A1:AN79"/>
  <sheetViews>
    <sheetView zoomScaleNormal="100" workbookViewId="0">
      <selection activeCell="AB74" sqref="AB7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38</v>
      </c>
      <c r="K5" s="364"/>
      <c r="L5" s="365" t="s">
        <v>51</v>
      </c>
      <c r="M5" s="320"/>
      <c r="N5" s="320"/>
      <c r="O5" s="364"/>
      <c r="P5" s="366">
        <v>45931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199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195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56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198</v>
      </c>
      <c r="D60" s="379"/>
      <c r="E60" s="147">
        <v>7.3</v>
      </c>
      <c r="F60" s="148">
        <v>9.5</v>
      </c>
      <c r="G60" s="133">
        <v>12.3</v>
      </c>
      <c r="H60" s="133">
        <v>16.100000000000001</v>
      </c>
      <c r="I60" s="133">
        <v>22.2</v>
      </c>
      <c r="J60" s="133">
        <v>33.6</v>
      </c>
      <c r="K60" s="133">
        <v>53.8</v>
      </c>
      <c r="L60" s="133">
        <v>77.900000000000006</v>
      </c>
      <c r="M60" s="133">
        <v>92</v>
      </c>
      <c r="N60" s="133">
        <v>99.1</v>
      </c>
      <c r="O60" s="133">
        <v>100</v>
      </c>
      <c r="P60" s="133"/>
      <c r="Q60" s="133"/>
      <c r="R60" s="133"/>
      <c r="S60" s="134"/>
      <c r="T60" s="134"/>
      <c r="U60" s="380">
        <v>173</v>
      </c>
      <c r="V60" s="381"/>
      <c r="W60" s="382">
        <v>5.37</v>
      </c>
      <c r="X60" s="383"/>
      <c r="Y60" s="288">
        <f>IF(W60&lt;&gt;0,AE60,"")</f>
        <v>3.3834512474552136</v>
      </c>
      <c r="Z60" s="289"/>
      <c r="AA60" s="80"/>
      <c r="AB60" s="268">
        <f>(100*W60)/(100-W60)</f>
        <v>5.674733171298743</v>
      </c>
      <c r="AC60" s="269"/>
      <c r="AD60" s="67">
        <f>(0.25*(100-O60)+2.3*(O60-H60)+12*(H60-E60)+150*(E60))/100</f>
        <v>13.935699999999999</v>
      </c>
      <c r="AE60" s="68">
        <f>(AB60*$AE$56)/(2.65*(AD60)^(1/5))</f>
        <v>3.3834512474552136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ref="Y61" si="0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7.3</v>
      </c>
      <c r="F66" s="114">
        <f t="shared" si="4"/>
        <v>9.5</v>
      </c>
      <c r="G66" s="114">
        <f t="shared" si="4"/>
        <v>12.3</v>
      </c>
      <c r="H66" s="114">
        <f t="shared" si="4"/>
        <v>16.100000000000001</v>
      </c>
      <c r="I66" s="114">
        <f t="shared" si="4"/>
        <v>22.2</v>
      </c>
      <c r="J66" s="114">
        <f t="shared" si="4"/>
        <v>33.6</v>
      </c>
      <c r="K66" s="114">
        <f t="shared" si="4"/>
        <v>53.8</v>
      </c>
      <c r="L66" s="114">
        <f t="shared" si="4"/>
        <v>77.900000000000006</v>
      </c>
      <c r="M66" s="114">
        <f t="shared" si="4"/>
        <v>92</v>
      </c>
      <c r="N66" s="114">
        <f t="shared" si="4"/>
        <v>99.1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173</v>
      </c>
      <c r="V66" s="263"/>
      <c r="W66" s="264">
        <f>IF(W60&lt;&gt;0,AVERAGE(W60:X63),"")</f>
        <v>5.37</v>
      </c>
      <c r="X66" s="265"/>
      <c r="Y66" s="266">
        <f>IF(W60&lt;&gt;0,AVERAGE(Y60:Z63),"")</f>
        <v>3.3834512474552136</v>
      </c>
      <c r="Z66" s="267"/>
      <c r="AA66" s="66"/>
      <c r="AB66" s="268">
        <f>(100*W66)/(100-W66)</f>
        <v>5.674733171298743</v>
      </c>
      <c r="AC66" s="269"/>
      <c r="AD66" s="67">
        <f t="shared" si="1"/>
        <v>13.935699999999999</v>
      </c>
      <c r="AE66" s="68">
        <f t="shared" si="2"/>
        <v>3.3834512474552136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1"/>
        <v>13.318</v>
      </c>
      <c r="AE67" s="68">
        <f t="shared" si="2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B12:F12"/>
    <mergeCell ref="G12:L12"/>
    <mergeCell ref="M12:R12"/>
    <mergeCell ref="S11:Y11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S13:Y13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F0A4-9AAE-435F-9C77-8C263EB0C066}">
  <sheetPr>
    <pageSetUpPr fitToPage="1"/>
  </sheetPr>
  <dimension ref="A1:AN79"/>
  <sheetViews>
    <sheetView topLeftCell="A4" zoomScaleNormal="100" workbookViewId="0">
      <selection activeCell="AC30" sqref="AC3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37</v>
      </c>
      <c r="K5" s="364"/>
      <c r="L5" s="365" t="s">
        <v>51</v>
      </c>
      <c r="M5" s="320"/>
      <c r="N5" s="320"/>
      <c r="O5" s="364"/>
      <c r="P5" s="366">
        <v>45931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194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195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181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174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193</v>
      </c>
      <c r="D60" s="379"/>
      <c r="E60" s="147">
        <v>7.8</v>
      </c>
      <c r="F60" s="148">
        <v>10.1</v>
      </c>
      <c r="G60" s="133">
        <v>13.4</v>
      </c>
      <c r="H60" s="133">
        <v>17.399999999999999</v>
      </c>
      <c r="I60" s="133">
        <v>22.8</v>
      </c>
      <c r="J60" s="133">
        <v>32.299999999999997</v>
      </c>
      <c r="K60" s="133">
        <v>47</v>
      </c>
      <c r="L60" s="133">
        <v>61.1</v>
      </c>
      <c r="M60" s="133">
        <v>69.5</v>
      </c>
      <c r="N60" s="133">
        <v>79.8</v>
      </c>
      <c r="O60" s="133">
        <v>89.6</v>
      </c>
      <c r="P60" s="133">
        <v>94.7</v>
      </c>
      <c r="Q60" s="133">
        <v>100</v>
      </c>
      <c r="R60" s="133"/>
      <c r="S60" s="134"/>
      <c r="T60" s="134"/>
      <c r="U60" s="380"/>
      <c r="V60" s="381"/>
      <c r="W60" s="382">
        <v>4.3</v>
      </c>
      <c r="X60" s="383"/>
      <c r="Y60" s="288"/>
      <c r="Z60" s="289"/>
      <c r="AA60" s="80"/>
      <c r="AB60" s="268">
        <f>(100*W60)/(100-W60)</f>
        <v>4.4932079414838038</v>
      </c>
      <c r="AC60" s="269"/>
      <c r="AD60" s="67">
        <f>(0.25*(100-O60)+2.3*(O60-H60)+12*(H60-E60)+150*(E60))/100</f>
        <v>14.538599999999999</v>
      </c>
      <c r="AE60" s="68">
        <f>(AB60*$AE$56)/(2.65*(AD60)^(1/5))</f>
        <v>2.6583777842928877</v>
      </c>
      <c r="AF60" s="29"/>
      <c r="AG60" s="66"/>
    </row>
    <row r="61" spans="1:34" ht="24.9" customHeight="1" x14ac:dyDescent="0.25">
      <c r="A61" s="5"/>
      <c r="B61" s="16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/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2">IF(W63&lt;&gt;0,AE63,"")</f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7.8</v>
      </c>
      <c r="F66" s="114">
        <f t="shared" si="3"/>
        <v>10.1</v>
      </c>
      <c r="G66" s="114">
        <f t="shared" si="3"/>
        <v>13.4</v>
      </c>
      <c r="H66" s="114">
        <f t="shared" si="3"/>
        <v>17.399999999999999</v>
      </c>
      <c r="I66" s="114">
        <f t="shared" si="3"/>
        <v>22.8</v>
      </c>
      <c r="J66" s="114">
        <f t="shared" si="3"/>
        <v>32.299999999999997</v>
      </c>
      <c r="K66" s="114">
        <f t="shared" si="3"/>
        <v>47</v>
      </c>
      <c r="L66" s="114">
        <f t="shared" si="3"/>
        <v>61.1</v>
      </c>
      <c r="M66" s="114">
        <f t="shared" si="3"/>
        <v>69.5</v>
      </c>
      <c r="N66" s="114">
        <f t="shared" si="3"/>
        <v>79.8</v>
      </c>
      <c r="O66" s="131">
        <f t="shared" si="3"/>
        <v>89.6</v>
      </c>
      <c r="P66" s="131">
        <f t="shared" si="3"/>
        <v>94.7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 t="str">
        <f>IF(U60&lt;&gt;0,AVERAGE(U60:V63),"")</f>
        <v/>
      </c>
      <c r="V66" s="263"/>
      <c r="W66" s="264">
        <f>IF(W60&lt;&gt;0,AVERAGE(W60:X63),"")</f>
        <v>4.3</v>
      </c>
      <c r="X66" s="265"/>
      <c r="Y66" s="266" t="e">
        <f>IF(W60&lt;&gt;0,AVERAGE(Y60:Z63),"")</f>
        <v>#DIV/0!</v>
      </c>
      <c r="Z66" s="267"/>
      <c r="AA66" s="66"/>
      <c r="AB66" s="268">
        <f>(100*W66)/(100-W66)</f>
        <v>4.4932079414838038</v>
      </c>
      <c r="AC66" s="269"/>
      <c r="AD66" s="67">
        <f t="shared" si="0"/>
        <v>14.538599999999999</v>
      </c>
      <c r="AE66" s="68">
        <f t="shared" si="1"/>
        <v>2.6583777842928877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6.9</v>
      </c>
      <c r="F67" s="161">
        <v>9</v>
      </c>
      <c r="G67" s="161">
        <v>12</v>
      </c>
      <c r="H67" s="161">
        <v>16</v>
      </c>
      <c r="I67" s="161">
        <v>22</v>
      </c>
      <c r="J67" s="161">
        <v>32</v>
      </c>
      <c r="K67" s="161">
        <v>47</v>
      </c>
      <c r="L67" s="161">
        <v>61</v>
      </c>
      <c r="M67" s="161">
        <v>69</v>
      </c>
      <c r="N67" s="161">
        <v>80</v>
      </c>
      <c r="O67" s="161">
        <v>92</v>
      </c>
      <c r="P67" s="161">
        <v>98</v>
      </c>
      <c r="Q67" s="163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0"/>
        <v>13.21</v>
      </c>
      <c r="AE67" s="68">
        <f t="shared" si="1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437" t="s">
        <v>63</v>
      </c>
      <c r="V73" s="438"/>
      <c r="W73" s="438"/>
      <c r="X73" s="438"/>
      <c r="Y73" s="438"/>
      <c r="Z73" s="439"/>
      <c r="AA73" s="76"/>
      <c r="AB73" s="60"/>
      <c r="AC73" s="60"/>
      <c r="AD73" s="59"/>
    </row>
    <row r="74" spans="1:33" ht="26.4" customHeight="1" x14ac:dyDescent="0.25">
      <c r="A74" s="233" t="s">
        <v>196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440" t="s">
        <v>67</v>
      </c>
      <c r="V74" s="441"/>
      <c r="W74" s="441"/>
      <c r="X74" s="441"/>
      <c r="Y74" s="441"/>
      <c r="Z74" s="442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443"/>
      <c r="V75" s="444"/>
      <c r="W75" s="444"/>
      <c r="X75" s="444"/>
      <c r="Y75" s="444"/>
      <c r="Z75" s="445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B12:F12"/>
    <mergeCell ref="G12:L12"/>
    <mergeCell ref="M12:R12"/>
    <mergeCell ref="S11:Y11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S13:Y13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E153-1BD8-4919-86F2-B2E5534E663D}">
  <sheetPr>
    <pageSetUpPr fitToPage="1"/>
  </sheetPr>
  <dimension ref="A1:AN79"/>
  <sheetViews>
    <sheetView topLeftCell="A7" zoomScaleNormal="100" workbookViewId="0">
      <selection activeCell="C62" sqref="C62:X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36</v>
      </c>
      <c r="K5" s="364"/>
      <c r="L5" s="365" t="s">
        <v>51</v>
      </c>
      <c r="M5" s="320"/>
      <c r="N5" s="320"/>
      <c r="O5" s="364"/>
      <c r="P5" s="366">
        <v>45930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192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188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181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64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174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189</v>
      </c>
      <c r="D60" s="379"/>
      <c r="E60" s="147">
        <v>8.4</v>
      </c>
      <c r="F60" s="148">
        <v>10.9</v>
      </c>
      <c r="G60" s="133">
        <v>14.2</v>
      </c>
      <c r="H60" s="133">
        <v>18.3</v>
      </c>
      <c r="I60" s="133">
        <v>24.1</v>
      </c>
      <c r="J60" s="133">
        <v>34.799999999999997</v>
      </c>
      <c r="K60" s="133">
        <v>52.7</v>
      </c>
      <c r="L60" s="133">
        <v>76.8</v>
      </c>
      <c r="M60" s="133">
        <v>87.3</v>
      </c>
      <c r="N60" s="133">
        <v>95.9</v>
      </c>
      <c r="O60" s="133">
        <v>98.5</v>
      </c>
      <c r="P60" s="133">
        <v>99.3</v>
      </c>
      <c r="Q60" s="133">
        <v>100</v>
      </c>
      <c r="R60" s="133"/>
      <c r="S60" s="134"/>
      <c r="T60" s="134"/>
      <c r="U60" s="380">
        <v>157</v>
      </c>
      <c r="V60" s="381"/>
      <c r="W60" s="382">
        <v>5.24</v>
      </c>
      <c r="X60" s="383"/>
      <c r="Y60" s="288">
        <f t="shared" ref="Y60:Y61" si="0">IF(W60&lt;&gt;0,AE60,"")</f>
        <v>3.2243624665569235</v>
      </c>
      <c r="Z60" s="289"/>
      <c r="AA60" s="80"/>
      <c r="AB60" s="268">
        <f>(100*W60)/(100-W60)</f>
        <v>5.5297593921485859</v>
      </c>
      <c r="AC60" s="269"/>
      <c r="AD60" s="67">
        <f>(0.25*(100-O60)+2.3*(O60-H60)+12*(H60-E60)+150*(E60))/100</f>
        <v>15.63635</v>
      </c>
      <c r="AE60" s="68">
        <f>(AB60*$AE$56)/(2.65*(AD60)^(1/5))</f>
        <v>3.2243624665569235</v>
      </c>
      <c r="AF60" s="29"/>
      <c r="AG60" s="66"/>
    </row>
    <row r="61" spans="1:34" ht="24.9" customHeight="1" x14ac:dyDescent="0.25">
      <c r="A61" s="5"/>
      <c r="B61" s="164">
        <v>1</v>
      </c>
      <c r="C61" s="378" t="s">
        <v>190</v>
      </c>
      <c r="D61" s="379"/>
      <c r="E61" s="147">
        <v>8</v>
      </c>
      <c r="F61" s="148">
        <v>10.4</v>
      </c>
      <c r="G61" s="133">
        <v>13.7</v>
      </c>
      <c r="H61" s="133">
        <v>17.8</v>
      </c>
      <c r="I61" s="133">
        <v>23.3</v>
      </c>
      <c r="J61" s="133">
        <v>32.6</v>
      </c>
      <c r="K61" s="133">
        <v>47</v>
      </c>
      <c r="L61" s="133">
        <v>60.6</v>
      </c>
      <c r="M61" s="133">
        <v>69.3</v>
      </c>
      <c r="N61" s="133">
        <v>77.7</v>
      </c>
      <c r="O61" s="133">
        <v>88.7</v>
      </c>
      <c r="P61" s="133">
        <v>95.3</v>
      </c>
      <c r="Q61" s="133">
        <v>100</v>
      </c>
      <c r="R61" s="133"/>
      <c r="S61" s="134"/>
      <c r="T61" s="134"/>
      <c r="U61" s="380">
        <v>160</v>
      </c>
      <c r="V61" s="381"/>
      <c r="W61" s="382">
        <v>4.29</v>
      </c>
      <c r="X61" s="383"/>
      <c r="Y61" s="288">
        <f t="shared" si="0"/>
        <v>2.6412375158366781</v>
      </c>
      <c r="Z61" s="289"/>
      <c r="AA61" s="80"/>
      <c r="AB61" s="268">
        <f>(100*W61)/(100-W61)</f>
        <v>4.4822902518023202</v>
      </c>
      <c r="AC61" s="269"/>
      <c r="AD61" s="67">
        <f t="shared" ref="AD61:AD67" si="1">(0.25*(100-O61)+2.3*(O61-H61)+12*(H61-E61)+150*(E61))/100</f>
        <v>14.834949999999999</v>
      </c>
      <c r="AE61" s="68">
        <f t="shared" ref="AE61:AE67" si="2">(AB61*$AE$56)/(2.65*(AD61)^(1/5))</f>
        <v>2.6412375158366781</v>
      </c>
      <c r="AF61" s="29"/>
      <c r="AG61" s="66"/>
    </row>
    <row r="62" spans="1:34" ht="24.9" customHeight="1" x14ac:dyDescent="0.25">
      <c r="A62" s="5"/>
      <c r="B62" s="44">
        <v>3</v>
      </c>
      <c r="C62" s="447"/>
      <c r="D62" s="448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449"/>
      <c r="V62" s="450"/>
      <c r="W62" s="451"/>
      <c r="X62" s="452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8.1999999999999993</v>
      </c>
      <c r="F66" s="114">
        <f t="shared" si="4"/>
        <v>10.65</v>
      </c>
      <c r="G66" s="114">
        <f t="shared" si="4"/>
        <v>13.95</v>
      </c>
      <c r="H66" s="114">
        <f t="shared" si="4"/>
        <v>18.05</v>
      </c>
      <c r="I66" s="114">
        <f t="shared" si="4"/>
        <v>23.700000000000003</v>
      </c>
      <c r="J66" s="114">
        <f t="shared" si="4"/>
        <v>33.700000000000003</v>
      </c>
      <c r="K66" s="114">
        <f t="shared" si="4"/>
        <v>49.85</v>
      </c>
      <c r="L66" s="114">
        <f t="shared" si="4"/>
        <v>68.7</v>
      </c>
      <c r="M66" s="114">
        <f t="shared" si="4"/>
        <v>78.3</v>
      </c>
      <c r="N66" s="114">
        <f t="shared" si="4"/>
        <v>86.800000000000011</v>
      </c>
      <c r="O66" s="131">
        <f t="shared" si="4"/>
        <v>93.6</v>
      </c>
      <c r="P66" s="131">
        <f t="shared" si="4"/>
        <v>97.3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158.5</v>
      </c>
      <c r="V66" s="263"/>
      <c r="W66" s="264">
        <f>IF(W60&lt;&gt;0,AVERAGE(W60:X63),"")</f>
        <v>4.7650000000000006</v>
      </c>
      <c r="X66" s="265"/>
      <c r="Y66" s="266">
        <f>IF(W60&lt;&gt;0,AVERAGE(Y60:Z63),"")</f>
        <v>2.9327999911968008</v>
      </c>
      <c r="Z66" s="267"/>
      <c r="AA66" s="66"/>
      <c r="AB66" s="268">
        <f>(100*W66)/(100-W66)</f>
        <v>5.0034126109098551</v>
      </c>
      <c r="AC66" s="269"/>
      <c r="AD66" s="67">
        <f t="shared" si="1"/>
        <v>15.23565</v>
      </c>
      <c r="AE66" s="68">
        <f t="shared" si="2"/>
        <v>2.9326404473578758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6.9</v>
      </c>
      <c r="F67" s="161">
        <v>9</v>
      </c>
      <c r="G67" s="161">
        <v>12</v>
      </c>
      <c r="H67" s="161">
        <v>16</v>
      </c>
      <c r="I67" s="161">
        <v>22</v>
      </c>
      <c r="J67" s="161">
        <v>32</v>
      </c>
      <c r="K67" s="161">
        <v>47</v>
      </c>
      <c r="L67" s="161">
        <v>61</v>
      </c>
      <c r="M67" s="161">
        <v>69</v>
      </c>
      <c r="N67" s="161">
        <v>80</v>
      </c>
      <c r="O67" s="161">
        <v>92</v>
      </c>
      <c r="P67" s="161">
        <v>98</v>
      </c>
      <c r="Q67" s="163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437" t="s">
        <v>63</v>
      </c>
      <c r="V73" s="438"/>
      <c r="W73" s="438"/>
      <c r="X73" s="438"/>
      <c r="Y73" s="438"/>
      <c r="Z73" s="439"/>
      <c r="AA73" s="76"/>
      <c r="AB73" s="60"/>
      <c r="AC73" s="60"/>
      <c r="AD73" s="59"/>
    </row>
    <row r="74" spans="1:33" ht="26.4" customHeight="1" x14ac:dyDescent="0.25">
      <c r="A74" s="233" t="s">
        <v>191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440" t="s">
        <v>67</v>
      </c>
      <c r="V74" s="441"/>
      <c r="W74" s="441"/>
      <c r="X74" s="441"/>
      <c r="Y74" s="441"/>
      <c r="Z74" s="442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443"/>
      <c r="V75" s="444"/>
      <c r="W75" s="444"/>
      <c r="X75" s="444"/>
      <c r="Y75" s="444"/>
      <c r="Z75" s="445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61:V61"/>
    <mergeCell ref="W61:X61"/>
    <mergeCell ref="C61:D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AG58:AG59"/>
    <mergeCell ref="C59:D59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9:H19"/>
    <mergeCell ref="I19:Y19"/>
    <mergeCell ref="B20:H20"/>
    <mergeCell ref="I20:Y20"/>
    <mergeCell ref="AD56:AD57"/>
    <mergeCell ref="AE56:AE57"/>
    <mergeCell ref="S12:Y12"/>
    <mergeCell ref="B13:F13"/>
    <mergeCell ref="G13:L13"/>
    <mergeCell ref="M13:R13"/>
    <mergeCell ref="B14:F14"/>
    <mergeCell ref="G14:L14"/>
    <mergeCell ref="M14:R14"/>
    <mergeCell ref="S14:Y14"/>
    <mergeCell ref="S13:Y13"/>
    <mergeCell ref="B11:F11"/>
    <mergeCell ref="G11:L11"/>
    <mergeCell ref="M11:R11"/>
    <mergeCell ref="B12:F12"/>
    <mergeCell ref="G12:L12"/>
    <mergeCell ref="M12:R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S11:Y11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563E-74E9-4515-8438-A4E7421290EE}">
  <sheetPr>
    <pageSetUpPr fitToPage="1"/>
  </sheetPr>
  <dimension ref="A1:AN79"/>
  <sheetViews>
    <sheetView zoomScaleNormal="100" workbookViewId="0">
      <selection activeCell="AF12" sqref="AF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35</v>
      </c>
      <c r="K5" s="364"/>
      <c r="L5" s="365" t="s">
        <v>51</v>
      </c>
      <c r="M5" s="320"/>
      <c r="N5" s="320"/>
      <c r="O5" s="364"/>
      <c r="P5" s="366">
        <v>45930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45930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187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188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185</v>
      </c>
      <c r="D60" s="379"/>
      <c r="E60" s="147">
        <v>7</v>
      </c>
      <c r="F60" s="148">
        <v>9</v>
      </c>
      <c r="G60" s="133">
        <v>11.5</v>
      </c>
      <c r="H60" s="133">
        <v>14.9</v>
      </c>
      <c r="I60" s="133">
        <v>20.5</v>
      </c>
      <c r="J60" s="133">
        <v>31.1</v>
      </c>
      <c r="K60" s="133">
        <v>46.1</v>
      </c>
      <c r="L60" s="133">
        <v>64.7</v>
      </c>
      <c r="M60" s="133">
        <v>81.7</v>
      </c>
      <c r="N60" s="133">
        <v>96.3</v>
      </c>
      <c r="O60" s="133">
        <v>100</v>
      </c>
      <c r="P60" s="133"/>
      <c r="Q60" s="133"/>
      <c r="R60" s="133"/>
      <c r="S60" s="134"/>
      <c r="T60" s="134"/>
      <c r="U60" s="380">
        <v>170</v>
      </c>
      <c r="V60" s="381"/>
      <c r="W60" s="382">
        <v>5.43</v>
      </c>
      <c r="X60" s="383"/>
      <c r="Y60" s="453" t="s">
        <v>186</v>
      </c>
      <c r="Z60" s="454"/>
      <c r="AA60" s="80"/>
      <c r="AB60" s="268">
        <f>(100*W60)/(100-W60)</f>
        <v>5.7417785767156611</v>
      </c>
      <c r="AC60" s="269"/>
      <c r="AD60" s="67">
        <f>(0.25*(100-O60)+2.3*(O60-H60)+12*(H60-E60)+150*(E60))/100</f>
        <v>13.4053</v>
      </c>
      <c r="AE60" s="68">
        <f>(AB60*$AE$56)/(2.65*(AD60)^(1/5))</f>
        <v>3.5081148326470695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ref="Y61" si="0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</v>
      </c>
      <c r="F66" s="114">
        <f t="shared" si="4"/>
        <v>9</v>
      </c>
      <c r="G66" s="114">
        <f t="shared" si="4"/>
        <v>11.5</v>
      </c>
      <c r="H66" s="114">
        <f t="shared" si="4"/>
        <v>14.9</v>
      </c>
      <c r="I66" s="114">
        <f t="shared" si="4"/>
        <v>20.5</v>
      </c>
      <c r="J66" s="114">
        <f t="shared" si="4"/>
        <v>31.1</v>
      </c>
      <c r="K66" s="114">
        <f t="shared" si="4"/>
        <v>46.1</v>
      </c>
      <c r="L66" s="114">
        <f t="shared" si="4"/>
        <v>64.7</v>
      </c>
      <c r="M66" s="114">
        <f t="shared" si="4"/>
        <v>81.7</v>
      </c>
      <c r="N66" s="114">
        <f t="shared" si="4"/>
        <v>96.3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170</v>
      </c>
      <c r="V66" s="263"/>
      <c r="W66" s="264">
        <f>IF(W60&lt;&gt;0,AVERAGE(W60:X63),"")</f>
        <v>5.43</v>
      </c>
      <c r="X66" s="265"/>
      <c r="Y66" s="266" t="e">
        <f>IF(W60&lt;&gt;0,AVERAGE(Y60:Z63),"")</f>
        <v>#DIV/0!</v>
      </c>
      <c r="Z66" s="267"/>
      <c r="AA66" s="66"/>
      <c r="AB66" s="268">
        <f>(100*W66)/(100-W66)</f>
        <v>5.7417785767156611</v>
      </c>
      <c r="AC66" s="269"/>
      <c r="AD66" s="67">
        <f t="shared" si="1"/>
        <v>13.4053</v>
      </c>
      <c r="AE66" s="68">
        <f t="shared" si="2"/>
        <v>3.5081148326470695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437" t="s">
        <v>63</v>
      </c>
      <c r="V73" s="438"/>
      <c r="W73" s="438"/>
      <c r="X73" s="438"/>
      <c r="Y73" s="438"/>
      <c r="Z73" s="439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440" t="s">
        <v>67</v>
      </c>
      <c r="V74" s="441"/>
      <c r="W74" s="441"/>
      <c r="X74" s="441"/>
      <c r="Y74" s="441"/>
      <c r="Z74" s="442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443"/>
      <c r="V75" s="444"/>
      <c r="W75" s="444"/>
      <c r="X75" s="444"/>
      <c r="Y75" s="444"/>
      <c r="Z75" s="445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S12:Y12"/>
    <mergeCell ref="S13:Y13"/>
    <mergeCell ref="S14:Y14"/>
    <mergeCell ref="A76:Q79"/>
    <mergeCell ref="R76:T79"/>
    <mergeCell ref="V77:Y78"/>
    <mergeCell ref="U60:V60"/>
    <mergeCell ref="W60:X60"/>
    <mergeCell ref="Y60:Z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G58:AG59"/>
    <mergeCell ref="C59:D59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B11:F11"/>
    <mergeCell ref="G11:L11"/>
    <mergeCell ref="M11:R11"/>
    <mergeCell ref="B12:F12"/>
    <mergeCell ref="G12:L12"/>
    <mergeCell ref="M12:R12"/>
    <mergeCell ref="P6:T6"/>
    <mergeCell ref="A7:F7"/>
    <mergeCell ref="G7:Z7"/>
    <mergeCell ref="B10:F10"/>
    <mergeCell ref="G10:L10"/>
    <mergeCell ref="M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S11:Y11"/>
    <mergeCell ref="S10:Y1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D18B-D7A8-46F0-9EBA-0969EA58AD27}">
  <sheetPr>
    <pageSetUpPr fitToPage="1"/>
  </sheetPr>
  <dimension ref="A1:AN79"/>
  <sheetViews>
    <sheetView zoomScaleNormal="100" workbookViewId="0">
      <selection activeCell="AB44" sqref="AB4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34</v>
      </c>
      <c r="K5" s="364"/>
      <c r="L5" s="365" t="s">
        <v>51</v>
      </c>
      <c r="M5" s="320"/>
      <c r="N5" s="320"/>
      <c r="O5" s="364"/>
      <c r="P5" s="366">
        <v>45929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45929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168" t="s">
        <v>184</v>
      </c>
      <c r="T11" s="168"/>
      <c r="U11" s="168"/>
      <c r="V11" s="168"/>
      <c r="W11" s="168"/>
      <c r="X11" s="168"/>
      <c r="Y11" s="168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183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55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455">
        <v>0.9375</v>
      </c>
      <c r="D60" s="394"/>
      <c r="E60" s="118">
        <v>6.9</v>
      </c>
      <c r="F60" s="119">
        <v>9</v>
      </c>
      <c r="G60" s="120">
        <v>12</v>
      </c>
      <c r="H60" s="120">
        <v>15.6</v>
      </c>
      <c r="I60" s="120">
        <v>21.2</v>
      </c>
      <c r="J60" s="120">
        <v>32.5</v>
      </c>
      <c r="K60" s="120">
        <v>48.5</v>
      </c>
      <c r="L60" s="120">
        <v>66.900000000000006</v>
      </c>
      <c r="M60" s="120">
        <v>85.1</v>
      </c>
      <c r="N60" s="120">
        <v>97.3</v>
      </c>
      <c r="O60" s="120">
        <v>100</v>
      </c>
      <c r="P60" s="120"/>
      <c r="Q60" s="120"/>
      <c r="R60" s="120"/>
      <c r="S60" s="121"/>
      <c r="T60" s="121"/>
      <c r="U60" s="395">
        <v>172</v>
      </c>
      <c r="V60" s="396"/>
      <c r="W60" s="397">
        <v>5.32</v>
      </c>
      <c r="X60" s="398"/>
      <c r="Y60" s="288">
        <f>IF(W60&lt;&gt;0,AE60,"")</f>
        <v>3.4366566453912881</v>
      </c>
      <c r="Z60" s="289"/>
      <c r="AA60" s="80"/>
      <c r="AB60" s="268">
        <f>(100*W60)/(100-W60)</f>
        <v>5.6189269117025766</v>
      </c>
      <c r="AC60" s="269"/>
      <c r="AD60" s="67">
        <f>(0.25*(100-O60)+2.3*(O60-H60)+12*(H60-E60)+150*(E60))/100</f>
        <v>13.3352</v>
      </c>
      <c r="AE60" s="68">
        <f>(AB60*$AE$56)/(2.65*(AD60)^(1/5))</f>
        <v>3.4366566453912881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ref="Y61" si="0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6.9</v>
      </c>
      <c r="F66" s="114">
        <f t="shared" si="4"/>
        <v>9</v>
      </c>
      <c r="G66" s="114">
        <f t="shared" si="4"/>
        <v>12</v>
      </c>
      <c r="H66" s="114">
        <f t="shared" si="4"/>
        <v>15.6</v>
      </c>
      <c r="I66" s="114">
        <f t="shared" si="4"/>
        <v>21.2</v>
      </c>
      <c r="J66" s="114">
        <f t="shared" si="4"/>
        <v>32.5</v>
      </c>
      <c r="K66" s="114">
        <f t="shared" si="4"/>
        <v>48.5</v>
      </c>
      <c r="L66" s="114">
        <f t="shared" si="4"/>
        <v>66.900000000000006</v>
      </c>
      <c r="M66" s="114">
        <f t="shared" si="4"/>
        <v>85.1</v>
      </c>
      <c r="N66" s="114">
        <f t="shared" si="4"/>
        <v>97.3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172</v>
      </c>
      <c r="V66" s="263"/>
      <c r="W66" s="264">
        <f>IF(W60&lt;&gt;0,AVERAGE(W60:X63),"")</f>
        <v>5.32</v>
      </c>
      <c r="X66" s="265"/>
      <c r="Y66" s="266">
        <f>IF(W60&lt;&gt;0,AVERAGE(Y60:Z63),"")</f>
        <v>3.4366566453912881</v>
      </c>
      <c r="Z66" s="267"/>
      <c r="AA66" s="66"/>
      <c r="AB66" s="268">
        <f>(100*W66)/(100-W66)</f>
        <v>5.6189269117025766</v>
      </c>
      <c r="AC66" s="269"/>
      <c r="AD66" s="67">
        <f t="shared" si="1"/>
        <v>13.3352</v>
      </c>
      <c r="AE66" s="68">
        <f t="shared" si="2"/>
        <v>3.4366566453912881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B11:F11"/>
    <mergeCell ref="G11:L11"/>
    <mergeCell ref="M11:R11"/>
    <mergeCell ref="J6:K6"/>
    <mergeCell ref="L6:O6"/>
    <mergeCell ref="B12:F12"/>
    <mergeCell ref="G12:L12"/>
    <mergeCell ref="M12:R12"/>
    <mergeCell ref="B13:F13"/>
    <mergeCell ref="G13:L13"/>
    <mergeCell ref="M13:R13"/>
    <mergeCell ref="S13:Y13"/>
    <mergeCell ref="B14:F14"/>
    <mergeCell ref="G14:L14"/>
    <mergeCell ref="M14:R14"/>
    <mergeCell ref="S14:Y14"/>
    <mergeCell ref="B19:H19"/>
    <mergeCell ref="I19:Y19"/>
    <mergeCell ref="B20:H20"/>
    <mergeCell ref="I20:Y20"/>
    <mergeCell ref="AD56:AD57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C59:D59"/>
    <mergeCell ref="C60:D60"/>
    <mergeCell ref="U60:V60"/>
    <mergeCell ref="W60:X60"/>
    <mergeCell ref="Y60:Z60"/>
    <mergeCell ref="AB60:AC60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C63:D63"/>
    <mergeCell ref="U63:V63"/>
    <mergeCell ref="W63:X63"/>
    <mergeCell ref="Y63:Z63"/>
    <mergeCell ref="AB63:AC63"/>
    <mergeCell ref="AB66:AC66"/>
    <mergeCell ref="B67:D67"/>
    <mergeCell ref="U67:V67"/>
    <mergeCell ref="W67:X67"/>
    <mergeCell ref="Y67:Z67"/>
    <mergeCell ref="AB67:AC67"/>
    <mergeCell ref="B65:D65"/>
    <mergeCell ref="B66:D66"/>
    <mergeCell ref="U66:V66"/>
    <mergeCell ref="W66:X66"/>
    <mergeCell ref="Y66:Z66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0D79-69D9-48D4-AECE-5AB8D1D563C1}">
  <sheetPr>
    <pageSetUpPr fitToPage="1"/>
  </sheetPr>
  <dimension ref="A1:AN79"/>
  <sheetViews>
    <sheetView topLeftCell="A7" zoomScaleNormal="100" workbookViewId="0">
      <selection activeCell="P5" sqref="P5:T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33</v>
      </c>
      <c r="K5" s="364"/>
      <c r="L5" s="365" t="s">
        <v>51</v>
      </c>
      <c r="M5" s="320"/>
      <c r="N5" s="320"/>
      <c r="O5" s="364"/>
      <c r="P5" s="366">
        <v>45929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45929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168" t="s">
        <v>184</v>
      </c>
      <c r="T11" s="168"/>
      <c r="U11" s="168"/>
      <c r="V11" s="168"/>
      <c r="W11" s="168"/>
      <c r="X11" s="168"/>
      <c r="Y11" s="168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183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181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456" t="s">
        <v>81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174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403" t="s">
        <v>182</v>
      </c>
      <c r="D60" s="379"/>
      <c r="E60" s="147">
        <v>7.3</v>
      </c>
      <c r="F60" s="148">
        <v>9.5</v>
      </c>
      <c r="G60" s="133">
        <v>13</v>
      </c>
      <c r="H60" s="133">
        <v>17.2</v>
      </c>
      <c r="I60" s="133">
        <v>22.9</v>
      </c>
      <c r="J60" s="133">
        <v>33</v>
      </c>
      <c r="K60" s="133">
        <v>49.3</v>
      </c>
      <c r="L60" s="133">
        <v>64.7</v>
      </c>
      <c r="M60" s="133">
        <v>73.099999999999994</v>
      </c>
      <c r="N60" s="133">
        <v>83.1</v>
      </c>
      <c r="O60" s="133">
        <v>91.1</v>
      </c>
      <c r="P60" s="133">
        <v>96</v>
      </c>
      <c r="Q60" s="149">
        <v>100</v>
      </c>
      <c r="R60" s="133"/>
      <c r="S60" s="134"/>
      <c r="T60" s="134"/>
      <c r="U60" s="380">
        <v>168</v>
      </c>
      <c r="V60" s="381"/>
      <c r="W60" s="382">
        <v>4.18</v>
      </c>
      <c r="X60" s="383"/>
      <c r="Y60" s="288">
        <f t="shared" ref="Y60:Y61" si="0">IF(W60&lt;&gt;0,AE60,"")</f>
        <v>2.605748409067659</v>
      </c>
      <c r="Z60" s="289"/>
      <c r="AA60" s="80"/>
      <c r="AB60" s="268">
        <f>(100*W60)/(100-W60)</f>
        <v>4.3623460655395538</v>
      </c>
      <c r="AC60" s="269"/>
      <c r="AD60" s="67">
        <f>(0.25*(100-O60)+2.3*(O60-H60)+12*(H60-E60)+150*(E60))/100</f>
        <v>13.85995</v>
      </c>
      <c r="AE60" s="68">
        <f>(AB60*$AE$56)/(2.65*(AD60)^(1/5))</f>
        <v>2.605748409067659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si="0"/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7.3</v>
      </c>
      <c r="F66" s="114">
        <f t="shared" si="4"/>
        <v>9.5</v>
      </c>
      <c r="G66" s="114">
        <f t="shared" si="4"/>
        <v>13</v>
      </c>
      <c r="H66" s="114">
        <f t="shared" si="4"/>
        <v>17.2</v>
      </c>
      <c r="I66" s="114">
        <f t="shared" si="4"/>
        <v>22.9</v>
      </c>
      <c r="J66" s="114">
        <f t="shared" si="4"/>
        <v>33</v>
      </c>
      <c r="K66" s="114">
        <f t="shared" si="4"/>
        <v>49.3</v>
      </c>
      <c r="L66" s="114">
        <f t="shared" si="4"/>
        <v>64.7</v>
      </c>
      <c r="M66" s="114">
        <f t="shared" si="4"/>
        <v>73.099999999999994</v>
      </c>
      <c r="N66" s="114">
        <f t="shared" si="4"/>
        <v>83.1</v>
      </c>
      <c r="O66" s="131">
        <f t="shared" si="4"/>
        <v>91.1</v>
      </c>
      <c r="P66" s="131">
        <f t="shared" si="4"/>
        <v>96</v>
      </c>
      <c r="Q66" s="131">
        <f t="shared" si="4"/>
        <v>100</v>
      </c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168</v>
      </c>
      <c r="V66" s="263"/>
      <c r="W66" s="264">
        <f>IF(W60&lt;&gt;0,AVERAGE(W60:X63),"")</f>
        <v>4.18</v>
      </c>
      <c r="X66" s="265"/>
      <c r="Y66" s="266">
        <f>IF(W60&lt;&gt;0,AVERAGE(Y60:Z63),"")</f>
        <v>2.605748409067659</v>
      </c>
      <c r="Z66" s="267"/>
      <c r="AA66" s="66"/>
      <c r="AB66" s="268">
        <f>(100*W66)/(100-W66)</f>
        <v>4.3623460655395538</v>
      </c>
      <c r="AC66" s="269"/>
      <c r="AD66" s="67">
        <f t="shared" si="1"/>
        <v>13.85995</v>
      </c>
      <c r="AE66" s="68">
        <f t="shared" si="2"/>
        <v>2.605748409067659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6.9</v>
      </c>
      <c r="F67" s="161">
        <v>9</v>
      </c>
      <c r="G67" s="161">
        <v>12</v>
      </c>
      <c r="H67" s="161">
        <v>16</v>
      </c>
      <c r="I67" s="161">
        <v>22</v>
      </c>
      <c r="J67" s="161">
        <v>32</v>
      </c>
      <c r="K67" s="161">
        <v>47</v>
      </c>
      <c r="L67" s="161">
        <v>61</v>
      </c>
      <c r="M67" s="161">
        <v>69</v>
      </c>
      <c r="N67" s="161">
        <v>80</v>
      </c>
      <c r="O67" s="161">
        <v>92</v>
      </c>
      <c r="P67" s="161">
        <v>98</v>
      </c>
      <c r="Q67" s="163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1"/>
        <v>13.21</v>
      </c>
      <c r="AE67" s="68">
        <f t="shared" si="2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B11:F11"/>
    <mergeCell ref="G11:L11"/>
    <mergeCell ref="M11:R11"/>
    <mergeCell ref="J6:K6"/>
    <mergeCell ref="L6:O6"/>
    <mergeCell ref="B12:F12"/>
    <mergeCell ref="G12:L12"/>
    <mergeCell ref="M12:R12"/>
    <mergeCell ref="B13:F13"/>
    <mergeCell ref="G13:L13"/>
    <mergeCell ref="M13:R13"/>
    <mergeCell ref="S13:Y13"/>
    <mergeCell ref="B14:F14"/>
    <mergeCell ref="G14:L14"/>
    <mergeCell ref="M14:R14"/>
    <mergeCell ref="S14:Y14"/>
    <mergeCell ref="B19:H19"/>
    <mergeCell ref="I19:Y19"/>
    <mergeCell ref="B20:H20"/>
    <mergeCell ref="I20:Y20"/>
    <mergeCell ref="AD56:AD57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C59:D59"/>
    <mergeCell ref="C60:D60"/>
    <mergeCell ref="U60:V60"/>
    <mergeCell ref="W60:X60"/>
    <mergeCell ref="Y60:Z60"/>
    <mergeCell ref="AB60:AC60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C63:D63"/>
    <mergeCell ref="U63:V63"/>
    <mergeCell ref="W63:X63"/>
    <mergeCell ref="Y63:Z63"/>
    <mergeCell ref="AB63:AC63"/>
    <mergeCell ref="AB66:AC66"/>
    <mergeCell ref="B67:D67"/>
    <mergeCell ref="U67:V67"/>
    <mergeCell ref="W67:X67"/>
    <mergeCell ref="Y67:Z67"/>
    <mergeCell ref="AB67:AC67"/>
    <mergeCell ref="B65:D65"/>
    <mergeCell ref="B66:D66"/>
    <mergeCell ref="U66:V66"/>
    <mergeCell ref="W66:X66"/>
    <mergeCell ref="Y66:Z66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FD98-3BB5-4EB0-BD72-6045BAB532B9}">
  <sheetPr>
    <pageSetUpPr fitToPage="1"/>
  </sheetPr>
  <dimension ref="A1:AN79"/>
  <sheetViews>
    <sheetView zoomScaleNormal="100" workbookViewId="0">
      <selection activeCell="S11" sqref="S11:Y1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32</v>
      </c>
      <c r="K5" s="364"/>
      <c r="L5" s="365" t="s">
        <v>51</v>
      </c>
      <c r="M5" s="320"/>
      <c r="N5" s="320"/>
      <c r="O5" s="364"/>
      <c r="P5" s="366">
        <v>45926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2" t="s">
        <v>55</v>
      </c>
      <c r="T10" s="331"/>
      <c r="U10" s="331"/>
      <c r="V10" s="331"/>
      <c r="W10" s="331"/>
      <c r="X10" s="331"/>
      <c r="Y10" s="331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45926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2" t="s">
        <v>179</v>
      </c>
      <c r="T11" s="331"/>
      <c r="U11" s="331"/>
      <c r="V11" s="331"/>
      <c r="W11" s="331"/>
      <c r="X11" s="331"/>
      <c r="Y11" s="331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6" t="s">
        <v>176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157</v>
      </c>
      <c r="T12" s="331"/>
      <c r="U12" s="331"/>
      <c r="V12" s="331"/>
      <c r="W12" s="331"/>
      <c r="X12" s="331"/>
      <c r="Y12" s="331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6" t="s">
        <v>181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456" t="s">
        <v>180</v>
      </c>
      <c r="T13" s="329"/>
      <c r="U13" s="329"/>
      <c r="V13" s="329"/>
      <c r="W13" s="329"/>
      <c r="X13" s="329"/>
      <c r="Y13" s="329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174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2.6779999999999999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175</v>
      </c>
      <c r="D60" s="379"/>
      <c r="E60" s="147">
        <v>8.1</v>
      </c>
      <c r="F60" s="148">
        <v>10.5</v>
      </c>
      <c r="G60" s="133">
        <v>14</v>
      </c>
      <c r="H60" s="133">
        <v>18.3</v>
      </c>
      <c r="I60" s="133">
        <v>24.1</v>
      </c>
      <c r="J60" s="133">
        <v>35.200000000000003</v>
      </c>
      <c r="K60" s="133">
        <v>52.8</v>
      </c>
      <c r="L60" s="133">
        <v>67.8</v>
      </c>
      <c r="M60" s="133">
        <v>78.2</v>
      </c>
      <c r="N60" s="133">
        <v>86.1</v>
      </c>
      <c r="O60" s="133">
        <v>93.5</v>
      </c>
      <c r="P60" s="133">
        <v>98.7</v>
      </c>
      <c r="Q60" s="149">
        <v>100</v>
      </c>
      <c r="R60" s="133"/>
      <c r="S60" s="134"/>
      <c r="T60" s="134"/>
      <c r="U60" s="380">
        <v>168</v>
      </c>
      <c r="V60" s="381"/>
      <c r="W60" s="382">
        <v>4.58</v>
      </c>
      <c r="X60" s="383"/>
      <c r="Y60" s="288">
        <f t="shared" ref="Y60" si="0">IF(W60&lt;&gt;0,AE60,"")</f>
        <v>2.8176125172829138</v>
      </c>
      <c r="Z60" s="289"/>
      <c r="AA60" s="80"/>
      <c r="AB60" s="268">
        <f>(100*W60)/(100-W60)</f>
        <v>4.7998323202682878</v>
      </c>
      <c r="AC60" s="269"/>
      <c r="AD60" s="67">
        <f>(0.25*(100-O60)+2.3*(O60-H60)+12*(H60-E60)+150*(E60))/100</f>
        <v>15.119850000000001</v>
      </c>
      <c r="AE60" s="68">
        <f>(AB60*$AE$56)/(2.65*(AD60)^(1/5))</f>
        <v>2.8176125172829138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 t="shared" ref="Y61" si="1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2">(0.25*(100-O61)+2.3*(O61-H61)+12*(H61-E61)+150*(E61))/100</f>
        <v>0.25</v>
      </c>
      <c r="AE61" s="68">
        <f t="shared" ref="AE61:AE67" si="3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2"/>
        <v>0.25</v>
      </c>
      <c r="AE62" s="68">
        <f t="shared" si="3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4">IF(W63&lt;&gt;0,AE63,"")</f>
        <v/>
      </c>
      <c r="Z63" s="284"/>
      <c r="AA63" s="80"/>
      <c r="AB63" s="268">
        <f>(100*W63)/(100-W63)</f>
        <v>0</v>
      </c>
      <c r="AC63" s="269"/>
      <c r="AD63" s="67">
        <f t="shared" si="2"/>
        <v>0.25</v>
      </c>
      <c r="AE63" s="68">
        <f t="shared" si="3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2"/>
        <v>0.25</v>
      </c>
      <c r="AE65" s="68">
        <f t="shared" si="3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5">IF(E60&lt;&gt;0,AVERAGE(E60:E63),"")</f>
        <v>8.1</v>
      </c>
      <c r="F66" s="114">
        <f t="shared" si="5"/>
        <v>10.5</v>
      </c>
      <c r="G66" s="114">
        <f t="shared" si="5"/>
        <v>14</v>
      </c>
      <c r="H66" s="114">
        <f t="shared" si="5"/>
        <v>18.3</v>
      </c>
      <c r="I66" s="114">
        <f t="shared" si="5"/>
        <v>24.1</v>
      </c>
      <c r="J66" s="114">
        <f t="shared" si="5"/>
        <v>35.200000000000003</v>
      </c>
      <c r="K66" s="114">
        <f t="shared" si="5"/>
        <v>52.8</v>
      </c>
      <c r="L66" s="114">
        <f t="shared" si="5"/>
        <v>67.8</v>
      </c>
      <c r="M66" s="114">
        <f t="shared" si="5"/>
        <v>78.2</v>
      </c>
      <c r="N66" s="114">
        <f t="shared" si="5"/>
        <v>86.1</v>
      </c>
      <c r="O66" s="131">
        <f t="shared" si="5"/>
        <v>93.5</v>
      </c>
      <c r="P66" s="131">
        <f t="shared" si="5"/>
        <v>98.7</v>
      </c>
      <c r="Q66" s="131">
        <f t="shared" si="5"/>
        <v>100</v>
      </c>
      <c r="R66" s="114"/>
      <c r="S66" s="114" t="str">
        <f t="shared" si="5"/>
        <v/>
      </c>
      <c r="T66" s="115" t="str">
        <f t="shared" si="5"/>
        <v/>
      </c>
      <c r="U66" s="262">
        <f>IF(U60&lt;&gt;0,AVERAGE(U60:V63),"")</f>
        <v>168</v>
      </c>
      <c r="V66" s="263"/>
      <c r="W66" s="264">
        <f>IF(W60&lt;&gt;0,AVERAGE(W60:X63),"")</f>
        <v>4.58</v>
      </c>
      <c r="X66" s="265"/>
      <c r="Y66" s="266">
        <f>IF(W60&lt;&gt;0,AVERAGE(Y60:Z63),"")</f>
        <v>2.8176125172829138</v>
      </c>
      <c r="Z66" s="267"/>
      <c r="AA66" s="66"/>
      <c r="AB66" s="268">
        <f>(100*W66)/(100-W66)</f>
        <v>4.7998323202682878</v>
      </c>
      <c r="AC66" s="269"/>
      <c r="AD66" s="67">
        <f t="shared" si="2"/>
        <v>15.119850000000001</v>
      </c>
      <c r="AE66" s="68">
        <f t="shared" si="3"/>
        <v>2.8176125172829138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6.9</v>
      </c>
      <c r="F67" s="161">
        <v>9</v>
      </c>
      <c r="G67" s="161">
        <v>12</v>
      </c>
      <c r="H67" s="161">
        <v>16</v>
      </c>
      <c r="I67" s="161">
        <v>22</v>
      </c>
      <c r="J67" s="161">
        <v>32</v>
      </c>
      <c r="K67" s="161">
        <v>47</v>
      </c>
      <c r="L67" s="161">
        <v>61</v>
      </c>
      <c r="M67" s="161">
        <v>69</v>
      </c>
      <c r="N67" s="161">
        <v>80</v>
      </c>
      <c r="O67" s="161">
        <v>92</v>
      </c>
      <c r="P67" s="161">
        <v>98</v>
      </c>
      <c r="Q67" s="163">
        <v>100</v>
      </c>
      <c r="R67" s="161"/>
      <c r="S67" s="161"/>
      <c r="T67" s="161"/>
      <c r="U67" s="387"/>
      <c r="V67" s="388"/>
      <c r="W67" s="419">
        <v>4.4000000000000004</v>
      </c>
      <c r="X67" s="388"/>
      <c r="Y67" s="276">
        <f>AE67</f>
        <v>2.7757408663172658</v>
      </c>
      <c r="Z67" s="277"/>
      <c r="AA67" s="66"/>
      <c r="AB67" s="268">
        <f>(100*W67)/(100-W67)</f>
        <v>4.6025104602510467</v>
      </c>
      <c r="AC67" s="269"/>
      <c r="AD67" s="67">
        <f t="shared" si="2"/>
        <v>13.21</v>
      </c>
      <c r="AE67" s="68">
        <f t="shared" si="3"/>
        <v>2.7757408663172658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4.9000000000000004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B12:F12"/>
    <mergeCell ref="G12:L12"/>
    <mergeCell ref="M12:R12"/>
    <mergeCell ref="S11:Y11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S13:Y13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Y60:Z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4662-63E0-4003-BBF5-3BB088B6779B}">
  <sheetPr>
    <pageSetUpPr fitToPage="1"/>
  </sheetPr>
  <dimension ref="A1:AN79"/>
  <sheetViews>
    <sheetView zoomScaleNormal="100" workbookViewId="0">
      <selection activeCell="S12" sqref="S12:Y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31</v>
      </c>
      <c r="K5" s="364"/>
      <c r="L5" s="365" t="s">
        <v>51</v>
      </c>
      <c r="M5" s="320"/>
      <c r="N5" s="320"/>
      <c r="O5" s="364"/>
      <c r="P5" s="366">
        <v>45926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55</v>
      </c>
      <c r="T10" s="330"/>
      <c r="U10" s="330"/>
      <c r="V10" s="330"/>
      <c r="W10" s="330"/>
      <c r="X10" s="330"/>
      <c r="Y10" s="330"/>
      <c r="Z10" s="166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45926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178</v>
      </c>
      <c r="T11" s="330"/>
      <c r="U11" s="330"/>
      <c r="V11" s="330"/>
      <c r="W11" s="330"/>
      <c r="X11" s="330"/>
      <c r="Y11" s="330"/>
      <c r="Z11" s="166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176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56</v>
      </c>
      <c r="T12" s="330"/>
      <c r="U12" s="330"/>
      <c r="V12" s="330"/>
      <c r="W12" s="330"/>
      <c r="X12" s="330"/>
      <c r="Y12" s="330"/>
      <c r="Z12" s="166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172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141</v>
      </c>
      <c r="T13" s="327"/>
      <c r="U13" s="327"/>
      <c r="V13" s="327"/>
      <c r="W13" s="327"/>
      <c r="X13" s="327"/>
      <c r="Y13" s="327"/>
      <c r="Z13" s="166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18" t="s">
        <v>173</v>
      </c>
      <c r="H14" s="418"/>
      <c r="I14" s="418"/>
      <c r="J14" s="418"/>
      <c r="K14" s="418"/>
      <c r="L14" s="418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67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171</v>
      </c>
      <c r="D60" s="379"/>
      <c r="E60" s="147">
        <v>6.6</v>
      </c>
      <c r="F60" s="148">
        <v>8.6999999999999993</v>
      </c>
      <c r="G60" s="133">
        <v>11.1</v>
      </c>
      <c r="H60" s="133">
        <v>14.6</v>
      </c>
      <c r="I60" s="133">
        <v>20.3</v>
      </c>
      <c r="J60" s="133">
        <v>31.3</v>
      </c>
      <c r="K60" s="133">
        <v>52.6</v>
      </c>
      <c r="L60" s="133">
        <v>78.5</v>
      </c>
      <c r="M60" s="133">
        <v>92.2</v>
      </c>
      <c r="N60" s="133">
        <v>99.3</v>
      </c>
      <c r="O60" s="133">
        <v>100</v>
      </c>
      <c r="P60" s="133"/>
      <c r="Q60" s="133"/>
      <c r="R60" s="133"/>
      <c r="S60" s="134"/>
      <c r="T60" s="134"/>
      <c r="U60" s="380">
        <v>177</v>
      </c>
      <c r="V60" s="381"/>
      <c r="W60" s="382">
        <v>5.35</v>
      </c>
      <c r="X60" s="383"/>
      <c r="Y60" s="288">
        <f>IF(W60&lt;&gt;0,AE60,"")</f>
        <v>3.4266310225313963</v>
      </c>
      <c r="Z60" s="289"/>
      <c r="AA60" s="80"/>
      <c r="AB60" s="268">
        <f>(100*W60)/(100-W60)</f>
        <v>5.6524035921817219</v>
      </c>
      <c r="AC60" s="269"/>
      <c r="AD60" s="67">
        <f>(0.25*(100-O60)+2.3*(O60-H60)+12*(H60-E60)+150*(E60))/100</f>
        <v>12.824200000000001</v>
      </c>
      <c r="AE60" s="68">
        <f>(AB60*$AE$56)/(2.65*(AD60)^(1/5))</f>
        <v>3.4266310225313963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ref="Y61" si="0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6.6</v>
      </c>
      <c r="F66" s="114">
        <f t="shared" si="4"/>
        <v>8.6999999999999993</v>
      </c>
      <c r="G66" s="114">
        <f t="shared" si="4"/>
        <v>11.1</v>
      </c>
      <c r="H66" s="114">
        <f t="shared" si="4"/>
        <v>14.6</v>
      </c>
      <c r="I66" s="114">
        <f t="shared" si="4"/>
        <v>20.3</v>
      </c>
      <c r="J66" s="114">
        <f t="shared" si="4"/>
        <v>31.3</v>
      </c>
      <c r="K66" s="114">
        <f t="shared" si="4"/>
        <v>52.6</v>
      </c>
      <c r="L66" s="114">
        <f t="shared" si="4"/>
        <v>78.5</v>
      </c>
      <c r="M66" s="114">
        <f t="shared" si="4"/>
        <v>92.2</v>
      </c>
      <c r="N66" s="114">
        <f t="shared" si="4"/>
        <v>99.3</v>
      </c>
      <c r="O66" s="131">
        <f t="shared" si="4"/>
        <v>100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177</v>
      </c>
      <c r="V66" s="263"/>
      <c r="W66" s="264">
        <f>IF(W60&lt;&gt;0,AVERAGE(W60:X63),"")</f>
        <v>5.35</v>
      </c>
      <c r="X66" s="265"/>
      <c r="Y66" s="266">
        <f>IF(W60&lt;&gt;0,AVERAGE(Y60:Z63),"")</f>
        <v>3.4266310225313963</v>
      </c>
      <c r="Z66" s="267"/>
      <c r="AA66" s="66"/>
      <c r="AB66" s="268">
        <f>(100*W66)/(100-W66)</f>
        <v>5.6524035921817219</v>
      </c>
      <c r="AC66" s="269"/>
      <c r="AD66" s="67">
        <f t="shared" si="1"/>
        <v>12.824200000000001</v>
      </c>
      <c r="AE66" s="68">
        <f t="shared" si="2"/>
        <v>3.4266310225313963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1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1"/>
        <v>13.318</v>
      </c>
      <c r="AE67" s="68">
        <f t="shared" si="2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445D-D076-4383-8D41-C2145E6B5294}">
  <sheetPr>
    <pageSetUpPr fitToPage="1"/>
  </sheetPr>
  <dimension ref="A1:AN79"/>
  <sheetViews>
    <sheetView zoomScaleNormal="100" workbookViewId="0">
      <selection activeCell="S14" sqref="S14:Y1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30</v>
      </c>
      <c r="K5" s="364"/>
      <c r="L5" s="365" t="s">
        <v>51</v>
      </c>
      <c r="M5" s="320"/>
      <c r="N5" s="320"/>
      <c r="O5" s="364"/>
      <c r="P5" s="366">
        <v>45926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45926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177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176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55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170</v>
      </c>
      <c r="D60" s="379"/>
      <c r="E60" s="147">
        <v>8.1999999999999993</v>
      </c>
      <c r="F60" s="148">
        <v>10.4</v>
      </c>
      <c r="G60" s="133">
        <v>12.9</v>
      </c>
      <c r="H60" s="133">
        <v>16.3</v>
      </c>
      <c r="I60" s="133">
        <v>21.6</v>
      </c>
      <c r="J60" s="133">
        <v>31.8</v>
      </c>
      <c r="K60" s="133">
        <v>45.8</v>
      </c>
      <c r="L60" s="133">
        <v>66</v>
      </c>
      <c r="M60" s="133">
        <v>83.5</v>
      </c>
      <c r="N60" s="133">
        <v>97.3</v>
      </c>
      <c r="O60" s="133">
        <v>99.9</v>
      </c>
      <c r="P60" s="133">
        <v>100</v>
      </c>
      <c r="Q60" s="133"/>
      <c r="R60" s="133"/>
      <c r="S60" s="134"/>
      <c r="T60" s="134"/>
      <c r="U60" s="380">
        <v>175</v>
      </c>
      <c r="V60" s="381"/>
      <c r="W60" s="382">
        <v>5.21</v>
      </c>
      <c r="X60" s="383"/>
      <c r="Y60" s="288">
        <f>IF(W60&lt;&gt;0,AE60,"")</f>
        <v>3.2750462781084195</v>
      </c>
      <c r="Z60" s="289"/>
      <c r="AA60" s="80"/>
      <c r="AB60" s="268">
        <f>(100*W60)/(100-W60)</f>
        <v>5.4963603755670425</v>
      </c>
      <c r="AC60" s="269"/>
      <c r="AD60" s="67">
        <f>(0.25*(100-O60)+2.3*(O60-H60)+12*(H60-E60)+150*(E60))/100</f>
        <v>15.195050000000002</v>
      </c>
      <c r="AE60" s="68">
        <f>(AB60*$AE$56)/(2.65*(AD60)^(1/5))</f>
        <v>3.2750462781084195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ref="Y61" si="0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8.1999999999999993</v>
      </c>
      <c r="F66" s="114">
        <f t="shared" si="4"/>
        <v>10.4</v>
      </c>
      <c r="G66" s="114">
        <f t="shared" si="4"/>
        <v>12.9</v>
      </c>
      <c r="H66" s="114">
        <f t="shared" si="4"/>
        <v>16.3</v>
      </c>
      <c r="I66" s="114">
        <f t="shared" si="4"/>
        <v>21.6</v>
      </c>
      <c r="J66" s="114">
        <f t="shared" si="4"/>
        <v>31.8</v>
      </c>
      <c r="K66" s="114">
        <f t="shared" si="4"/>
        <v>45.8</v>
      </c>
      <c r="L66" s="114">
        <f t="shared" si="4"/>
        <v>66</v>
      </c>
      <c r="M66" s="114">
        <f t="shared" si="4"/>
        <v>83.5</v>
      </c>
      <c r="N66" s="114">
        <f t="shared" si="4"/>
        <v>97.3</v>
      </c>
      <c r="O66" s="131">
        <f t="shared" si="4"/>
        <v>99.9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175</v>
      </c>
      <c r="V66" s="263"/>
      <c r="W66" s="264">
        <f>IF(W60&lt;&gt;0,AVERAGE(W60:X63),"")</f>
        <v>5.21</v>
      </c>
      <c r="X66" s="265"/>
      <c r="Y66" s="266">
        <f>IF(W60&lt;&gt;0,AVERAGE(Y60:Z63),"")</f>
        <v>3.2750462781084195</v>
      </c>
      <c r="Z66" s="267"/>
      <c r="AA66" s="66"/>
      <c r="AB66" s="268">
        <f>(100*W66)/(100-W66)</f>
        <v>5.4963603755670425</v>
      </c>
      <c r="AC66" s="269"/>
      <c r="AD66" s="67">
        <f t="shared" si="1"/>
        <v>15.195050000000002</v>
      </c>
      <c r="AE66" s="68">
        <f t="shared" si="2"/>
        <v>3.2750462781084195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B11:F11"/>
    <mergeCell ref="G11:L11"/>
    <mergeCell ref="M11:R11"/>
    <mergeCell ref="B12:F12"/>
    <mergeCell ref="G12:L12"/>
    <mergeCell ref="M12:R12"/>
    <mergeCell ref="P6:T6"/>
    <mergeCell ref="A7:F7"/>
    <mergeCell ref="G7:Z7"/>
    <mergeCell ref="B10:F10"/>
    <mergeCell ref="G10:L10"/>
    <mergeCell ref="M10:R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S11:Y11"/>
    <mergeCell ref="S10:Y10"/>
    <mergeCell ref="I19:Y19"/>
    <mergeCell ref="B20:H20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AG58:AG59"/>
    <mergeCell ref="C59:D59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S12:Y12"/>
    <mergeCell ref="S13:Y13"/>
    <mergeCell ref="S14:Y14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D43B-75D3-4724-93C2-C1AD41128483}">
  <sheetPr>
    <pageSetUpPr fitToPage="1"/>
  </sheetPr>
  <dimension ref="A1:AN79"/>
  <sheetViews>
    <sheetView zoomScaleNormal="100" workbookViewId="0">
      <selection activeCell="M84" sqref="M8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29</v>
      </c>
      <c r="K5" s="364"/>
      <c r="L5" s="365" t="s">
        <v>51</v>
      </c>
      <c r="M5" s="320"/>
      <c r="N5" s="320"/>
      <c r="O5" s="364"/>
      <c r="P5" s="366">
        <v>45925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55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45925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165" t="s">
        <v>168</v>
      </c>
      <c r="T11" s="165"/>
      <c r="U11" s="165"/>
      <c r="V11" s="165"/>
      <c r="W11" s="165"/>
      <c r="X11" s="165"/>
      <c r="Y11" s="165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166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161</v>
      </c>
      <c r="D60" s="379"/>
      <c r="E60" s="147">
        <v>7.3</v>
      </c>
      <c r="F60" s="148">
        <v>9.3000000000000007</v>
      </c>
      <c r="G60" s="133">
        <v>11.7</v>
      </c>
      <c r="H60" s="133">
        <v>15.1</v>
      </c>
      <c r="I60" s="133">
        <v>20.7</v>
      </c>
      <c r="J60" s="133">
        <v>30.9</v>
      </c>
      <c r="K60" s="133">
        <v>45.4</v>
      </c>
      <c r="L60" s="133">
        <v>66.099999999999994</v>
      </c>
      <c r="M60" s="133">
        <v>81.8</v>
      </c>
      <c r="N60" s="133">
        <v>96.2</v>
      </c>
      <c r="O60" s="133">
        <v>99.8</v>
      </c>
      <c r="P60" s="133">
        <v>100</v>
      </c>
      <c r="Q60" s="133"/>
      <c r="R60" s="133"/>
      <c r="S60" s="134"/>
      <c r="T60" s="134"/>
      <c r="U60" s="380">
        <v>177</v>
      </c>
      <c r="V60" s="381"/>
      <c r="W60" s="382">
        <v>5.26</v>
      </c>
      <c r="X60" s="383"/>
      <c r="Y60" s="288">
        <f>IF(W60&lt;&gt;0,AE60,"")</f>
        <v>3.370867720054564</v>
      </c>
      <c r="Z60" s="289"/>
      <c r="AA60" s="80"/>
      <c r="AB60" s="268">
        <f>(100*W60)/(100-W60)</f>
        <v>5.5520371543170786</v>
      </c>
      <c r="AC60" s="269"/>
      <c r="AD60" s="67">
        <f>(0.25*(100-O60)+2.3*(O60-H60)+12*(H60-E60)+150*(E60))/100</f>
        <v>13.8346</v>
      </c>
      <c r="AE60" s="68">
        <f>(AB60*$AE$56)/(2.65*(AD60)^(1/5))</f>
        <v>3.370867720054564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 t="shared" ref="Y61" si="0"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1">(0.25*(100-O61)+2.3*(O61-H61)+12*(H61-E61)+150*(E61))/100</f>
        <v>0.25</v>
      </c>
      <c r="AE61" s="68">
        <f t="shared" ref="AE61:AE67" si="2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7.3</v>
      </c>
      <c r="F66" s="114">
        <f t="shared" si="4"/>
        <v>9.3000000000000007</v>
      </c>
      <c r="G66" s="114">
        <f t="shared" si="4"/>
        <v>11.7</v>
      </c>
      <c r="H66" s="114">
        <f t="shared" si="4"/>
        <v>15.1</v>
      </c>
      <c r="I66" s="114">
        <f t="shared" si="4"/>
        <v>20.7</v>
      </c>
      <c r="J66" s="114">
        <f t="shared" si="4"/>
        <v>30.9</v>
      </c>
      <c r="K66" s="114">
        <f t="shared" si="4"/>
        <v>45.4</v>
      </c>
      <c r="L66" s="114">
        <f t="shared" si="4"/>
        <v>66.099999999999994</v>
      </c>
      <c r="M66" s="114">
        <f t="shared" si="4"/>
        <v>81.8</v>
      </c>
      <c r="N66" s="114">
        <f t="shared" si="4"/>
        <v>96.2</v>
      </c>
      <c r="O66" s="131">
        <f t="shared" si="4"/>
        <v>99.8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177</v>
      </c>
      <c r="V66" s="263"/>
      <c r="W66" s="264">
        <f>IF(W60&lt;&gt;0,AVERAGE(W60:X63),"")</f>
        <v>5.26</v>
      </c>
      <c r="X66" s="265"/>
      <c r="Y66" s="266">
        <f>IF(W60&lt;&gt;0,AVERAGE(Y60:Z63),"")</f>
        <v>3.370867720054564</v>
      </c>
      <c r="Z66" s="267"/>
      <c r="AA66" s="66"/>
      <c r="AB66" s="268">
        <f>(100*W66)/(100-W66)</f>
        <v>5.5520371543170786</v>
      </c>
      <c r="AC66" s="269"/>
      <c r="AD66" s="67">
        <f t="shared" si="1"/>
        <v>13.8346</v>
      </c>
      <c r="AE66" s="68">
        <f t="shared" si="2"/>
        <v>3.370867720054564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 t="s">
        <v>169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5:D65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AB60:AC60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C59:D59"/>
    <mergeCell ref="C60:D60"/>
    <mergeCell ref="U60:V60"/>
    <mergeCell ref="W60:X60"/>
    <mergeCell ref="Y60:Z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B19:H19"/>
    <mergeCell ref="I19:Y19"/>
    <mergeCell ref="B20:H20"/>
    <mergeCell ref="I20:Y20"/>
    <mergeCell ref="AD56:AD57"/>
    <mergeCell ref="S13:Y13"/>
    <mergeCell ref="B14:F14"/>
    <mergeCell ref="G14:L14"/>
    <mergeCell ref="M14:R14"/>
    <mergeCell ref="S14:Y14"/>
    <mergeCell ref="B12:F12"/>
    <mergeCell ref="G12:L12"/>
    <mergeCell ref="M12:R12"/>
    <mergeCell ref="B13:F13"/>
    <mergeCell ref="G13:L13"/>
    <mergeCell ref="M13:R13"/>
    <mergeCell ref="B11:F11"/>
    <mergeCell ref="G11:L11"/>
    <mergeCell ref="M11:R11"/>
    <mergeCell ref="J6:K6"/>
    <mergeCell ref="L6:O6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0AC0-194D-4E17-8A54-9497CB4E584C}">
  <sheetPr>
    <pageSetUpPr fitToPage="1"/>
  </sheetPr>
  <dimension ref="A1:AN79"/>
  <sheetViews>
    <sheetView zoomScaleNormal="100" workbookViewId="0">
      <selection activeCell="I20" sqref="I20:Y2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29</v>
      </c>
      <c r="K5" s="364"/>
      <c r="L5" s="365" t="s">
        <v>51</v>
      </c>
      <c r="M5" s="320"/>
      <c r="N5" s="320"/>
      <c r="O5" s="364"/>
      <c r="P5" s="366">
        <v>45925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1" t="s">
        <v>162</v>
      </c>
      <c r="T10" s="331"/>
      <c r="U10" s="331"/>
      <c r="V10" s="331"/>
      <c r="W10" s="331"/>
      <c r="X10" s="331"/>
      <c r="Y10" s="331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45925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1" t="s">
        <v>163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166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1">
        <v>114</v>
      </c>
      <c r="T12" s="331"/>
      <c r="U12" s="331"/>
      <c r="V12" s="331"/>
      <c r="W12" s="331"/>
      <c r="X12" s="331"/>
      <c r="Y12" s="331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165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9" t="s">
        <v>141</v>
      </c>
      <c r="T13" s="329"/>
      <c r="U13" s="329"/>
      <c r="V13" s="329"/>
      <c r="W13" s="329"/>
      <c r="X13" s="329"/>
      <c r="Y13" s="329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164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1" t="s">
        <v>49</v>
      </c>
      <c r="T14" s="331"/>
      <c r="U14" s="331"/>
      <c r="V14" s="331"/>
      <c r="W14" s="331"/>
      <c r="X14" s="331"/>
      <c r="Y14" s="331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2.7210000000000001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4">
        <v>1</v>
      </c>
      <c r="C60" s="378" t="s">
        <v>161</v>
      </c>
      <c r="D60" s="379"/>
      <c r="E60" s="147">
        <v>7.3</v>
      </c>
      <c r="F60" s="148">
        <v>9.3000000000000007</v>
      </c>
      <c r="G60" s="133">
        <v>11.7</v>
      </c>
      <c r="H60" s="133">
        <v>15.1</v>
      </c>
      <c r="I60" s="133">
        <v>20.7</v>
      </c>
      <c r="J60" s="133">
        <v>30.9</v>
      </c>
      <c r="K60" s="133">
        <v>45.4</v>
      </c>
      <c r="L60" s="133">
        <v>66.099999999999994</v>
      </c>
      <c r="M60" s="133">
        <v>81.8</v>
      </c>
      <c r="N60" s="133">
        <v>96.2</v>
      </c>
      <c r="O60" s="133">
        <v>99.8</v>
      </c>
      <c r="P60" s="133">
        <v>100</v>
      </c>
      <c r="Q60" s="133"/>
      <c r="R60" s="133"/>
      <c r="S60" s="134"/>
      <c r="T60" s="134"/>
      <c r="U60" s="380">
        <v>177</v>
      </c>
      <c r="V60" s="381"/>
      <c r="W60" s="382">
        <v>5.26</v>
      </c>
      <c r="X60" s="383"/>
      <c r="Y60" s="288">
        <f>IF(W60&lt;&gt;0,AE60,"")</f>
        <v>3.370867720054564</v>
      </c>
      <c r="Z60" s="289"/>
      <c r="AA60" s="80"/>
      <c r="AB60" s="268">
        <f>(100*W60)/(100-W60)</f>
        <v>5.5520371543170786</v>
      </c>
      <c r="AC60" s="269"/>
      <c r="AD60" s="67">
        <f>(0.25*(100-O60)+2.3*(O60-H60)+12*(H60-E60)+150*(E60))/100</f>
        <v>13.8346</v>
      </c>
      <c r="AE60" s="68">
        <f>(AB60*$AE$56)/(2.65*(AD60)^(1/5))</f>
        <v>3.370867720054564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167</v>
      </c>
      <c r="D61" s="379"/>
      <c r="E61" s="147">
        <v>11.4</v>
      </c>
      <c r="F61" s="148">
        <v>13.3</v>
      </c>
      <c r="G61" s="133">
        <v>15.6</v>
      </c>
      <c r="H61" s="133">
        <v>18.899999999999999</v>
      </c>
      <c r="I61" s="133">
        <v>24.3</v>
      </c>
      <c r="J61" s="133">
        <v>34.6</v>
      </c>
      <c r="K61" s="133">
        <v>47.8</v>
      </c>
      <c r="L61" s="133">
        <v>67.2</v>
      </c>
      <c r="M61" s="133">
        <v>83.5</v>
      </c>
      <c r="N61" s="133">
        <v>95.8</v>
      </c>
      <c r="O61" s="133">
        <v>99.7</v>
      </c>
      <c r="P61" s="133">
        <v>100</v>
      </c>
      <c r="Q61" s="133"/>
      <c r="R61" s="133"/>
      <c r="S61" s="134"/>
      <c r="T61" s="134"/>
      <c r="U61" s="380">
        <v>170</v>
      </c>
      <c r="V61" s="381"/>
      <c r="W61" s="382">
        <v>1.02</v>
      </c>
      <c r="X61" s="383"/>
      <c r="Y61" s="288">
        <f t="shared" ref="Y61" si="0">IF(W61&lt;&gt;0,AE61,"")</f>
        <v>0.58202717025276574</v>
      </c>
      <c r="Z61" s="289"/>
      <c r="AA61" s="80"/>
      <c r="AB61" s="268">
        <f>(100*W61)/(100-W61)</f>
        <v>1.0305112143867448</v>
      </c>
      <c r="AC61" s="269"/>
      <c r="AD61" s="67">
        <f t="shared" ref="AD61:AD67" si="1">(0.25*(100-O61)+2.3*(O61-H61)+12*(H61-E61)+150*(E61))/100</f>
        <v>19.85915</v>
      </c>
      <c r="AE61" s="68">
        <f t="shared" ref="AE61:AE67" si="2">(AB61*$AE$56)/(2.65*(AD61)^(1/5))</f>
        <v>0.58202717025276574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>IF(W62&lt;&gt;0,AE62,"")</f>
        <v/>
      </c>
      <c r="Z62" s="289"/>
      <c r="AA62" s="80"/>
      <c r="AB62" s="268">
        <f>(100*W62)/(100-W62)</f>
        <v>0</v>
      </c>
      <c r="AC62" s="269"/>
      <c r="AD62" s="67">
        <f t="shared" si="1"/>
        <v>0.25</v>
      </c>
      <c r="AE62" s="68">
        <f t="shared" si="2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ref="Y63" si="3">IF(W63&lt;&gt;0,AE63,"")</f>
        <v/>
      </c>
      <c r="Z63" s="284"/>
      <c r="AA63" s="80"/>
      <c r="AB63" s="268">
        <f>(100*W63)/(100-W63)</f>
        <v>0</v>
      </c>
      <c r="AC63" s="269"/>
      <c r="AD63" s="67">
        <f t="shared" si="1"/>
        <v>0.25</v>
      </c>
      <c r="AE63" s="68">
        <f t="shared" si="2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1"/>
        <v>0.25</v>
      </c>
      <c r="AE65" s="68">
        <f t="shared" si="2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4">IF(E60&lt;&gt;0,AVERAGE(E60:E63),"")</f>
        <v>9.35</v>
      </c>
      <c r="F66" s="114">
        <f t="shared" si="4"/>
        <v>11.3</v>
      </c>
      <c r="G66" s="114">
        <f t="shared" si="4"/>
        <v>13.649999999999999</v>
      </c>
      <c r="H66" s="114">
        <f t="shared" si="4"/>
        <v>17</v>
      </c>
      <c r="I66" s="114">
        <f t="shared" si="4"/>
        <v>22.5</v>
      </c>
      <c r="J66" s="114">
        <f t="shared" si="4"/>
        <v>32.75</v>
      </c>
      <c r="K66" s="114">
        <f t="shared" si="4"/>
        <v>46.599999999999994</v>
      </c>
      <c r="L66" s="114">
        <f t="shared" si="4"/>
        <v>66.650000000000006</v>
      </c>
      <c r="M66" s="114">
        <f t="shared" si="4"/>
        <v>82.65</v>
      </c>
      <c r="N66" s="114">
        <f t="shared" si="4"/>
        <v>96</v>
      </c>
      <c r="O66" s="131">
        <f t="shared" si="4"/>
        <v>99.75</v>
      </c>
      <c r="P66" s="114"/>
      <c r="Q66" s="131"/>
      <c r="R66" s="114"/>
      <c r="S66" s="114" t="str">
        <f t="shared" si="4"/>
        <v/>
      </c>
      <c r="T66" s="115" t="str">
        <f t="shared" si="4"/>
        <v/>
      </c>
      <c r="U66" s="262">
        <f>IF(U60&lt;&gt;0,AVERAGE(U60:V63),"")</f>
        <v>173.5</v>
      </c>
      <c r="V66" s="263"/>
      <c r="W66" s="264">
        <f>IF(W60&lt;&gt;0,AVERAGE(W60:X63),"")</f>
        <v>3.1399999999999997</v>
      </c>
      <c r="X66" s="265"/>
      <c r="Y66" s="266">
        <f>IF(W60&lt;&gt;0,AVERAGE(Y60:Z63),"")</f>
        <v>1.9764474451536649</v>
      </c>
      <c r="Z66" s="267"/>
      <c r="AA66" s="66"/>
      <c r="AB66" s="268">
        <f>(100*W66)/(100-W66)</f>
        <v>3.2417922775139369</v>
      </c>
      <c r="AC66" s="269"/>
      <c r="AD66" s="67">
        <f t="shared" si="1"/>
        <v>16.846875000000001</v>
      </c>
      <c r="AE66" s="68">
        <f t="shared" si="2"/>
        <v>1.8921866780437577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7.2</v>
      </c>
      <c r="F67" s="161">
        <v>8</v>
      </c>
      <c r="G67" s="161">
        <v>11</v>
      </c>
      <c r="H67" s="161">
        <v>16</v>
      </c>
      <c r="I67" s="161">
        <v>22</v>
      </c>
      <c r="J67" s="161">
        <v>32</v>
      </c>
      <c r="K67" s="161">
        <v>45</v>
      </c>
      <c r="L67" s="161">
        <v>61</v>
      </c>
      <c r="M67" s="161">
        <v>77</v>
      </c>
      <c r="N67" s="161">
        <v>94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3.4680474933861301</v>
      </c>
      <c r="Z67" s="277"/>
      <c r="AA67" s="66"/>
      <c r="AB67" s="268">
        <f>(100*W67)/(100-W67)</f>
        <v>5.7082452431289648</v>
      </c>
      <c r="AC67" s="269"/>
      <c r="AD67" s="67">
        <f t="shared" si="1"/>
        <v>13.788</v>
      </c>
      <c r="AE67" s="68">
        <f t="shared" si="2"/>
        <v>3.4680474933861301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9.1999999999999993</v>
      </c>
      <c r="F68" s="92"/>
      <c r="G68" s="92"/>
      <c r="H68" s="92"/>
      <c r="I68" s="92"/>
      <c r="J68" s="92">
        <f>J67+6</f>
        <v>38</v>
      </c>
      <c r="K68" s="92"/>
      <c r="L68" s="92">
        <f>L67+7</f>
        <v>68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5.2</v>
      </c>
      <c r="F69" s="98"/>
      <c r="G69" s="99"/>
      <c r="H69" s="99"/>
      <c r="I69" s="99"/>
      <c r="J69" s="98">
        <f>J67-6</f>
        <v>26</v>
      </c>
      <c r="K69" s="99"/>
      <c r="L69" s="98">
        <f>L67-7</f>
        <v>54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B12:F12"/>
    <mergeCell ref="G12:L12"/>
    <mergeCell ref="M12:R12"/>
    <mergeCell ref="S11:Y11"/>
    <mergeCell ref="S12:Y12"/>
    <mergeCell ref="AG58:AG59"/>
    <mergeCell ref="C59:D59"/>
    <mergeCell ref="I20:Y20"/>
    <mergeCell ref="AD56:AD57"/>
    <mergeCell ref="AE56:AE57"/>
    <mergeCell ref="B13:F13"/>
    <mergeCell ref="G13:L13"/>
    <mergeCell ref="M13:R13"/>
    <mergeCell ref="B14:F14"/>
    <mergeCell ref="G14:L14"/>
    <mergeCell ref="M14:R14"/>
    <mergeCell ref="S13:Y13"/>
    <mergeCell ref="S14:Y14"/>
    <mergeCell ref="B19:H19"/>
    <mergeCell ref="I19:Y19"/>
    <mergeCell ref="B20:H2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82B0-2CA6-4F19-8CC5-7CE51A604DC7}">
  <sheetPr>
    <pageSetUpPr fitToPage="1"/>
  </sheetPr>
  <dimension ref="A1:AN79"/>
  <sheetViews>
    <sheetView topLeftCell="A3" zoomScaleNormal="100" workbookViewId="0">
      <selection activeCell="AB76" sqref="AB7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28</v>
      </c>
      <c r="K5" s="364"/>
      <c r="L5" s="365" t="s">
        <v>51</v>
      </c>
      <c r="M5" s="320"/>
      <c r="N5" s="320"/>
      <c r="O5" s="364"/>
      <c r="P5" s="366">
        <v>45924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55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151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159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158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 t="s">
        <v>155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152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141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153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0">
        <v>1</v>
      </c>
      <c r="C60" s="378" t="s">
        <v>157</v>
      </c>
      <c r="D60" s="379"/>
      <c r="E60" s="147">
        <v>7.5</v>
      </c>
      <c r="F60" s="148">
        <v>9.6</v>
      </c>
      <c r="G60" s="133">
        <v>12.2</v>
      </c>
      <c r="H60" s="133">
        <v>16</v>
      </c>
      <c r="I60" s="133">
        <v>21.9</v>
      </c>
      <c r="J60" s="133">
        <v>33.1</v>
      </c>
      <c r="K60" s="133">
        <v>53</v>
      </c>
      <c r="L60" s="133">
        <v>80</v>
      </c>
      <c r="M60" s="133">
        <v>92.6</v>
      </c>
      <c r="N60" s="133">
        <v>99.3</v>
      </c>
      <c r="O60" s="149">
        <v>100</v>
      </c>
      <c r="P60" s="133"/>
      <c r="Q60" s="133"/>
      <c r="R60" s="133"/>
      <c r="S60" s="134"/>
      <c r="T60" s="134"/>
      <c r="U60" s="380">
        <v>178</v>
      </c>
      <c r="V60" s="381"/>
      <c r="W60" s="382">
        <v>5.0999999999999996</v>
      </c>
      <c r="X60" s="383"/>
      <c r="Y60" s="457">
        <f>IF(W60&lt;&gt;0,AE60,"")</f>
        <v>3.1920838958984126</v>
      </c>
      <c r="Z60" s="458"/>
      <c r="AA60" s="80"/>
      <c r="AB60" s="268">
        <f>(100*W60)/(100-W60)</f>
        <v>5.3740779768177021</v>
      </c>
      <c r="AC60" s="269"/>
      <c r="AD60" s="67">
        <f>(0.25*(100-O60)+2.3*(O60-H60)+12*(H60-E60)+150*(E60))/100</f>
        <v>14.202</v>
      </c>
      <c r="AE60" s="68">
        <f>(AB60*$AE$56)/(2.65*(AD60)^(1/5))</f>
        <v>3.1920838958984126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62"/>
      <c r="P61" s="124"/>
      <c r="Q61" s="124"/>
      <c r="R61" s="124"/>
      <c r="S61" s="125"/>
      <c r="T61" s="125"/>
      <c r="U61" s="389"/>
      <c r="V61" s="390"/>
      <c r="W61" s="391"/>
      <c r="X61" s="392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7.5</v>
      </c>
      <c r="F66" s="114">
        <f t="shared" si="3"/>
        <v>9.6</v>
      </c>
      <c r="G66" s="114">
        <f t="shared" si="3"/>
        <v>12.2</v>
      </c>
      <c r="H66" s="114">
        <f t="shared" si="3"/>
        <v>16</v>
      </c>
      <c r="I66" s="114">
        <f t="shared" si="3"/>
        <v>21.9</v>
      </c>
      <c r="J66" s="114">
        <f t="shared" si="3"/>
        <v>33.1</v>
      </c>
      <c r="K66" s="114">
        <f t="shared" si="3"/>
        <v>53</v>
      </c>
      <c r="L66" s="114">
        <f t="shared" si="3"/>
        <v>80</v>
      </c>
      <c r="M66" s="114">
        <f t="shared" si="3"/>
        <v>92.6</v>
      </c>
      <c r="N66" s="114">
        <f t="shared" si="3"/>
        <v>99.3</v>
      </c>
      <c r="O66" s="131">
        <f t="shared" si="3"/>
        <v>100</v>
      </c>
      <c r="P66" s="114"/>
      <c r="Q66" s="131"/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178</v>
      </c>
      <c r="V66" s="263"/>
      <c r="W66" s="264">
        <f>IF(W60&lt;&gt;0,AVERAGE(W60:X63),"")</f>
        <v>5.0999999999999996</v>
      </c>
      <c r="X66" s="265"/>
      <c r="Y66" s="266">
        <f>IF(W60&lt;&gt;0,AVERAGE(Y60:Z63),"")</f>
        <v>3.1920838958984126</v>
      </c>
      <c r="Z66" s="267"/>
      <c r="AA66" s="66"/>
      <c r="AB66" s="268">
        <f>(100*W66)/(100-W66)</f>
        <v>5.3740779768177021</v>
      </c>
      <c r="AC66" s="269"/>
      <c r="AD66" s="67">
        <f t="shared" si="0"/>
        <v>14.202</v>
      </c>
      <c r="AE66" s="68">
        <f t="shared" si="1"/>
        <v>3.1920838958984126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0"/>
        <v>13.318</v>
      </c>
      <c r="AE67" s="68">
        <f t="shared" si="1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 t="s">
        <v>160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397F-FDCE-40BF-8440-9148AB6DFFEF}">
  <sheetPr>
    <pageSetUpPr fitToPage="1"/>
  </sheetPr>
  <dimension ref="A1:AN79"/>
  <sheetViews>
    <sheetView zoomScaleNormal="100" workbookViewId="0">
      <selection activeCell="J5" sqref="J5:K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28</v>
      </c>
      <c r="K5" s="364"/>
      <c r="L5" s="365" t="s">
        <v>51</v>
      </c>
      <c r="M5" s="320"/>
      <c r="N5" s="320"/>
      <c r="O5" s="364"/>
      <c r="P5" s="366">
        <v>45924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154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55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151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159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158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 t="s">
        <v>155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152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141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153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2.6760000000000002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160">
        <v>1</v>
      </c>
      <c r="C60" s="378" t="s">
        <v>157</v>
      </c>
      <c r="D60" s="379"/>
      <c r="E60" s="147">
        <v>7.5</v>
      </c>
      <c r="F60" s="148">
        <v>9.6</v>
      </c>
      <c r="G60" s="133">
        <v>12.2</v>
      </c>
      <c r="H60" s="133">
        <v>16</v>
      </c>
      <c r="I60" s="133">
        <v>21.9</v>
      </c>
      <c r="J60" s="133">
        <v>33.1</v>
      </c>
      <c r="K60" s="133">
        <v>53</v>
      </c>
      <c r="L60" s="133">
        <v>80</v>
      </c>
      <c r="M60" s="133">
        <v>92.6</v>
      </c>
      <c r="N60" s="133">
        <v>99.3</v>
      </c>
      <c r="O60" s="149">
        <v>100</v>
      </c>
      <c r="P60" s="133"/>
      <c r="Q60" s="133"/>
      <c r="R60" s="133"/>
      <c r="S60" s="134"/>
      <c r="T60" s="134"/>
      <c r="U60" s="380">
        <v>178</v>
      </c>
      <c r="V60" s="381"/>
      <c r="W60" s="382">
        <v>5.0999999999999996</v>
      </c>
      <c r="X60" s="383"/>
      <c r="Y60" s="457">
        <f>IF(W60&lt;&gt;0,AE60,"")</f>
        <v>3.1920838958984126</v>
      </c>
      <c r="Z60" s="458"/>
      <c r="AA60" s="80"/>
      <c r="AB60" s="268">
        <f>(100*W60)/(100-W60)</f>
        <v>5.3740779768177021</v>
      </c>
      <c r="AC60" s="269"/>
      <c r="AD60" s="67">
        <f>(0.25*(100-O60)+2.3*(O60-H60)+12*(H60-E60)+150*(E60))/100</f>
        <v>14.202</v>
      </c>
      <c r="AE60" s="68">
        <f>(AB60*$AE$56)/(2.65*(AD60)^(1/5))</f>
        <v>3.1920838958984126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156</v>
      </c>
      <c r="D61" s="291"/>
      <c r="E61" s="122">
        <v>7.8</v>
      </c>
      <c r="F61" s="123">
        <v>10.1</v>
      </c>
      <c r="G61" s="124">
        <v>12.9</v>
      </c>
      <c r="H61" s="124">
        <v>16.7</v>
      </c>
      <c r="I61" s="124">
        <v>22.8</v>
      </c>
      <c r="J61" s="124">
        <v>34.1</v>
      </c>
      <c r="K61" s="124">
        <v>61.8</v>
      </c>
      <c r="L61" s="124">
        <v>92.3</v>
      </c>
      <c r="M61" s="124">
        <v>96.8</v>
      </c>
      <c r="N61" s="124">
        <v>99.9</v>
      </c>
      <c r="O61" s="162">
        <v>100</v>
      </c>
      <c r="P61" s="124"/>
      <c r="Q61" s="124"/>
      <c r="R61" s="124"/>
      <c r="S61" s="125"/>
      <c r="T61" s="125"/>
      <c r="U61" s="389">
        <v>172</v>
      </c>
      <c r="V61" s="390"/>
      <c r="W61" s="391">
        <v>5.22</v>
      </c>
      <c r="X61" s="392"/>
      <c r="Y61" s="288">
        <f>IF(W61&lt;&gt;0,AE61,"")</f>
        <v>3.2495689036588287</v>
      </c>
      <c r="Z61" s="289"/>
      <c r="AA61" s="80"/>
      <c r="AB61" s="268">
        <f>(100*W61)/(100-W61)</f>
        <v>5.5074910318632622</v>
      </c>
      <c r="AC61" s="269"/>
      <c r="AD61" s="67">
        <f t="shared" ref="AD61:AD67" si="0">(0.25*(100-O61)+2.3*(O61-H61)+12*(H61-E61)+150*(E61))/100</f>
        <v>14.6839</v>
      </c>
      <c r="AE61" s="68">
        <f t="shared" ref="AE61:AE67" si="1">(AB61*$AE$56)/(2.65*(AD61)^(1/5))</f>
        <v>3.2495689036588287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7.65</v>
      </c>
      <c r="F66" s="114">
        <f t="shared" si="3"/>
        <v>9.85</v>
      </c>
      <c r="G66" s="114">
        <f t="shared" si="3"/>
        <v>12.55</v>
      </c>
      <c r="H66" s="114">
        <f t="shared" si="3"/>
        <v>16.350000000000001</v>
      </c>
      <c r="I66" s="114">
        <f t="shared" si="3"/>
        <v>22.35</v>
      </c>
      <c r="J66" s="114">
        <f t="shared" si="3"/>
        <v>33.6</v>
      </c>
      <c r="K66" s="114">
        <f t="shared" si="3"/>
        <v>57.4</v>
      </c>
      <c r="L66" s="114">
        <f t="shared" si="3"/>
        <v>86.15</v>
      </c>
      <c r="M66" s="114">
        <f t="shared" si="3"/>
        <v>94.699999999999989</v>
      </c>
      <c r="N66" s="114">
        <f t="shared" si="3"/>
        <v>99.6</v>
      </c>
      <c r="O66" s="131">
        <f t="shared" si="3"/>
        <v>100</v>
      </c>
      <c r="P66" s="114"/>
      <c r="Q66" s="131"/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175</v>
      </c>
      <c r="V66" s="263"/>
      <c r="W66" s="264">
        <f>IF(W60&lt;&gt;0,AVERAGE(W60:X63),"")</f>
        <v>5.16</v>
      </c>
      <c r="X66" s="265"/>
      <c r="Y66" s="266">
        <f>IF(W60&lt;&gt;0,AVERAGE(Y60:Z63),"")</f>
        <v>3.2208263997786206</v>
      </c>
      <c r="Z66" s="267"/>
      <c r="AA66" s="66"/>
      <c r="AB66" s="268">
        <f>(100*W66)/(100-W66)</f>
        <v>5.4407423028258117</v>
      </c>
      <c r="AC66" s="269"/>
      <c r="AD66" s="67">
        <f t="shared" si="0"/>
        <v>14.442950000000002</v>
      </c>
      <c r="AE66" s="68">
        <f t="shared" si="1"/>
        <v>3.2208256035394056</v>
      </c>
      <c r="AF66" s="29"/>
      <c r="AG66" s="66"/>
    </row>
    <row r="67" spans="1:33" ht="21" customHeight="1" x14ac:dyDescent="0.25">
      <c r="A67" s="5"/>
      <c r="B67" s="270" t="s">
        <v>9</v>
      </c>
      <c r="C67" s="271"/>
      <c r="D67" s="272"/>
      <c r="E67" s="161">
        <v>7</v>
      </c>
      <c r="F67" s="161">
        <v>8</v>
      </c>
      <c r="G67" s="161">
        <v>11</v>
      </c>
      <c r="H67" s="161">
        <v>14</v>
      </c>
      <c r="I67" s="161">
        <v>20</v>
      </c>
      <c r="J67" s="161">
        <v>31</v>
      </c>
      <c r="K67" s="161">
        <v>52</v>
      </c>
      <c r="L67" s="161">
        <v>77</v>
      </c>
      <c r="M67" s="161">
        <v>91</v>
      </c>
      <c r="N67" s="161">
        <v>99</v>
      </c>
      <c r="O67" s="163">
        <v>100</v>
      </c>
      <c r="P67" s="161"/>
      <c r="Q67" s="161"/>
      <c r="R67" s="161"/>
      <c r="S67" s="161"/>
      <c r="T67" s="161"/>
      <c r="U67" s="387"/>
      <c r="V67" s="388"/>
      <c r="W67" s="419">
        <v>5.4</v>
      </c>
      <c r="X67" s="388"/>
      <c r="Y67" s="276">
        <f>AE67</f>
        <v>3.4344330634797688</v>
      </c>
      <c r="Z67" s="277"/>
      <c r="AA67" s="66"/>
      <c r="AB67" s="268">
        <f>(100*W67)/(100-W67)</f>
        <v>5.7082452431289648</v>
      </c>
      <c r="AC67" s="269"/>
      <c r="AD67" s="67">
        <f t="shared" si="0"/>
        <v>13.318</v>
      </c>
      <c r="AE67" s="68">
        <f t="shared" si="1"/>
        <v>3.4344330634797688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</v>
      </c>
      <c r="F68" s="92"/>
      <c r="G68" s="92"/>
      <c r="H68" s="92"/>
      <c r="I68" s="92"/>
      <c r="J68" s="92">
        <f>J67+6</f>
        <v>37</v>
      </c>
      <c r="K68" s="92"/>
      <c r="L68" s="92">
        <f>L67+7</f>
        <v>84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>
        <v>92</v>
      </c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</v>
      </c>
      <c r="F69" s="98"/>
      <c r="G69" s="99"/>
      <c r="H69" s="99"/>
      <c r="I69" s="99"/>
      <c r="J69" s="98">
        <f>J67-6</f>
        <v>25</v>
      </c>
      <c r="K69" s="99"/>
      <c r="L69" s="98">
        <f>L67-7</f>
        <v>70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 t="s">
        <v>160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76E2-6A88-46CE-B97A-ACDAF936BF25}">
  <sheetPr>
    <pageSetUpPr fitToPage="1"/>
  </sheetPr>
  <dimension ref="A1:AN79"/>
  <sheetViews>
    <sheetView zoomScaleNormal="100" workbookViewId="0">
      <selection activeCell="J5" sqref="J5:K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27</v>
      </c>
      <c r="K5" s="364"/>
      <c r="L5" s="365" t="s">
        <v>51</v>
      </c>
      <c r="M5" s="320"/>
      <c r="N5" s="320"/>
      <c r="O5" s="364"/>
      <c r="P5" s="366">
        <v>45908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45908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149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45904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148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64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150</v>
      </c>
      <c r="D60" s="379"/>
      <c r="E60" s="147">
        <v>7.7</v>
      </c>
      <c r="F60" s="148">
        <v>10</v>
      </c>
      <c r="G60" s="133">
        <v>13.5</v>
      </c>
      <c r="H60" s="133">
        <v>17.899999999999999</v>
      </c>
      <c r="I60" s="133">
        <v>23.5</v>
      </c>
      <c r="J60" s="133">
        <v>33.4</v>
      </c>
      <c r="K60" s="133">
        <v>49.4</v>
      </c>
      <c r="L60" s="133">
        <v>62.6</v>
      </c>
      <c r="M60" s="133">
        <v>72</v>
      </c>
      <c r="N60" s="133">
        <v>81.099999999999994</v>
      </c>
      <c r="O60" s="133">
        <v>91.3</v>
      </c>
      <c r="P60" s="133">
        <v>95.3</v>
      </c>
      <c r="Q60" s="133">
        <v>100</v>
      </c>
      <c r="R60" s="133"/>
      <c r="S60" s="134"/>
      <c r="T60" s="134"/>
      <c r="U60" s="380">
        <v>165</v>
      </c>
      <c r="V60" s="381"/>
      <c r="W60" s="382">
        <v>4.0599999999999996</v>
      </c>
      <c r="X60" s="383"/>
      <c r="Y60" s="459">
        <f>IF(W60&lt;&gt;0,AE60,"")</f>
        <v>2.5074820695234292</v>
      </c>
      <c r="Z60" s="460"/>
      <c r="AA60" s="80"/>
      <c r="AB60" s="268">
        <f>(100*W60)/(100-W60)</f>
        <v>4.2318115488847194</v>
      </c>
      <c r="AC60" s="269"/>
      <c r="AD60" s="67">
        <f>(0.25*(100-O60)+2.3*(O60-H60)+12*(H60-E60)+150*(E60))/100</f>
        <v>14.48395</v>
      </c>
      <c r="AE60" s="68">
        <f>(AB60*$AE$56)/(2.65*(AD60)^(1/5))</f>
        <v>2.5074820695234292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7.7</v>
      </c>
      <c r="F66" s="114">
        <f t="shared" si="3"/>
        <v>10</v>
      </c>
      <c r="G66" s="114">
        <f t="shared" si="3"/>
        <v>13.5</v>
      </c>
      <c r="H66" s="114">
        <f t="shared" si="3"/>
        <v>17.899999999999999</v>
      </c>
      <c r="I66" s="114">
        <f t="shared" si="3"/>
        <v>23.5</v>
      </c>
      <c r="J66" s="114">
        <f t="shared" si="3"/>
        <v>33.4</v>
      </c>
      <c r="K66" s="114">
        <f t="shared" si="3"/>
        <v>49.4</v>
      </c>
      <c r="L66" s="114">
        <f t="shared" si="3"/>
        <v>62.6</v>
      </c>
      <c r="M66" s="114">
        <f t="shared" si="3"/>
        <v>72</v>
      </c>
      <c r="N66" s="114">
        <f t="shared" si="3"/>
        <v>81.099999999999994</v>
      </c>
      <c r="O66" s="114">
        <f t="shared" si="3"/>
        <v>91.3</v>
      </c>
      <c r="P66" s="114">
        <f t="shared" si="3"/>
        <v>95.3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165</v>
      </c>
      <c r="V66" s="263"/>
      <c r="W66" s="264">
        <f>IF(W60&lt;&gt;0,AVERAGE(W60:X63),"")</f>
        <v>4.0599999999999996</v>
      </c>
      <c r="X66" s="265"/>
      <c r="Y66" s="266">
        <f>IF(W60&lt;&gt;0,AVERAGE(Y60:Z63),"")</f>
        <v>2.5074820695234292</v>
      </c>
      <c r="Z66" s="267"/>
      <c r="AA66" s="66"/>
      <c r="AB66" s="268">
        <f>(100*W66)/(100-W66)</f>
        <v>4.2318115488847194</v>
      </c>
      <c r="AC66" s="269"/>
      <c r="AD66" s="67">
        <f t="shared" si="0"/>
        <v>14.48395</v>
      </c>
      <c r="AE66" s="68">
        <f t="shared" si="1"/>
        <v>2.5074820695234292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 t="s">
        <v>147</v>
      </c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2586-5554-48D6-89A4-6138DEE19C32}">
  <sheetPr>
    <pageSetUpPr fitToPage="1"/>
  </sheetPr>
  <dimension ref="A1:AN79"/>
  <sheetViews>
    <sheetView zoomScaleNormal="100" workbookViewId="0">
      <selection activeCell="R74" sqref="R74:T7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26</v>
      </c>
      <c r="K5" s="364"/>
      <c r="L5" s="365" t="s">
        <v>51</v>
      </c>
      <c r="M5" s="320"/>
      <c r="N5" s="320"/>
      <c r="O5" s="364"/>
      <c r="P5" s="366">
        <v>45908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45908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145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45904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146</v>
      </c>
      <c r="D60" s="379"/>
      <c r="E60" s="147">
        <v>6.2</v>
      </c>
      <c r="F60" s="148">
        <v>8.4</v>
      </c>
      <c r="G60" s="133">
        <v>12.1</v>
      </c>
      <c r="H60" s="133">
        <v>16.5</v>
      </c>
      <c r="I60" s="133">
        <v>22.3</v>
      </c>
      <c r="J60" s="133">
        <v>33.5</v>
      </c>
      <c r="K60" s="133">
        <v>50.4</v>
      </c>
      <c r="L60" s="133">
        <v>65.7</v>
      </c>
      <c r="M60" s="133">
        <v>80.099999999999994</v>
      </c>
      <c r="N60" s="133">
        <v>93.5</v>
      </c>
      <c r="O60" s="133">
        <v>97.1</v>
      </c>
      <c r="P60" s="133">
        <v>98</v>
      </c>
      <c r="Q60" s="133">
        <v>100</v>
      </c>
      <c r="R60" s="133"/>
      <c r="S60" s="134"/>
      <c r="T60" s="134"/>
      <c r="U60" s="380">
        <v>168</v>
      </c>
      <c r="V60" s="381"/>
      <c r="W60" s="382">
        <v>4.7300000000000004</v>
      </c>
      <c r="X60" s="383"/>
      <c r="Y60" s="459">
        <f>IF(W60&lt;&gt;0,AE60,"")</f>
        <v>3.0348010457915082</v>
      </c>
      <c r="Z60" s="460"/>
      <c r="AA60" s="80"/>
      <c r="AB60" s="268">
        <f>(100*W60)/(100-W60)</f>
        <v>4.9648367796788087</v>
      </c>
      <c r="AC60" s="269"/>
      <c r="AD60" s="67">
        <f>(0.25*(100-O60)+2.3*(O60-H60)+12*(H60-E60)+150*(E60))/100</f>
        <v>12.39705</v>
      </c>
      <c r="AE60" s="68">
        <f>(AB60*$AE$56)/(2.65*(AD60)^(1/5))</f>
        <v>3.0348010457915082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6.2</v>
      </c>
      <c r="F66" s="114">
        <f t="shared" si="3"/>
        <v>8.4</v>
      </c>
      <c r="G66" s="114">
        <f t="shared" si="3"/>
        <v>12.1</v>
      </c>
      <c r="H66" s="114">
        <f t="shared" si="3"/>
        <v>16.5</v>
      </c>
      <c r="I66" s="114">
        <f t="shared" si="3"/>
        <v>22.3</v>
      </c>
      <c r="J66" s="114">
        <f t="shared" si="3"/>
        <v>33.5</v>
      </c>
      <c r="K66" s="114">
        <f t="shared" si="3"/>
        <v>50.4</v>
      </c>
      <c r="L66" s="114">
        <f t="shared" si="3"/>
        <v>65.7</v>
      </c>
      <c r="M66" s="114">
        <f t="shared" si="3"/>
        <v>80.099999999999994</v>
      </c>
      <c r="N66" s="114">
        <f t="shared" si="3"/>
        <v>93.5</v>
      </c>
      <c r="O66" s="114">
        <f t="shared" si="3"/>
        <v>97.1</v>
      </c>
      <c r="P66" s="114">
        <f t="shared" si="3"/>
        <v>98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168</v>
      </c>
      <c r="V66" s="263"/>
      <c r="W66" s="264">
        <f>IF(W60&lt;&gt;0,AVERAGE(W60:X63),"")</f>
        <v>4.7300000000000004</v>
      </c>
      <c r="X66" s="265"/>
      <c r="Y66" s="266">
        <f>IF(W60&lt;&gt;0,AVERAGE(Y60:Z63),"")</f>
        <v>3.0348010457915082</v>
      </c>
      <c r="Z66" s="267"/>
      <c r="AA66" s="66"/>
      <c r="AB66" s="268">
        <f>(100*W66)/(100-W66)</f>
        <v>4.9648367796788087</v>
      </c>
      <c r="AC66" s="269"/>
      <c r="AD66" s="67">
        <f t="shared" si="0"/>
        <v>12.39705</v>
      </c>
      <c r="AE66" s="68">
        <f t="shared" si="1"/>
        <v>3.0348010457915082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9541-6FBF-45C2-88C3-7A2B95BBA80C}">
  <sheetPr>
    <pageSetUpPr fitToPage="1"/>
  </sheetPr>
  <dimension ref="A1:AN79"/>
  <sheetViews>
    <sheetView topLeftCell="A27" zoomScaleNormal="100" workbookViewId="0">
      <selection activeCell="C60" sqref="C60:X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25</v>
      </c>
      <c r="K5" s="364"/>
      <c r="L5" s="365" t="s">
        <v>51</v>
      </c>
      <c r="M5" s="320"/>
      <c r="N5" s="320"/>
      <c r="O5" s="364"/>
      <c r="P5" s="366">
        <v>45896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45896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143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45895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144</v>
      </c>
      <c r="D60" s="379"/>
      <c r="E60" s="147">
        <v>7.8</v>
      </c>
      <c r="F60" s="148">
        <v>10.1</v>
      </c>
      <c r="G60" s="133">
        <v>13.3</v>
      </c>
      <c r="H60" s="133">
        <v>17.399999999999999</v>
      </c>
      <c r="I60" s="133">
        <v>22.9</v>
      </c>
      <c r="J60" s="133">
        <v>32.4</v>
      </c>
      <c r="K60" s="133">
        <v>48.3</v>
      </c>
      <c r="L60" s="133">
        <v>63</v>
      </c>
      <c r="M60" s="133">
        <v>70.8</v>
      </c>
      <c r="N60" s="133">
        <v>80</v>
      </c>
      <c r="O60" s="133">
        <v>90</v>
      </c>
      <c r="P60" s="133">
        <v>96.7</v>
      </c>
      <c r="Q60" s="133">
        <v>100</v>
      </c>
      <c r="R60" s="133"/>
      <c r="S60" s="134"/>
      <c r="T60" s="134"/>
      <c r="U60" s="380">
        <v>175</v>
      </c>
      <c r="V60" s="381"/>
      <c r="W60" s="382">
        <v>4.25</v>
      </c>
      <c r="X60" s="383"/>
      <c r="Y60" s="459">
        <f>IF(W60&lt;&gt;0,AE60,"")</f>
        <v>2.627759252417194</v>
      </c>
      <c r="Z60" s="460"/>
      <c r="AA60" s="80"/>
      <c r="AB60" s="268">
        <f>(100*W60)/(100-W60)</f>
        <v>4.438642297650131</v>
      </c>
      <c r="AC60" s="269"/>
      <c r="AD60" s="67">
        <f>(0.25*(100-O60)+2.3*(O60-H60)+12*(H60-E60)+150*(E60))/100</f>
        <v>14.546799999999998</v>
      </c>
      <c r="AE60" s="68">
        <f>(AB60*$AE$56)/(2.65*(AD60)^(1/5))</f>
        <v>2.627759252417194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7.8</v>
      </c>
      <c r="F66" s="114">
        <f t="shared" si="3"/>
        <v>10.1</v>
      </c>
      <c r="G66" s="114">
        <f t="shared" si="3"/>
        <v>13.3</v>
      </c>
      <c r="H66" s="114">
        <f t="shared" si="3"/>
        <v>17.399999999999999</v>
      </c>
      <c r="I66" s="114">
        <f t="shared" si="3"/>
        <v>22.9</v>
      </c>
      <c r="J66" s="114">
        <f t="shared" si="3"/>
        <v>32.4</v>
      </c>
      <c r="K66" s="114">
        <f t="shared" si="3"/>
        <v>48.3</v>
      </c>
      <c r="L66" s="114">
        <f t="shared" si="3"/>
        <v>63</v>
      </c>
      <c r="M66" s="114">
        <f t="shared" si="3"/>
        <v>70.8</v>
      </c>
      <c r="N66" s="114">
        <f t="shared" si="3"/>
        <v>80</v>
      </c>
      <c r="O66" s="114">
        <f t="shared" si="3"/>
        <v>90</v>
      </c>
      <c r="P66" s="114">
        <f t="shared" si="3"/>
        <v>96.7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175</v>
      </c>
      <c r="V66" s="263"/>
      <c r="W66" s="264">
        <f>IF(W60&lt;&gt;0,AVERAGE(W60:X63),"")</f>
        <v>4.25</v>
      </c>
      <c r="X66" s="265"/>
      <c r="Y66" s="266">
        <f>IF(W60&lt;&gt;0,AVERAGE(Y60:Z63),"")</f>
        <v>2.627759252417194</v>
      </c>
      <c r="Z66" s="267"/>
      <c r="AA66" s="66"/>
      <c r="AB66" s="268">
        <f>(100*W66)/(100-W66)</f>
        <v>4.438642297650131</v>
      </c>
      <c r="AC66" s="269"/>
      <c r="AD66" s="67">
        <f t="shared" si="0"/>
        <v>14.546799999999998</v>
      </c>
      <c r="AE66" s="68">
        <f t="shared" si="1"/>
        <v>2.627759252417194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F316-6899-497D-8CE6-C878BD045C94}">
  <sheetPr>
    <pageSetUpPr fitToPage="1"/>
  </sheetPr>
  <dimension ref="A1:AN79"/>
  <sheetViews>
    <sheetView zoomScaleNormal="100" workbookViewId="0">
      <selection activeCell="R83" sqref="R8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24</v>
      </c>
      <c r="K5" s="364"/>
      <c r="L5" s="365" t="s">
        <v>51</v>
      </c>
      <c r="M5" s="320"/>
      <c r="N5" s="320"/>
      <c r="O5" s="364"/>
      <c r="P5" s="366">
        <v>45866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138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45863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139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45863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 t="s">
        <v>140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136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141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137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446" t="s">
        <v>142</v>
      </c>
      <c r="D60" s="379"/>
      <c r="E60" s="156">
        <v>7.1</v>
      </c>
      <c r="F60" s="157">
        <v>9</v>
      </c>
      <c r="G60" s="157">
        <v>12</v>
      </c>
      <c r="H60" s="157">
        <v>16</v>
      </c>
      <c r="I60" s="157">
        <v>22</v>
      </c>
      <c r="J60" s="157">
        <v>34</v>
      </c>
      <c r="K60" s="157">
        <v>56</v>
      </c>
      <c r="L60" s="157">
        <v>73</v>
      </c>
      <c r="M60" s="157">
        <v>89</v>
      </c>
      <c r="N60" s="157">
        <v>98</v>
      </c>
      <c r="O60" s="157">
        <v>100</v>
      </c>
      <c r="P60" s="124"/>
      <c r="Q60" s="124"/>
      <c r="R60" s="124"/>
      <c r="S60" s="125"/>
      <c r="T60" s="125"/>
      <c r="U60" s="389">
        <v>182</v>
      </c>
      <c r="V60" s="390"/>
      <c r="W60" s="391">
        <v>5.4</v>
      </c>
      <c r="X60" s="392"/>
      <c r="Y60" s="459">
        <f>IF(W60&lt;&gt;0,AE60,"")</f>
        <v>3.4226698817779848</v>
      </c>
      <c r="Z60" s="460"/>
      <c r="AA60" s="80"/>
      <c r="AB60" s="268">
        <f>(100*W60)/(100-W60)</f>
        <v>5.7082452431289648</v>
      </c>
      <c r="AC60" s="269"/>
      <c r="AD60" s="67">
        <f>(0.25*(100-O60)+2.3*(O60-H60)+12*(H60-E60)+150*(E60))/100</f>
        <v>13.65</v>
      </c>
      <c r="AE60" s="68">
        <f>(AB60*$AE$56)/(2.65*(AD60)^(1/5))</f>
        <v>3.4226698817779848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49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127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128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158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130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7.1</v>
      </c>
      <c r="F66" s="114">
        <f t="shared" si="3"/>
        <v>9</v>
      </c>
      <c r="G66" s="114">
        <f t="shared" si="3"/>
        <v>12</v>
      </c>
      <c r="H66" s="114">
        <f t="shared" si="3"/>
        <v>16</v>
      </c>
      <c r="I66" s="114">
        <f t="shared" si="3"/>
        <v>22</v>
      </c>
      <c r="J66" s="114">
        <f t="shared" si="3"/>
        <v>34</v>
      </c>
      <c r="K66" s="114">
        <f t="shared" si="3"/>
        <v>56</v>
      </c>
      <c r="L66" s="114">
        <f t="shared" si="3"/>
        <v>73</v>
      </c>
      <c r="M66" s="114">
        <f t="shared" si="3"/>
        <v>89</v>
      </c>
      <c r="N66" s="114">
        <f t="shared" si="3"/>
        <v>98</v>
      </c>
      <c r="O66" s="131">
        <f t="shared" si="3"/>
        <v>100</v>
      </c>
      <c r="P66" s="114"/>
      <c r="Q66" s="131"/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182</v>
      </c>
      <c r="V66" s="263"/>
      <c r="W66" s="264">
        <f>IF(W60&lt;&gt;0,AVERAGE(W60:X63),"")</f>
        <v>5.4</v>
      </c>
      <c r="X66" s="265"/>
      <c r="Y66" s="266">
        <f>IF(W60&lt;&gt;0,AVERAGE(Y60:Z63),"")</f>
        <v>3.4226698817779848</v>
      </c>
      <c r="Z66" s="267"/>
      <c r="AA66" s="66"/>
      <c r="AB66" s="268">
        <f>(100*W66)/(100-W66)</f>
        <v>5.7082452431289648</v>
      </c>
      <c r="AC66" s="269"/>
      <c r="AD66" s="67">
        <f t="shared" si="0"/>
        <v>13.65</v>
      </c>
      <c r="AE66" s="68">
        <f t="shared" si="1"/>
        <v>3.4226698817779848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7.3</v>
      </c>
      <c r="F67" s="159" t="e">
        <v>#N/A</v>
      </c>
      <c r="G67" s="116">
        <v>12</v>
      </c>
      <c r="H67" s="116">
        <v>16</v>
      </c>
      <c r="I67" s="116">
        <v>23</v>
      </c>
      <c r="J67" s="116">
        <v>33</v>
      </c>
      <c r="K67" s="116">
        <v>53</v>
      </c>
      <c r="L67" s="116">
        <v>67</v>
      </c>
      <c r="M67" s="116">
        <v>80</v>
      </c>
      <c r="N67" s="116">
        <v>95</v>
      </c>
      <c r="O67" s="132">
        <v>100</v>
      </c>
      <c r="P67" s="116"/>
      <c r="Q67" s="132"/>
      <c r="R67" s="116"/>
      <c r="S67" s="116"/>
      <c r="T67" s="117"/>
      <c r="U67" s="464"/>
      <c r="V67" s="465"/>
      <c r="W67" s="466">
        <v>5.4</v>
      </c>
      <c r="X67" s="467"/>
      <c r="Y67" s="468">
        <f>AE67</f>
        <v>3.408994223676951</v>
      </c>
      <c r="Z67" s="469"/>
      <c r="AA67" s="66"/>
      <c r="AB67" s="268">
        <f>(100*W67)/(100-W67)</f>
        <v>5.7082452431289648</v>
      </c>
      <c r="AC67" s="269"/>
      <c r="AD67" s="67">
        <f t="shared" si="0"/>
        <v>13.925999999999998</v>
      </c>
      <c r="AE67" s="68">
        <f t="shared" si="1"/>
        <v>3.408994223676951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9.3000000000000007</v>
      </c>
      <c r="F68" s="92"/>
      <c r="G68" s="92"/>
      <c r="H68" s="92"/>
      <c r="I68" s="92"/>
      <c r="J68" s="92">
        <f>J67+6</f>
        <v>39</v>
      </c>
      <c r="K68" s="92"/>
      <c r="L68" s="92">
        <f>L67+7</f>
        <v>74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5.9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5.3</v>
      </c>
      <c r="F69" s="98"/>
      <c r="G69" s="99"/>
      <c r="H69" s="99"/>
      <c r="I69" s="99"/>
      <c r="J69" s="98">
        <f>J67-6</f>
        <v>27</v>
      </c>
      <c r="K69" s="99"/>
      <c r="L69" s="98">
        <f>L67-7</f>
        <v>60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4.9000000000000004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conditionalFormatting sqref="E60">
    <cfRule type="expression" dxfId="11" priority="1">
      <formula>IF(AND($H$59&lt;&gt;0,$H$62&lt;&gt;0),OR($H$51&gt;$H$59,$H$51&lt;$H$62),"")</formula>
    </cfRule>
  </conditionalFormatting>
  <conditionalFormatting sqref="E60:O60">
    <cfRule type="containsErrors" dxfId="10" priority="12">
      <formula>ISERROR(E60)</formula>
    </cfRule>
  </conditionalFormatting>
  <conditionalFormatting sqref="F60">
    <cfRule type="expression" dxfId="9" priority="2">
      <formula>IF(AND($I$59&lt;&gt;0,$I$62&lt;&gt;0),OR($I$51&gt;$I$59,$I$51&lt;$I$62),"")</formula>
    </cfRule>
  </conditionalFormatting>
  <conditionalFormatting sqref="G60">
    <cfRule type="expression" dxfId="8" priority="3">
      <formula>IF(AND($J$59&lt;&gt;0,$J$62&lt;&gt;0),OR($J$51&gt;$J$59,$J$51&lt;$J$62),"")</formula>
    </cfRule>
  </conditionalFormatting>
  <conditionalFormatting sqref="H60">
    <cfRule type="expression" dxfId="7" priority="4">
      <formula>IF(AND($K$59&lt;&gt;0,$K$62&lt;&gt;0),OR($K$51&gt;$K$59,$K$51&lt;$K$62),"")</formula>
    </cfRule>
  </conditionalFormatting>
  <conditionalFormatting sqref="I60">
    <cfRule type="expression" dxfId="6" priority="5">
      <formula>IF(AND($L$59&lt;&gt;0,$L$62&lt;&gt;0),OR($L$51&gt;$L$59,$L$51&lt;$L$62),"")</formula>
    </cfRule>
  </conditionalFormatting>
  <conditionalFormatting sqref="J60">
    <cfRule type="expression" dxfId="5" priority="6">
      <formula>IF(AND($M$59&lt;&gt;0,$M$62&lt;&gt;0),OR($M$51&gt;$M$59,$M$51&lt;$M$62),"")</formula>
    </cfRule>
  </conditionalFormatting>
  <conditionalFormatting sqref="K60">
    <cfRule type="expression" dxfId="4" priority="7">
      <formula>IF(AND($N$59&lt;&gt;0,$N$62&lt;&gt;0),OR($N$51&gt;$N$59,$N$51&lt;$N$62),"")</formula>
    </cfRule>
  </conditionalFormatting>
  <conditionalFormatting sqref="L60">
    <cfRule type="expression" dxfId="3" priority="8">
      <formula>IF(AND($O$59&lt;&gt;0,$O$62&lt;&gt;0),OR($O$51&gt;$O$59,$O$51&lt;$O$62),"")</formula>
    </cfRule>
  </conditionalFormatting>
  <conditionalFormatting sqref="M60">
    <cfRule type="expression" dxfId="2" priority="9">
      <formula>IF(AND($P$59&lt;&gt;0,$P$62&lt;&gt;0),OR($P$51&gt;$P$59,$P$51&lt;$P$62),"")</formula>
    </cfRule>
  </conditionalFormatting>
  <conditionalFormatting sqref="N60">
    <cfRule type="expression" dxfId="1" priority="10">
      <formula>IF(AND($Q$59&lt;&gt;0,$Q$62&lt;&gt;0),OR($Q$51&gt;$Q$59,$Q$51&lt;$Q$62),"")</formula>
    </cfRule>
  </conditionalFormatting>
  <conditionalFormatting sqref="O60">
    <cfRule type="expression" dxfId="0" priority="11">
      <formula>IF(AND($R$59&lt;&gt;0,$R$62&lt;&gt;0),OR($R$51&gt;$R$59,$R$51&lt;$R$62),"")</formula>
    </cfRule>
  </conditionalFormatting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6547-9A9F-4294-B9C5-F6C6527491F6}">
  <sheetPr>
    <pageSetUpPr fitToPage="1"/>
  </sheetPr>
  <dimension ref="A1:AN79"/>
  <sheetViews>
    <sheetView zoomScaleNormal="100" workbookViewId="0">
      <selection activeCell="N60" sqref="N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23</v>
      </c>
      <c r="K5" s="364"/>
      <c r="L5" s="365" t="s">
        <v>51</v>
      </c>
      <c r="M5" s="320"/>
      <c r="N5" s="320"/>
      <c r="O5" s="364"/>
      <c r="P5" s="366">
        <v>45862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45862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134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45861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446" t="s">
        <v>135</v>
      </c>
      <c r="D60" s="379"/>
      <c r="E60" s="122">
        <v>8.1</v>
      </c>
      <c r="F60" s="123">
        <v>10.3</v>
      </c>
      <c r="G60" s="124">
        <v>13.5</v>
      </c>
      <c r="H60" s="124">
        <v>17.5</v>
      </c>
      <c r="I60" s="124">
        <v>23.3</v>
      </c>
      <c r="J60" s="124">
        <v>34.4</v>
      </c>
      <c r="K60" s="124">
        <v>52.3</v>
      </c>
      <c r="L60" s="124">
        <v>65.8</v>
      </c>
      <c r="M60" s="124">
        <v>74.7</v>
      </c>
      <c r="N60" s="124">
        <v>83.3</v>
      </c>
      <c r="O60" s="124">
        <v>90</v>
      </c>
      <c r="P60" s="124">
        <v>95.7</v>
      </c>
      <c r="Q60" s="124">
        <v>100</v>
      </c>
      <c r="R60" s="124"/>
      <c r="S60" s="125"/>
      <c r="T60" s="125"/>
      <c r="U60" s="389">
        <v>170</v>
      </c>
      <c r="V60" s="390"/>
      <c r="W60" s="391">
        <v>4.09</v>
      </c>
      <c r="X60" s="392"/>
      <c r="Y60" s="459">
        <f>IF(W60&lt;&gt;0,AE60,"")</f>
        <v>2.5101581000458504</v>
      </c>
      <c r="Z60" s="460"/>
      <c r="AA60" s="80"/>
      <c r="AB60" s="268">
        <f>(100*W60)/(100-W60)</f>
        <v>4.2644145553122721</v>
      </c>
      <c r="AC60" s="269"/>
      <c r="AD60" s="67">
        <f>(0.25*(100-O60)+2.3*(O60-H60)+12*(H60-E60)+150*(E60))/100</f>
        <v>14.970499999999999</v>
      </c>
      <c r="AE60" s="68">
        <f>(AB60*$AE$56)/(2.65*(AD60)^(1/5))</f>
        <v>2.5101581000458504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8.1</v>
      </c>
      <c r="F66" s="114">
        <f t="shared" si="3"/>
        <v>10.3</v>
      </c>
      <c r="G66" s="114">
        <f t="shared" si="3"/>
        <v>13.5</v>
      </c>
      <c r="H66" s="114">
        <f t="shared" si="3"/>
        <v>17.5</v>
      </c>
      <c r="I66" s="114">
        <f t="shared" si="3"/>
        <v>23.3</v>
      </c>
      <c r="J66" s="114">
        <f t="shared" si="3"/>
        <v>34.4</v>
      </c>
      <c r="K66" s="114">
        <f t="shared" si="3"/>
        <v>52.3</v>
      </c>
      <c r="L66" s="114">
        <f t="shared" si="3"/>
        <v>65.8</v>
      </c>
      <c r="M66" s="114">
        <f t="shared" si="3"/>
        <v>74.7</v>
      </c>
      <c r="N66" s="114">
        <f t="shared" si="3"/>
        <v>83.3</v>
      </c>
      <c r="O66" s="114">
        <f t="shared" si="3"/>
        <v>90</v>
      </c>
      <c r="P66" s="114">
        <f t="shared" si="3"/>
        <v>95.7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170</v>
      </c>
      <c r="V66" s="263"/>
      <c r="W66" s="264">
        <f>IF(W60&lt;&gt;0,AVERAGE(W60:X63),"")</f>
        <v>4.09</v>
      </c>
      <c r="X66" s="265"/>
      <c r="Y66" s="266">
        <f>IF(W60&lt;&gt;0,AVERAGE(Y60:Z63),"")</f>
        <v>2.5101581000458504</v>
      </c>
      <c r="Z66" s="267"/>
      <c r="AA66" s="66"/>
      <c r="AB66" s="268">
        <f>(100*W66)/(100-W66)</f>
        <v>4.2644145553122721</v>
      </c>
      <c r="AC66" s="269"/>
      <c r="AD66" s="67">
        <f t="shared" si="0"/>
        <v>14.970499999999999</v>
      </c>
      <c r="AE66" s="68">
        <f t="shared" si="1"/>
        <v>2.5101581000458504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26DB-2B78-43C8-8D6A-0C0C85C7CA14}">
  <sheetPr>
    <pageSetUpPr fitToPage="1"/>
  </sheetPr>
  <dimension ref="A1:AN79"/>
  <sheetViews>
    <sheetView topLeftCell="A60" zoomScaleNormal="100" workbookViewId="0">
      <selection activeCell="S62" sqref="S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22</v>
      </c>
      <c r="K5" s="364"/>
      <c r="L5" s="365" t="s">
        <v>51</v>
      </c>
      <c r="M5" s="320"/>
      <c r="N5" s="320"/>
      <c r="O5" s="364"/>
      <c r="P5" s="366">
        <v>45841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132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45841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133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45841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231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2.694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85</v>
      </c>
      <c r="D60" s="379"/>
      <c r="E60" s="147">
        <v>6.8</v>
      </c>
      <c r="F60" s="148">
        <v>8.6999999999999993</v>
      </c>
      <c r="G60" s="133">
        <v>11.6</v>
      </c>
      <c r="H60" s="133">
        <v>14.9</v>
      </c>
      <c r="I60" s="133">
        <v>22.1</v>
      </c>
      <c r="J60" s="133">
        <v>32.1</v>
      </c>
      <c r="K60" s="133">
        <v>46.5</v>
      </c>
      <c r="L60" s="133">
        <v>59.5</v>
      </c>
      <c r="M60" s="133">
        <v>70.7</v>
      </c>
      <c r="N60" s="133">
        <v>81.8</v>
      </c>
      <c r="O60" s="133">
        <v>92.5</v>
      </c>
      <c r="P60" s="133">
        <v>97.3</v>
      </c>
      <c r="Q60" s="149">
        <v>100</v>
      </c>
      <c r="R60" s="133"/>
      <c r="S60" s="134"/>
      <c r="T60" s="134"/>
      <c r="U60" s="380">
        <v>160</v>
      </c>
      <c r="V60" s="381"/>
      <c r="W60" s="382">
        <v>4.79</v>
      </c>
      <c r="X60" s="383"/>
      <c r="Y60" s="459">
        <f>IF(W60&lt;&gt;0,AE60,"")</f>
        <v>3.0632293224682461</v>
      </c>
      <c r="Z60" s="460"/>
      <c r="AA60" s="80"/>
      <c r="AB60" s="268">
        <f>(100*W60)/(100-W60)</f>
        <v>5.0309841403213955</v>
      </c>
      <c r="AC60" s="269"/>
      <c r="AD60" s="67">
        <f>(0.25*(100-O60)+2.3*(O60-H60)+12*(H60-E60)+150*(E60))/100</f>
        <v>12.975549999999998</v>
      </c>
      <c r="AE60" s="68">
        <f>(AB60*$AE$56)/(2.65*(AD60)^(1/5))</f>
        <v>3.0632293224682461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49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6.8</v>
      </c>
      <c r="F66" s="114">
        <f t="shared" si="3"/>
        <v>8.6999999999999993</v>
      </c>
      <c r="G66" s="114">
        <f t="shared" si="3"/>
        <v>11.6</v>
      </c>
      <c r="H66" s="114">
        <f t="shared" si="3"/>
        <v>14.9</v>
      </c>
      <c r="I66" s="114">
        <f t="shared" si="3"/>
        <v>22.1</v>
      </c>
      <c r="J66" s="114">
        <f t="shared" si="3"/>
        <v>32.1</v>
      </c>
      <c r="K66" s="114">
        <f t="shared" si="3"/>
        <v>46.5</v>
      </c>
      <c r="L66" s="114">
        <f t="shared" si="3"/>
        <v>59.5</v>
      </c>
      <c r="M66" s="114">
        <f t="shared" si="3"/>
        <v>70.7</v>
      </c>
      <c r="N66" s="114">
        <f t="shared" si="3"/>
        <v>81.8</v>
      </c>
      <c r="O66" s="114">
        <f t="shared" si="3"/>
        <v>92.5</v>
      </c>
      <c r="P66" s="114">
        <f t="shared" si="3"/>
        <v>97.3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160</v>
      </c>
      <c r="V66" s="263"/>
      <c r="W66" s="264">
        <f>IF(W60&lt;&gt;0,AVERAGE(W60:X63),"")</f>
        <v>4.79</v>
      </c>
      <c r="X66" s="265"/>
      <c r="Y66" s="266">
        <f>IF(W60&lt;&gt;0,AVERAGE(Y60:Z63),"")</f>
        <v>3.0632293224682461</v>
      </c>
      <c r="Z66" s="267"/>
      <c r="AA66" s="66"/>
      <c r="AB66" s="268">
        <f>(100*W66)/(100-W66)</f>
        <v>5.0309841403213955</v>
      </c>
      <c r="AC66" s="269"/>
      <c r="AD66" s="67">
        <f t="shared" si="0"/>
        <v>12.975549999999998</v>
      </c>
      <c r="AE66" s="68">
        <f t="shared" si="1"/>
        <v>3.0632293224682461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7.5</v>
      </c>
      <c r="F67" s="116">
        <v>10</v>
      </c>
      <c r="G67" s="116">
        <v>13</v>
      </c>
      <c r="H67" s="116">
        <v>18</v>
      </c>
      <c r="I67" s="116">
        <v>23</v>
      </c>
      <c r="J67" s="116">
        <v>31</v>
      </c>
      <c r="K67" s="116">
        <v>43</v>
      </c>
      <c r="L67" s="116">
        <v>53</v>
      </c>
      <c r="M67" s="116">
        <v>65</v>
      </c>
      <c r="N67" s="116">
        <v>80</v>
      </c>
      <c r="O67" s="116">
        <v>93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4.4000000000000004</v>
      </c>
      <c r="X67" s="467"/>
      <c r="Y67" s="468">
        <f>AE67</f>
        <v>2.750225418988284</v>
      </c>
      <c r="Z67" s="469"/>
      <c r="AA67" s="66"/>
      <c r="AB67" s="268">
        <f>(100*W67)/(100-W67)</f>
        <v>4.6025104602510467</v>
      </c>
      <c r="AC67" s="269"/>
      <c r="AD67" s="67">
        <f t="shared" si="0"/>
        <v>14.2525</v>
      </c>
      <c r="AE67" s="68">
        <f t="shared" si="1"/>
        <v>2.750225418988284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9.5</v>
      </c>
      <c r="F68" s="92"/>
      <c r="G68" s="92"/>
      <c r="H68" s="92"/>
      <c r="I68" s="92"/>
      <c r="J68" s="92">
        <f>J67+6</f>
        <v>37</v>
      </c>
      <c r="K68" s="92"/>
      <c r="L68" s="92">
        <f>L67+7</f>
        <v>60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5.5</v>
      </c>
      <c r="F69" s="98"/>
      <c r="G69" s="99"/>
      <c r="H69" s="99"/>
      <c r="I69" s="99"/>
      <c r="J69" s="98">
        <f>J67-6</f>
        <v>25</v>
      </c>
      <c r="K69" s="99"/>
      <c r="L69" s="98">
        <f>L67-7</f>
        <v>46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147D-A412-40AA-A58A-4B8AA5927E24}">
  <sheetPr>
    <pageSetUpPr fitToPage="1"/>
  </sheetPr>
  <dimension ref="A1:AN79"/>
  <sheetViews>
    <sheetView topLeftCell="A56" zoomScaleNormal="100" workbookViewId="0">
      <selection activeCell="U62" sqref="U62:V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21</v>
      </c>
      <c r="K5" s="364"/>
      <c r="L5" s="365" t="s">
        <v>51</v>
      </c>
      <c r="M5" s="320"/>
      <c r="N5" s="320"/>
      <c r="O5" s="364"/>
      <c r="P5" s="366">
        <v>45811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45811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131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45811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446">
        <v>0.36805555555555558</v>
      </c>
      <c r="D60" s="379"/>
      <c r="E60" s="122">
        <v>7.3</v>
      </c>
      <c r="F60" s="123">
        <v>9.6</v>
      </c>
      <c r="G60" s="124">
        <v>12.6</v>
      </c>
      <c r="H60" s="124">
        <v>16.2</v>
      </c>
      <c r="I60" s="124">
        <v>21.3</v>
      </c>
      <c r="J60" s="124">
        <v>30</v>
      </c>
      <c r="K60" s="124">
        <v>43.3</v>
      </c>
      <c r="L60" s="124">
        <v>57.6</v>
      </c>
      <c r="M60" s="124">
        <v>68.8</v>
      </c>
      <c r="N60" s="124">
        <v>79.3</v>
      </c>
      <c r="O60" s="124">
        <v>90.4</v>
      </c>
      <c r="P60" s="124">
        <v>95.5</v>
      </c>
      <c r="Q60" s="124">
        <v>100</v>
      </c>
      <c r="R60" s="124"/>
      <c r="S60" s="125"/>
      <c r="T60" s="125"/>
      <c r="U60" s="389">
        <v>172</v>
      </c>
      <c r="V60" s="390"/>
      <c r="W60" s="391">
        <v>4.26</v>
      </c>
      <c r="X60" s="392"/>
      <c r="Y60" s="459">
        <f>IF(W60&lt;&gt;0,AE60,"")</f>
        <v>2.6641176554996746</v>
      </c>
      <c r="Z60" s="460"/>
      <c r="AA60" s="80"/>
      <c r="AB60" s="268">
        <f>(100*W60)/(100-W60)</f>
        <v>4.449550866931272</v>
      </c>
      <c r="AC60" s="269"/>
      <c r="AD60" s="67">
        <f>(0.25*(100-O60)+2.3*(O60-H60)+12*(H60-E60)+150*(E60))/100</f>
        <v>13.748600000000001</v>
      </c>
      <c r="AE60" s="68">
        <f>(AB60*$AE$56)/(2.65*(AD60)^(1/5))</f>
        <v>2.6641176554996746</v>
      </c>
      <c r="AF60" s="29"/>
      <c r="AG60" s="66"/>
    </row>
    <row r="61" spans="1:34" ht="24.9" customHeight="1" x14ac:dyDescent="0.25">
      <c r="A61" s="5"/>
      <c r="B61" s="44">
        <v>2</v>
      </c>
      <c r="C61" s="378"/>
      <c r="D61" s="379"/>
      <c r="E61" s="147"/>
      <c r="F61" s="148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4"/>
      <c r="T61" s="134"/>
      <c r="U61" s="380"/>
      <c r="V61" s="381"/>
      <c r="W61" s="382"/>
      <c r="X61" s="383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7.3</v>
      </c>
      <c r="F66" s="114">
        <f t="shared" si="3"/>
        <v>9.6</v>
      </c>
      <c r="G66" s="114">
        <f t="shared" si="3"/>
        <v>12.6</v>
      </c>
      <c r="H66" s="114">
        <f t="shared" si="3"/>
        <v>16.2</v>
      </c>
      <c r="I66" s="114">
        <f t="shared" si="3"/>
        <v>21.3</v>
      </c>
      <c r="J66" s="114">
        <f t="shared" si="3"/>
        <v>30</v>
      </c>
      <c r="K66" s="114">
        <f t="shared" si="3"/>
        <v>43.3</v>
      </c>
      <c r="L66" s="114">
        <f t="shared" si="3"/>
        <v>57.6</v>
      </c>
      <c r="M66" s="114">
        <f t="shared" si="3"/>
        <v>68.8</v>
      </c>
      <c r="N66" s="114">
        <f t="shared" si="3"/>
        <v>79.3</v>
      </c>
      <c r="O66" s="114">
        <f t="shared" si="3"/>
        <v>90.4</v>
      </c>
      <c r="P66" s="114">
        <f t="shared" si="3"/>
        <v>95.5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172</v>
      </c>
      <c r="V66" s="263"/>
      <c r="W66" s="264">
        <f>IF(W60&lt;&gt;0,AVERAGE(W60:X63),"")</f>
        <v>4.26</v>
      </c>
      <c r="X66" s="265"/>
      <c r="Y66" s="266">
        <f>IF(W60&lt;&gt;0,AVERAGE(Y60:Z63),"")</f>
        <v>2.6641176554996746</v>
      </c>
      <c r="Z66" s="267"/>
      <c r="AA66" s="66"/>
      <c r="AB66" s="268">
        <f>(100*W66)/(100-W66)</f>
        <v>4.449550866931272</v>
      </c>
      <c r="AC66" s="269"/>
      <c r="AD66" s="67">
        <f t="shared" si="0"/>
        <v>13.748600000000001</v>
      </c>
      <c r="AE66" s="68">
        <f t="shared" si="1"/>
        <v>2.6641176554996746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39EE-C7ED-4840-A1CC-B1F03C6B3A24}">
  <sheetPr>
    <pageSetUpPr fitToPage="1"/>
  </sheetPr>
  <dimension ref="A1:AN79"/>
  <sheetViews>
    <sheetView zoomScaleNormal="100" workbookViewId="0">
      <selection activeCell="G13" sqref="G13:L1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20</v>
      </c>
      <c r="K5" s="364"/>
      <c r="L5" s="365" t="s">
        <v>51</v>
      </c>
      <c r="M5" s="320"/>
      <c r="N5" s="320"/>
      <c r="O5" s="364"/>
      <c r="P5" s="366">
        <v>45783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127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128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45777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64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129</v>
      </c>
      <c r="D60" s="291"/>
      <c r="E60" s="122">
        <v>8</v>
      </c>
      <c r="F60" s="123">
        <v>10.4</v>
      </c>
      <c r="G60" s="124">
        <v>13.8</v>
      </c>
      <c r="H60" s="124">
        <v>18</v>
      </c>
      <c r="I60" s="124">
        <v>23.6</v>
      </c>
      <c r="J60" s="124">
        <v>33.4</v>
      </c>
      <c r="K60" s="124">
        <v>49.2</v>
      </c>
      <c r="L60" s="124">
        <v>64.2</v>
      </c>
      <c r="M60" s="124">
        <v>73.2</v>
      </c>
      <c r="N60" s="124">
        <v>81.900000000000006</v>
      </c>
      <c r="O60" s="124">
        <v>91.9</v>
      </c>
      <c r="P60" s="124">
        <v>97.2</v>
      </c>
      <c r="Q60" s="124">
        <v>100</v>
      </c>
      <c r="R60" s="124"/>
      <c r="S60" s="125"/>
      <c r="T60" s="125"/>
      <c r="U60" s="389"/>
      <c r="V60" s="390"/>
      <c r="W60" s="391">
        <v>4.37</v>
      </c>
      <c r="X60" s="392"/>
      <c r="Y60" s="459">
        <f>IF(W60&lt;&gt;0,AE60,"")</f>
        <v>2.6916756625155349</v>
      </c>
      <c r="Z60" s="460"/>
      <c r="AA60" s="80"/>
      <c r="AB60" s="268">
        <f>(100*W60)/(100-W60)</f>
        <v>4.5696957021855065</v>
      </c>
      <c r="AC60" s="269"/>
      <c r="AD60" s="67">
        <f>(0.25*(100-O60)+2.3*(O60-H60)+12*(H60-E60)+150*(E60))/100</f>
        <v>14.919949999999998</v>
      </c>
      <c r="AE60" s="68">
        <f>(AB60*$AE$56)/(2.65*(AD60)^(1/5))</f>
        <v>2.6916756625155349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5"/>
      <c r="T61" s="125"/>
      <c r="U61" s="389"/>
      <c r="V61" s="390"/>
      <c r="W61" s="391"/>
      <c r="X61" s="392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</v>
      </c>
      <c r="F66" s="114">
        <f t="shared" si="3"/>
        <v>10.4</v>
      </c>
      <c r="G66" s="114">
        <f t="shared" si="3"/>
        <v>13.8</v>
      </c>
      <c r="H66" s="114">
        <f t="shared" si="3"/>
        <v>18</v>
      </c>
      <c r="I66" s="114">
        <f t="shared" si="3"/>
        <v>23.6</v>
      </c>
      <c r="J66" s="114">
        <f t="shared" si="3"/>
        <v>33.4</v>
      </c>
      <c r="K66" s="114">
        <f t="shared" si="3"/>
        <v>49.2</v>
      </c>
      <c r="L66" s="114">
        <f t="shared" si="3"/>
        <v>64.2</v>
      </c>
      <c r="M66" s="114">
        <f t="shared" si="3"/>
        <v>73.2</v>
      </c>
      <c r="N66" s="114">
        <f t="shared" si="3"/>
        <v>81.900000000000006</v>
      </c>
      <c r="O66" s="114">
        <f t="shared" si="3"/>
        <v>91.9</v>
      </c>
      <c r="P66" s="114">
        <f t="shared" si="3"/>
        <v>97.2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 t="str">
        <f>IF(U60&lt;&gt;0,AVERAGE(U60:V63),"")</f>
        <v/>
      </c>
      <c r="V66" s="263"/>
      <c r="W66" s="264">
        <f>IF(W60&lt;&gt;0,AVERAGE(W60:X63),"")</f>
        <v>4.37</v>
      </c>
      <c r="X66" s="265"/>
      <c r="Y66" s="266">
        <f>IF(W60&lt;&gt;0,AVERAGE(Y60:Z63),"")</f>
        <v>2.6916756625155349</v>
      </c>
      <c r="Z66" s="267"/>
      <c r="AA66" s="66"/>
      <c r="AB66" s="268">
        <f>(100*W66)/(100-W66)</f>
        <v>4.5696957021855065</v>
      </c>
      <c r="AC66" s="269"/>
      <c r="AD66" s="67">
        <f t="shared" si="0"/>
        <v>14.919949999999998</v>
      </c>
      <c r="AE66" s="68">
        <f t="shared" si="1"/>
        <v>2.6916756625155349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D4E0-8ECC-439A-9271-52A0886418AA}">
  <sheetPr>
    <pageSetUpPr fitToPage="1"/>
  </sheetPr>
  <dimension ref="A1:AN79"/>
  <sheetViews>
    <sheetView topLeftCell="A67" zoomScaleNormal="100" workbookViewId="0">
      <selection activeCell="AC20" sqref="AC2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19</v>
      </c>
      <c r="K5" s="364"/>
      <c r="L5" s="365" t="s">
        <v>51</v>
      </c>
      <c r="M5" s="320"/>
      <c r="N5" s="320"/>
      <c r="O5" s="364"/>
      <c r="P5" s="366">
        <v>45762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45762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123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45762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125</v>
      </c>
      <c r="D60" s="379"/>
      <c r="E60" s="147">
        <v>8.4</v>
      </c>
      <c r="F60" s="148">
        <v>10.6</v>
      </c>
      <c r="G60" s="133">
        <v>12.7</v>
      </c>
      <c r="H60" s="133">
        <v>15.2</v>
      </c>
      <c r="I60" s="133">
        <v>18.899999999999999</v>
      </c>
      <c r="J60" s="133">
        <v>28.1</v>
      </c>
      <c r="K60" s="133">
        <v>46.2</v>
      </c>
      <c r="L60" s="133">
        <v>63.3</v>
      </c>
      <c r="M60" s="133">
        <v>73.400000000000006</v>
      </c>
      <c r="N60" s="133">
        <v>82.9</v>
      </c>
      <c r="O60" s="133">
        <v>92.3</v>
      </c>
      <c r="P60" s="133">
        <v>95.6</v>
      </c>
      <c r="Q60" s="133">
        <v>100</v>
      </c>
      <c r="R60" s="133"/>
      <c r="S60" s="134"/>
      <c r="T60" s="134"/>
      <c r="U60" s="380">
        <v>187</v>
      </c>
      <c r="V60" s="381"/>
      <c r="W60" s="382">
        <v>4.0199999999999996</v>
      </c>
      <c r="X60" s="383"/>
      <c r="Y60" s="459">
        <f>IF(W60&lt;&gt;0,AE60,"")</f>
        <v>2.4576309384312367</v>
      </c>
      <c r="Z60" s="460"/>
      <c r="AA60" s="80"/>
      <c r="AB60" s="268">
        <f>(100*W60)/(100-W60)</f>
        <v>4.1883725776203367</v>
      </c>
      <c r="AC60" s="269"/>
      <c r="AD60" s="67">
        <f>(0.25*(100-O60)+2.3*(O60-H60)+12*(H60-E60)+150*(E60))/100</f>
        <v>15.208550000000001</v>
      </c>
      <c r="AE60" s="68">
        <f>(AB60*$AE$56)/(2.65*(AD60)^(1/5))</f>
        <v>2.4576309384312367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126</v>
      </c>
      <c r="D61" s="379"/>
      <c r="E61" s="147">
        <v>5.2</v>
      </c>
      <c r="F61" s="148">
        <v>7</v>
      </c>
      <c r="G61" s="133">
        <v>10.1</v>
      </c>
      <c r="H61" s="133">
        <v>13.9</v>
      </c>
      <c r="I61" s="133">
        <v>18.5</v>
      </c>
      <c r="J61" s="133">
        <v>26.4</v>
      </c>
      <c r="K61" s="133">
        <v>41.3</v>
      </c>
      <c r="L61" s="133">
        <v>55.8</v>
      </c>
      <c r="M61" s="133">
        <v>64.599999999999994</v>
      </c>
      <c r="N61" s="133">
        <v>78.3</v>
      </c>
      <c r="O61" s="133">
        <v>88.4</v>
      </c>
      <c r="P61" s="133">
        <v>93.6</v>
      </c>
      <c r="Q61" s="133">
        <v>100</v>
      </c>
      <c r="R61" s="133"/>
      <c r="S61" s="134"/>
      <c r="T61" s="134"/>
      <c r="U61" s="380">
        <v>182</v>
      </c>
      <c r="V61" s="381"/>
      <c r="W61" s="382">
        <v>4.04</v>
      </c>
      <c r="X61" s="383"/>
      <c r="Y61" s="288">
        <f>IF(W61&lt;&gt;0,AE61,"")</f>
        <v>2.6560091419606486</v>
      </c>
      <c r="Z61" s="289"/>
      <c r="AA61" s="80"/>
      <c r="AB61" s="268">
        <f>(100*W61)/(100-W61)</f>
        <v>4.2100875364735311</v>
      </c>
      <c r="AC61" s="269"/>
      <c r="AD61" s="67">
        <f t="shared" ref="AD61:AD67" si="0">(0.25*(100-O61)+2.3*(O61-H61)+12*(H61-E61)+150*(E61))/100</f>
        <v>10.586500000000001</v>
      </c>
      <c r="AE61" s="68">
        <f t="shared" ref="AE61:AE67" si="1">(AB61*$AE$56)/(2.65*(AD61)^(1/5))</f>
        <v>2.6560091419606486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6.8000000000000007</v>
      </c>
      <c r="F66" s="114">
        <f t="shared" si="3"/>
        <v>8.8000000000000007</v>
      </c>
      <c r="G66" s="114">
        <f t="shared" si="3"/>
        <v>11.399999999999999</v>
      </c>
      <c r="H66" s="114">
        <f t="shared" si="3"/>
        <v>14.55</v>
      </c>
      <c r="I66" s="114">
        <f t="shared" si="3"/>
        <v>18.7</v>
      </c>
      <c r="J66" s="114">
        <f t="shared" si="3"/>
        <v>27.25</v>
      </c>
      <c r="K66" s="114">
        <f t="shared" si="3"/>
        <v>43.75</v>
      </c>
      <c r="L66" s="114">
        <f t="shared" si="3"/>
        <v>59.55</v>
      </c>
      <c r="M66" s="114">
        <f t="shared" si="3"/>
        <v>69</v>
      </c>
      <c r="N66" s="114">
        <f t="shared" si="3"/>
        <v>80.599999999999994</v>
      </c>
      <c r="O66" s="114">
        <f t="shared" si="3"/>
        <v>90.35</v>
      </c>
      <c r="P66" s="114">
        <f t="shared" si="3"/>
        <v>94.6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184.5</v>
      </c>
      <c r="V66" s="263"/>
      <c r="W66" s="264">
        <f>IF(W60&lt;&gt;0,AVERAGE(W60:X63),"")</f>
        <v>4.0299999999999994</v>
      </c>
      <c r="X66" s="265"/>
      <c r="Y66" s="266">
        <f>IF(W60&lt;&gt;0,AVERAGE(Y60:Z63),"")</f>
        <v>2.5568200401959427</v>
      </c>
      <c r="Z66" s="267"/>
      <c r="AA66" s="66"/>
      <c r="AB66" s="268">
        <f>(100*W66)/(100-W66)</f>
        <v>4.199228925705949</v>
      </c>
      <c r="AC66" s="269"/>
      <c r="AD66" s="67">
        <f t="shared" si="0"/>
        <v>12.897525</v>
      </c>
      <c r="AE66" s="68">
        <f t="shared" si="1"/>
        <v>2.546579248313789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 t="s">
        <v>124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C60:D60"/>
    <mergeCell ref="U60:V60"/>
    <mergeCell ref="W60:X60"/>
    <mergeCell ref="U61:V61"/>
    <mergeCell ref="W61:X61"/>
    <mergeCell ref="C61:D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BE4D-364B-4B16-8058-7906D61C03C7}">
  <sheetPr>
    <pageSetUpPr fitToPage="1"/>
  </sheetPr>
  <dimension ref="A1:AN79"/>
  <sheetViews>
    <sheetView zoomScaleNormal="100" workbookViewId="0">
      <selection activeCell="V77" sqref="V77:Y78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18</v>
      </c>
      <c r="K5" s="364"/>
      <c r="L5" s="365" t="s">
        <v>51</v>
      </c>
      <c r="M5" s="320"/>
      <c r="N5" s="320"/>
      <c r="O5" s="364"/>
      <c r="P5" s="366">
        <v>45749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45749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121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45749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71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122</v>
      </c>
      <c r="D60" s="379"/>
      <c r="E60" s="147">
        <v>8.1</v>
      </c>
      <c r="F60" s="148">
        <v>10.6</v>
      </c>
      <c r="G60" s="133">
        <v>14.1</v>
      </c>
      <c r="H60" s="133">
        <v>18</v>
      </c>
      <c r="I60" s="133">
        <v>23.4</v>
      </c>
      <c r="J60" s="133">
        <v>32.700000000000003</v>
      </c>
      <c r="K60" s="133">
        <v>46.8</v>
      </c>
      <c r="L60" s="133">
        <v>65.099999999999994</v>
      </c>
      <c r="M60" s="133">
        <v>78.400000000000006</v>
      </c>
      <c r="N60" s="133">
        <v>94.1</v>
      </c>
      <c r="O60" s="133">
        <v>98.3</v>
      </c>
      <c r="P60" s="133">
        <v>99.4</v>
      </c>
      <c r="Q60" s="133">
        <v>100</v>
      </c>
      <c r="R60" s="133"/>
      <c r="S60" s="134"/>
      <c r="T60" s="134"/>
      <c r="U60" s="380">
        <v>167</v>
      </c>
      <c r="V60" s="381"/>
      <c r="W60" s="382">
        <v>4.5</v>
      </c>
      <c r="X60" s="383"/>
      <c r="Y60" s="459">
        <f>IF(W60&lt;&gt;0,AE60,"")</f>
        <v>2.7656127459663704</v>
      </c>
      <c r="Z60" s="460"/>
      <c r="AA60" s="80"/>
      <c r="AB60" s="268">
        <f>(100*W60)/(100-W60)</f>
        <v>4.7120418848167542</v>
      </c>
      <c r="AC60" s="269"/>
      <c r="AD60" s="67">
        <f>(0.25*(100-O60)+2.3*(O60-H60)+12*(H60-E60)+150*(E60))/100</f>
        <v>15.18915</v>
      </c>
      <c r="AE60" s="68">
        <f>(AB60*$AE$56)/(2.65*(AD60)^(1/5))</f>
        <v>2.7656127459663704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5"/>
      <c r="T61" s="125"/>
      <c r="U61" s="389"/>
      <c r="V61" s="390"/>
      <c r="W61" s="391"/>
      <c r="X61" s="392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8.1</v>
      </c>
      <c r="F66" s="114">
        <f t="shared" si="3"/>
        <v>10.6</v>
      </c>
      <c r="G66" s="114">
        <f t="shared" si="3"/>
        <v>14.1</v>
      </c>
      <c r="H66" s="114">
        <f t="shared" si="3"/>
        <v>18</v>
      </c>
      <c r="I66" s="114">
        <f t="shared" si="3"/>
        <v>23.4</v>
      </c>
      <c r="J66" s="114">
        <f t="shared" si="3"/>
        <v>32.700000000000003</v>
      </c>
      <c r="K66" s="114">
        <f t="shared" si="3"/>
        <v>46.8</v>
      </c>
      <c r="L66" s="114">
        <f t="shared" si="3"/>
        <v>65.099999999999994</v>
      </c>
      <c r="M66" s="114">
        <f t="shared" si="3"/>
        <v>78.400000000000006</v>
      </c>
      <c r="N66" s="114">
        <f t="shared" si="3"/>
        <v>94.1</v>
      </c>
      <c r="O66" s="114">
        <f t="shared" si="3"/>
        <v>98.3</v>
      </c>
      <c r="P66" s="114">
        <f t="shared" si="3"/>
        <v>99.4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167</v>
      </c>
      <c r="V66" s="263"/>
      <c r="W66" s="264">
        <f>IF(W60&lt;&gt;0,AVERAGE(W60:X63),"")</f>
        <v>4.5</v>
      </c>
      <c r="X66" s="265"/>
      <c r="Y66" s="266">
        <f>IF(W60&lt;&gt;0,AVERAGE(Y60:Z63),"")</f>
        <v>2.7656127459663704</v>
      </c>
      <c r="Z66" s="267"/>
      <c r="AA66" s="66"/>
      <c r="AB66" s="268">
        <f>(100*W66)/(100-W66)</f>
        <v>4.7120418848167542</v>
      </c>
      <c r="AC66" s="269"/>
      <c r="AD66" s="67">
        <f t="shared" si="0"/>
        <v>15.18915</v>
      </c>
      <c r="AE66" s="68">
        <f t="shared" si="1"/>
        <v>2.7656127459663704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Y60:Z6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AF3B-85DA-46AA-B304-4AE59A5A3D20}">
  <sheetPr>
    <pageSetUpPr fitToPage="1"/>
  </sheetPr>
  <dimension ref="A1:AN79"/>
  <sheetViews>
    <sheetView zoomScaleNormal="100" workbookViewId="0">
      <selection activeCell="O60" sqref="O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17</v>
      </c>
      <c r="K5" s="364"/>
      <c r="L5" s="365" t="s">
        <v>51</v>
      </c>
      <c r="M5" s="320"/>
      <c r="N5" s="320"/>
      <c r="O5" s="364"/>
      <c r="P5" s="366">
        <v>45748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45748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120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45748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64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119</v>
      </c>
      <c r="D60" s="291"/>
      <c r="E60" s="143">
        <v>8.1</v>
      </c>
      <c r="F60" s="144">
        <v>11</v>
      </c>
      <c r="G60" s="145">
        <v>13.8</v>
      </c>
      <c r="H60" s="145">
        <v>18.399999999999999</v>
      </c>
      <c r="I60" s="145">
        <v>24.9</v>
      </c>
      <c r="J60" s="145">
        <v>34.5</v>
      </c>
      <c r="K60" s="145">
        <v>46.2</v>
      </c>
      <c r="L60" s="145">
        <v>63.7</v>
      </c>
      <c r="M60" s="145">
        <v>72.8</v>
      </c>
      <c r="N60" s="145">
        <v>82.5</v>
      </c>
      <c r="O60" s="145">
        <v>92.3</v>
      </c>
      <c r="P60" s="145">
        <v>97</v>
      </c>
      <c r="Q60" s="145">
        <v>100</v>
      </c>
      <c r="R60" s="145"/>
      <c r="S60" s="146"/>
      <c r="T60" s="146"/>
      <c r="U60" s="427">
        <v>164</v>
      </c>
      <c r="V60" s="428"/>
      <c r="W60" s="429">
        <v>4.76</v>
      </c>
      <c r="X60" s="430"/>
      <c r="Y60" s="459">
        <f>IF(W60&lt;&gt;0,AE60,"")</f>
        <v>2.9366529669231518</v>
      </c>
      <c r="Z60" s="460"/>
      <c r="AA60" s="80"/>
      <c r="AB60" s="268">
        <f>(100*W60)/(100-W60)</f>
        <v>4.9979000419991602</v>
      </c>
      <c r="AC60" s="269"/>
      <c r="AD60" s="67">
        <f>(0.25*(100-O60)+2.3*(O60-H60)+12*(H60-E60)+150*(E60))/100</f>
        <v>15.104949999999999</v>
      </c>
      <c r="AE60" s="68">
        <f>(AB60*$AE$56)/(2.65*(AD60)^(1/5))</f>
        <v>2.9366529669231518</v>
      </c>
      <c r="AF60" s="29"/>
      <c r="AG60" s="66"/>
    </row>
    <row r="61" spans="1:34" ht="24.9" customHeight="1" x14ac:dyDescent="0.25">
      <c r="A61" s="5"/>
      <c r="B61" s="44">
        <v>2</v>
      </c>
      <c r="C61" s="290"/>
      <c r="D61" s="291"/>
      <c r="E61" s="122"/>
      <c r="F61" s="123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5"/>
      <c r="T61" s="125"/>
      <c r="U61" s="389"/>
      <c r="V61" s="390"/>
      <c r="W61" s="391"/>
      <c r="X61" s="392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8.1</v>
      </c>
      <c r="F66" s="114">
        <f t="shared" si="3"/>
        <v>11</v>
      </c>
      <c r="G66" s="114">
        <f t="shared" si="3"/>
        <v>13.8</v>
      </c>
      <c r="H66" s="114">
        <f t="shared" si="3"/>
        <v>18.399999999999999</v>
      </c>
      <c r="I66" s="114">
        <f t="shared" si="3"/>
        <v>24.9</v>
      </c>
      <c r="J66" s="114">
        <f t="shared" si="3"/>
        <v>34.5</v>
      </c>
      <c r="K66" s="114">
        <f t="shared" si="3"/>
        <v>46.2</v>
      </c>
      <c r="L66" s="114">
        <f t="shared" si="3"/>
        <v>63.7</v>
      </c>
      <c r="M66" s="114">
        <f t="shared" si="3"/>
        <v>72.8</v>
      </c>
      <c r="N66" s="114">
        <f t="shared" si="3"/>
        <v>82.5</v>
      </c>
      <c r="O66" s="114">
        <f t="shared" si="3"/>
        <v>92.3</v>
      </c>
      <c r="P66" s="114">
        <f t="shared" si="3"/>
        <v>97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164</v>
      </c>
      <c r="V66" s="263"/>
      <c r="W66" s="264">
        <f>IF(W60&lt;&gt;0,AVERAGE(W60:X63),"")</f>
        <v>4.76</v>
      </c>
      <c r="X66" s="265"/>
      <c r="Y66" s="266">
        <f>IF(W60&lt;&gt;0,AVERAGE(Y60:Z63),"")</f>
        <v>2.9366529669231518</v>
      </c>
      <c r="Z66" s="267"/>
      <c r="AA66" s="66"/>
      <c r="AB66" s="268">
        <f>(100*W66)/(100-W66)</f>
        <v>4.9979000419991602</v>
      </c>
      <c r="AC66" s="269"/>
      <c r="AD66" s="67">
        <f t="shared" si="0"/>
        <v>15.104949999999999</v>
      </c>
      <c r="AE66" s="68">
        <f t="shared" si="1"/>
        <v>2.9366529669231518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60:V60"/>
    <mergeCell ref="W60:X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C60:D60"/>
    <mergeCell ref="Y60:Z60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7BAD-8108-40EF-BC49-A293451D2602}">
  <sheetPr>
    <pageSetUpPr fitToPage="1"/>
  </sheetPr>
  <dimension ref="A1:AN79"/>
  <sheetViews>
    <sheetView zoomScaleNormal="100" workbookViewId="0">
      <selection activeCell="S12" sqref="S12:Y1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16</v>
      </c>
      <c r="K5" s="364"/>
      <c r="L5" s="365" t="s">
        <v>51</v>
      </c>
      <c r="M5" s="320"/>
      <c r="N5" s="320"/>
      <c r="O5" s="364"/>
      <c r="P5" s="366">
        <v>45691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114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115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330" t="s">
        <v>118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115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64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116</v>
      </c>
      <c r="D60" s="291"/>
      <c r="E60" s="122">
        <v>7.9</v>
      </c>
      <c r="F60" s="123">
        <v>10.1</v>
      </c>
      <c r="G60" s="124">
        <v>13.4</v>
      </c>
      <c r="H60" s="124">
        <v>17.5</v>
      </c>
      <c r="I60" s="124">
        <v>22.9</v>
      </c>
      <c r="J60" s="124">
        <v>31.6</v>
      </c>
      <c r="K60" s="124">
        <v>44.8</v>
      </c>
      <c r="L60" s="124">
        <v>57.7</v>
      </c>
      <c r="M60" s="124">
        <v>66.400000000000006</v>
      </c>
      <c r="N60" s="124">
        <v>76.3</v>
      </c>
      <c r="O60" s="124">
        <v>89.7</v>
      </c>
      <c r="P60" s="124">
        <v>96.1</v>
      </c>
      <c r="Q60" s="124">
        <v>100</v>
      </c>
      <c r="R60" s="124"/>
      <c r="S60" s="125"/>
      <c r="T60" s="125"/>
      <c r="U60" s="389">
        <v>179</v>
      </c>
      <c r="V60" s="390"/>
      <c r="W60" s="391">
        <v>4.26</v>
      </c>
      <c r="X60" s="392"/>
      <c r="Y60" s="459">
        <f>IF(W60&lt;&gt;0,AE60,"")</f>
        <v>2.6291205123569004</v>
      </c>
      <c r="Z60" s="460"/>
      <c r="AA60" s="80"/>
      <c r="AB60" s="268">
        <f>(100*W60)/(100-W60)</f>
        <v>4.449550866931272</v>
      </c>
      <c r="AC60" s="269"/>
      <c r="AD60" s="67">
        <f>(0.25*(100-O60)+2.3*(O60-H60)+12*(H60-E60)+150*(E60))/100</f>
        <v>14.68835</v>
      </c>
      <c r="AE60" s="68">
        <f>(AB60*$AE$56)/(2.65*(AD60)^(1/5))</f>
        <v>2.6291205123569004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117</v>
      </c>
      <c r="D61" s="291"/>
      <c r="E61" s="122">
        <v>7.5</v>
      </c>
      <c r="F61" s="123">
        <v>9.8000000000000007</v>
      </c>
      <c r="G61" s="124">
        <v>12.6</v>
      </c>
      <c r="H61" s="124">
        <v>16.100000000000001</v>
      </c>
      <c r="I61" s="124">
        <v>20.8</v>
      </c>
      <c r="J61" s="124">
        <v>28.8</v>
      </c>
      <c r="K61" s="124">
        <v>40.799999999999997</v>
      </c>
      <c r="L61" s="124">
        <v>52.9</v>
      </c>
      <c r="M61" s="124">
        <v>61.9</v>
      </c>
      <c r="N61" s="124">
        <v>75.2</v>
      </c>
      <c r="O61" s="124">
        <v>88.5</v>
      </c>
      <c r="P61" s="124">
        <v>95.8</v>
      </c>
      <c r="Q61" s="124">
        <v>100</v>
      </c>
      <c r="R61" s="124"/>
      <c r="S61" s="125"/>
      <c r="T61" s="125"/>
      <c r="U61" s="389">
        <v>179</v>
      </c>
      <c r="V61" s="390"/>
      <c r="W61" s="391">
        <v>3.94</v>
      </c>
      <c r="X61" s="392"/>
      <c r="Y61" s="288">
        <f>IF(W61&lt;&gt;0,AE61,"")</f>
        <v>2.4477456755175884</v>
      </c>
      <c r="Z61" s="289"/>
      <c r="AA61" s="80"/>
      <c r="AB61" s="268">
        <f>(100*W61)/(100-W61)</f>
        <v>4.1016031646887363</v>
      </c>
      <c r="AC61" s="269"/>
      <c r="AD61" s="67">
        <f t="shared" ref="AD61:AD67" si="0">(0.25*(100-O61)+2.3*(O61-H61)+12*(H61-E61)+150*(E61))/100</f>
        <v>13.975950000000001</v>
      </c>
      <c r="AE61" s="68">
        <f t="shared" ref="AE61:AE67" si="1">(AB61*$AE$56)/(2.65*(AD61)^(1/5))</f>
        <v>2.4477456755175884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7.7</v>
      </c>
      <c r="F66" s="114">
        <f t="shared" si="3"/>
        <v>9.9499999999999993</v>
      </c>
      <c r="G66" s="114">
        <f t="shared" si="3"/>
        <v>13</v>
      </c>
      <c r="H66" s="114">
        <f t="shared" si="3"/>
        <v>16.8</v>
      </c>
      <c r="I66" s="114">
        <f t="shared" si="3"/>
        <v>21.85</v>
      </c>
      <c r="J66" s="114">
        <f t="shared" si="3"/>
        <v>30.200000000000003</v>
      </c>
      <c r="K66" s="114">
        <f t="shared" si="3"/>
        <v>42.8</v>
      </c>
      <c r="L66" s="114">
        <f t="shared" si="3"/>
        <v>55.3</v>
      </c>
      <c r="M66" s="114">
        <f t="shared" si="3"/>
        <v>64.150000000000006</v>
      </c>
      <c r="N66" s="114">
        <f t="shared" si="3"/>
        <v>75.75</v>
      </c>
      <c r="O66" s="114">
        <f t="shared" si="3"/>
        <v>89.1</v>
      </c>
      <c r="P66" s="114">
        <f t="shared" si="3"/>
        <v>95.949999999999989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179</v>
      </c>
      <c r="V66" s="263"/>
      <c r="W66" s="264">
        <f>IF(W60&lt;&gt;0,AVERAGE(W60:X63),"")</f>
        <v>4.0999999999999996</v>
      </c>
      <c r="X66" s="265"/>
      <c r="Y66" s="266">
        <f>IF(W60&lt;&gt;0,AVERAGE(Y60:Z63),"")</f>
        <v>2.5384330939372441</v>
      </c>
      <c r="Z66" s="267"/>
      <c r="AA66" s="66"/>
      <c r="AB66" s="268">
        <f>(100*W66)/(100-W66)</f>
        <v>4.2752867570385806</v>
      </c>
      <c r="AC66" s="269"/>
      <c r="AD66" s="67">
        <f t="shared" si="0"/>
        <v>14.332150000000002</v>
      </c>
      <c r="AE66" s="68">
        <f t="shared" si="1"/>
        <v>2.5385861171100674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D56:AD57"/>
    <mergeCell ref="AE56:AE5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S11:Y1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  <mergeCell ref="I19:Y19"/>
    <mergeCell ref="B20:H20"/>
    <mergeCell ref="I20:Y20"/>
    <mergeCell ref="S12:Y12"/>
    <mergeCell ref="B13:F13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E775-F5B8-414E-8911-3B2EF9589BBB}">
  <sheetPr>
    <pageSetUpPr fitToPage="1"/>
  </sheetPr>
  <dimension ref="A1:AN79"/>
  <sheetViews>
    <sheetView topLeftCell="A62" zoomScaleNormal="100" workbookViewId="0">
      <selection activeCell="U73" sqref="U73:Z7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15</v>
      </c>
      <c r="K5" s="364"/>
      <c r="L5" s="365" t="s">
        <v>51</v>
      </c>
      <c r="M5" s="320"/>
      <c r="N5" s="320"/>
      <c r="O5" s="364"/>
      <c r="P5" s="366">
        <v>45681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69</v>
      </c>
      <c r="H10" s="327"/>
      <c r="I10" s="327"/>
      <c r="J10" s="327"/>
      <c r="K10" s="327"/>
      <c r="L10" s="327"/>
      <c r="M10" s="319" t="s">
        <v>30</v>
      </c>
      <c r="N10" s="319"/>
      <c r="O10" s="319"/>
      <c r="P10" s="319"/>
      <c r="Q10" s="319"/>
      <c r="R10" s="319"/>
      <c r="S10" s="330" t="s">
        <v>55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45681</v>
      </c>
      <c r="H11" s="327"/>
      <c r="I11" s="327"/>
      <c r="J11" s="327"/>
      <c r="K11" s="327"/>
      <c r="L11" s="327"/>
      <c r="M11" s="319" t="s">
        <v>44</v>
      </c>
      <c r="N11" s="319"/>
      <c r="O11" s="319"/>
      <c r="P11" s="319"/>
      <c r="Q11" s="319"/>
      <c r="R11" s="319"/>
      <c r="S11" s="331" t="s">
        <v>110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>
        <v>45628</v>
      </c>
      <c r="H12" s="327"/>
      <c r="I12" s="327"/>
      <c r="J12" s="327"/>
      <c r="K12" s="327"/>
      <c r="L12" s="327"/>
      <c r="M12" s="470" t="s">
        <v>43</v>
      </c>
      <c r="N12" s="470"/>
      <c r="O12" s="470"/>
      <c r="P12" s="470"/>
      <c r="Q12" s="470"/>
      <c r="R12" s="470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327" t="s">
        <v>111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112</v>
      </c>
      <c r="D60" s="291"/>
      <c r="E60" s="147">
        <v>8.5</v>
      </c>
      <c r="F60" s="148">
        <v>10.9</v>
      </c>
      <c r="G60" s="133">
        <v>14</v>
      </c>
      <c r="H60" s="133">
        <v>17.899999999999999</v>
      </c>
      <c r="I60" s="133">
        <v>22.8</v>
      </c>
      <c r="J60" s="133">
        <v>31.5</v>
      </c>
      <c r="K60" s="133">
        <v>43.6</v>
      </c>
      <c r="L60" s="133">
        <v>56.3</v>
      </c>
      <c r="M60" s="133">
        <v>66.400000000000006</v>
      </c>
      <c r="N60" s="133">
        <v>76.8</v>
      </c>
      <c r="O60" s="133">
        <v>87.1</v>
      </c>
      <c r="P60" s="133">
        <v>94.4</v>
      </c>
      <c r="Q60" s="133">
        <v>100</v>
      </c>
      <c r="R60" s="133"/>
      <c r="S60" s="134"/>
      <c r="T60" s="134"/>
      <c r="U60" s="380"/>
      <c r="V60" s="381"/>
      <c r="W60" s="382">
        <v>4.45</v>
      </c>
      <c r="X60" s="383"/>
      <c r="Y60" s="459">
        <f>IF(W60&lt;&gt;0,AE60,"")</f>
        <v>2.7223347924178918</v>
      </c>
      <c r="Z60" s="460"/>
      <c r="AA60" s="80"/>
      <c r="AB60" s="268">
        <f>(100*W60)/(100-W60)</f>
        <v>4.657247514390372</v>
      </c>
      <c r="AC60" s="269"/>
      <c r="AD60" s="67">
        <f>(0.25*(100-O60)+2.3*(O60-H60)+12*(H60-E60)+150*(E60))/100</f>
        <v>15.501849999999999</v>
      </c>
      <c r="AE60" s="68">
        <f>(AB60*$AE$56)/(2.65*(AD60)^(1/5))</f>
        <v>2.7223347924178918</v>
      </c>
      <c r="AF60" s="29"/>
      <c r="AG60" s="66"/>
    </row>
    <row r="61" spans="1:34" ht="24.9" customHeight="1" x14ac:dyDescent="0.25">
      <c r="A61" s="5"/>
      <c r="B61" s="44">
        <v>2</v>
      </c>
      <c r="C61" s="393" t="s">
        <v>113</v>
      </c>
      <c r="D61" s="394"/>
      <c r="E61" s="147">
        <v>8.5</v>
      </c>
      <c r="F61" s="148">
        <v>10.5</v>
      </c>
      <c r="G61" s="133">
        <v>14.4</v>
      </c>
      <c r="H61" s="133">
        <v>19.899999999999999</v>
      </c>
      <c r="I61" s="133">
        <v>25.8</v>
      </c>
      <c r="J61" s="133">
        <v>36.299999999999997</v>
      </c>
      <c r="K61" s="133">
        <v>52.4</v>
      </c>
      <c r="L61" s="133">
        <v>64.900000000000006</v>
      </c>
      <c r="M61" s="133">
        <v>72.3</v>
      </c>
      <c r="N61" s="133">
        <v>81.900000000000006</v>
      </c>
      <c r="O61" s="133">
        <v>91.4</v>
      </c>
      <c r="P61" s="133">
        <v>96</v>
      </c>
      <c r="Q61" s="133">
        <v>100</v>
      </c>
      <c r="R61" s="133"/>
      <c r="S61" s="134"/>
      <c r="T61" s="134"/>
      <c r="U61" s="380"/>
      <c r="V61" s="381"/>
      <c r="W61" s="382">
        <v>4.5599999999999996</v>
      </c>
      <c r="X61" s="383"/>
      <c r="Y61" s="288">
        <f>IF(W61&lt;&gt;0,AE61,"")</f>
        <v>2.7827866911181469</v>
      </c>
      <c r="Z61" s="289"/>
      <c r="AA61" s="80"/>
      <c r="AB61" s="268">
        <f>(100*W61)/(100-W61)</f>
        <v>4.7778709136630342</v>
      </c>
      <c r="AC61" s="269"/>
      <c r="AD61" s="67">
        <f t="shared" ref="AD61:AD67" si="0">(0.25*(100-O61)+2.3*(O61-H61)+12*(H61-E61)+150*(E61))/100</f>
        <v>15.784000000000001</v>
      </c>
      <c r="AE61" s="68">
        <f t="shared" ref="AE61:AE67" si="1">(AB61*$AE$56)/(2.65*(AD61)^(1/5))</f>
        <v>2.7827866911181469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8.5</v>
      </c>
      <c r="F66" s="114">
        <f t="shared" si="3"/>
        <v>10.7</v>
      </c>
      <c r="G66" s="114">
        <f t="shared" si="3"/>
        <v>14.2</v>
      </c>
      <c r="H66" s="114">
        <f t="shared" si="3"/>
        <v>18.899999999999999</v>
      </c>
      <c r="I66" s="114">
        <f t="shared" si="3"/>
        <v>24.3</v>
      </c>
      <c r="J66" s="114">
        <f t="shared" si="3"/>
        <v>33.9</v>
      </c>
      <c r="K66" s="114">
        <f t="shared" si="3"/>
        <v>48</v>
      </c>
      <c r="L66" s="114">
        <f t="shared" si="3"/>
        <v>60.6</v>
      </c>
      <c r="M66" s="114">
        <f t="shared" si="3"/>
        <v>69.349999999999994</v>
      </c>
      <c r="N66" s="114">
        <f t="shared" si="3"/>
        <v>79.349999999999994</v>
      </c>
      <c r="O66" s="114">
        <f t="shared" si="3"/>
        <v>89.25</v>
      </c>
      <c r="P66" s="114">
        <f t="shared" si="3"/>
        <v>95.2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 t="str">
        <f>IF(U60&lt;&gt;0,AVERAGE(U60:V63),"")</f>
        <v/>
      </c>
      <c r="V66" s="263"/>
      <c r="W66" s="264">
        <f>IF(W60&lt;&gt;0,AVERAGE(W60:X63),"")</f>
        <v>4.5049999999999999</v>
      </c>
      <c r="X66" s="265"/>
      <c r="Y66" s="266">
        <f>IF(W60&lt;&gt;0,AVERAGE(Y60:Z63),"")</f>
        <v>2.7525607417680193</v>
      </c>
      <c r="Z66" s="267"/>
      <c r="AA66" s="66"/>
      <c r="AB66" s="268">
        <f>(100*W66)/(100-W66)</f>
        <v>4.7175244777213461</v>
      </c>
      <c r="AC66" s="269"/>
      <c r="AD66" s="67">
        <f t="shared" si="0"/>
        <v>15.642925</v>
      </c>
      <c r="AE66" s="68">
        <f t="shared" si="1"/>
        <v>2.7525770827635032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694C-53FD-4212-BBF0-640C8634146D}">
  <sheetPr>
    <pageSetUpPr fitToPage="1"/>
  </sheetPr>
  <dimension ref="A1:AN79"/>
  <sheetViews>
    <sheetView zoomScaleNormal="100" workbookViewId="0">
      <selection activeCell="AD45" sqref="AD45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14</v>
      </c>
      <c r="K5" s="364"/>
      <c r="L5" s="365" t="s">
        <v>51</v>
      </c>
      <c r="M5" s="320"/>
      <c r="N5" s="320"/>
      <c r="O5" s="364"/>
      <c r="P5" s="366">
        <v>45645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19" t="s">
        <v>30</v>
      </c>
      <c r="N10" s="319"/>
      <c r="O10" s="319"/>
      <c r="P10" s="319"/>
      <c r="Q10" s="319"/>
      <c r="R10" s="319"/>
      <c r="S10" s="330" t="s">
        <v>103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>
        <v>45645</v>
      </c>
      <c r="H11" s="327"/>
      <c r="I11" s="327"/>
      <c r="J11" s="327"/>
      <c r="K11" s="327"/>
      <c r="L11" s="327"/>
      <c r="M11" s="319" t="s">
        <v>44</v>
      </c>
      <c r="N11" s="319"/>
      <c r="O11" s="319"/>
      <c r="P11" s="319"/>
      <c r="Q11" s="319"/>
      <c r="R11" s="319"/>
      <c r="S11" s="331" t="s">
        <v>108</v>
      </c>
      <c r="T11" s="331"/>
      <c r="U11" s="331"/>
      <c r="V11" s="331"/>
      <c r="W11" s="331"/>
      <c r="X11" s="331"/>
      <c r="Y11" s="331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102</v>
      </c>
      <c r="H12" s="327"/>
      <c r="I12" s="327"/>
      <c r="J12" s="327"/>
      <c r="K12" s="327"/>
      <c r="L12" s="327"/>
      <c r="M12" s="470" t="s">
        <v>43</v>
      </c>
      <c r="N12" s="470"/>
      <c r="O12" s="470"/>
      <c r="P12" s="470"/>
      <c r="Q12" s="470"/>
      <c r="R12" s="470"/>
      <c r="S12" s="330">
        <v>231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327" t="s">
        <v>64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107</v>
      </c>
      <c r="D60" s="291"/>
      <c r="E60" s="147">
        <v>7</v>
      </c>
      <c r="F60" s="148">
        <v>9</v>
      </c>
      <c r="G60" s="133">
        <v>11.9</v>
      </c>
      <c r="H60" s="133">
        <v>15.8</v>
      </c>
      <c r="I60" s="133">
        <v>21.3</v>
      </c>
      <c r="J60" s="133">
        <v>31.4</v>
      </c>
      <c r="K60" s="133">
        <v>44.4</v>
      </c>
      <c r="L60" s="133">
        <v>57.7</v>
      </c>
      <c r="M60" s="133">
        <v>67.400000000000006</v>
      </c>
      <c r="N60" s="133">
        <v>83.2</v>
      </c>
      <c r="O60" s="133">
        <v>93.3</v>
      </c>
      <c r="P60" s="133">
        <v>97</v>
      </c>
      <c r="Q60" s="133">
        <v>100</v>
      </c>
      <c r="R60" s="133"/>
      <c r="S60" s="134"/>
      <c r="T60" s="134"/>
      <c r="U60" s="380"/>
      <c r="V60" s="381"/>
      <c r="W60" s="382">
        <v>4.5599999999999996</v>
      </c>
      <c r="X60" s="383"/>
      <c r="Y60" s="459">
        <f>IF(W60&lt;&gt;0,AE60,"")</f>
        <v>2.8773515577532907</v>
      </c>
      <c r="Z60" s="460"/>
      <c r="AA60" s="80"/>
      <c r="AB60" s="268">
        <f>(100*W60)/(100-W60)</f>
        <v>4.7778709136630342</v>
      </c>
      <c r="AC60" s="269"/>
      <c r="AD60" s="67">
        <f>(0.25*(100-O60)+2.3*(O60-H60)+12*(H60-E60)+150*(E60))/100</f>
        <v>13.355250000000002</v>
      </c>
      <c r="AE60" s="68">
        <f>(AB60*$AE$56)/(2.65*(AD60)^(1/5))</f>
        <v>2.8773515577532907</v>
      </c>
      <c r="AF60" s="29"/>
      <c r="AG60" s="66"/>
    </row>
    <row r="61" spans="1:34" ht="24.9" customHeight="1" x14ac:dyDescent="0.25">
      <c r="A61" s="5"/>
      <c r="B61" s="44">
        <v>2</v>
      </c>
      <c r="C61" s="393" t="s">
        <v>109</v>
      </c>
      <c r="D61" s="394"/>
      <c r="E61" s="147">
        <v>6.7</v>
      </c>
      <c r="F61" s="148">
        <v>8.8000000000000007</v>
      </c>
      <c r="G61" s="133">
        <v>11.8</v>
      </c>
      <c r="H61" s="133">
        <v>15.7</v>
      </c>
      <c r="I61" s="133">
        <v>21.2</v>
      </c>
      <c r="J61" s="133">
        <v>31</v>
      </c>
      <c r="K61" s="133">
        <v>45.3</v>
      </c>
      <c r="L61" s="133">
        <v>59.3</v>
      </c>
      <c r="M61" s="133">
        <v>68.8</v>
      </c>
      <c r="N61" s="133">
        <v>82.9</v>
      </c>
      <c r="O61" s="133">
        <v>93.2</v>
      </c>
      <c r="P61" s="133">
        <v>96.6</v>
      </c>
      <c r="Q61" s="133">
        <v>100</v>
      </c>
      <c r="R61" s="133"/>
      <c r="S61" s="134"/>
      <c r="T61" s="134"/>
      <c r="U61" s="380"/>
      <c r="V61" s="381"/>
      <c r="W61" s="382">
        <v>4.3899999999999997</v>
      </c>
      <c r="X61" s="383"/>
      <c r="Y61" s="288">
        <f>IF(W61&lt;&gt;0,AE61,"")</f>
        <v>2.7831318157519345</v>
      </c>
      <c r="Z61" s="289"/>
      <c r="AA61" s="80"/>
      <c r="AB61" s="268">
        <f>(100*W61)/(100-W61)</f>
        <v>4.591569919464491</v>
      </c>
      <c r="AC61" s="269"/>
      <c r="AD61" s="67">
        <f t="shared" ref="AD61:AD67" si="0">(0.25*(100-O61)+2.3*(O61-H61)+12*(H61-E61)+150*(E61))/100</f>
        <v>12.929500000000001</v>
      </c>
      <c r="AE61" s="68">
        <f t="shared" ref="AE61:AE67" si="1">(AB61*$AE$56)/(2.65*(AD61)^(1/5))</f>
        <v>2.7831318157519345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6.85</v>
      </c>
      <c r="F66" s="114">
        <f t="shared" si="3"/>
        <v>8.9</v>
      </c>
      <c r="G66" s="114">
        <f t="shared" si="3"/>
        <v>11.850000000000001</v>
      </c>
      <c r="H66" s="114">
        <f t="shared" si="3"/>
        <v>15.75</v>
      </c>
      <c r="I66" s="114">
        <f t="shared" si="3"/>
        <v>21.25</v>
      </c>
      <c r="J66" s="114">
        <f t="shared" si="3"/>
        <v>31.2</v>
      </c>
      <c r="K66" s="114">
        <f t="shared" si="3"/>
        <v>44.849999999999994</v>
      </c>
      <c r="L66" s="114">
        <f t="shared" si="3"/>
        <v>58.5</v>
      </c>
      <c r="M66" s="114">
        <f t="shared" si="3"/>
        <v>68.099999999999994</v>
      </c>
      <c r="N66" s="114">
        <f t="shared" si="3"/>
        <v>83.050000000000011</v>
      </c>
      <c r="O66" s="114">
        <f t="shared" si="3"/>
        <v>93.25</v>
      </c>
      <c r="P66" s="114">
        <f t="shared" si="3"/>
        <v>96.8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 t="str">
        <f>IF(U60&lt;&gt;0,AVERAGE(U60:V63),"")</f>
        <v/>
      </c>
      <c r="V66" s="263"/>
      <c r="W66" s="264">
        <f>IF(W60&lt;&gt;0,AVERAGE(W60:X63),"")</f>
        <v>4.4749999999999996</v>
      </c>
      <c r="X66" s="265"/>
      <c r="Y66" s="266">
        <f>IF(W60&lt;&gt;0,AVERAGE(Y60:Z63),"")</f>
        <v>2.8302416867526126</v>
      </c>
      <c r="Z66" s="267"/>
      <c r="AA66" s="66"/>
      <c r="AB66" s="268">
        <f>(100*W66)/(100-W66)</f>
        <v>4.6846375294425533</v>
      </c>
      <c r="AC66" s="269"/>
      <c r="AD66" s="67">
        <f t="shared" si="0"/>
        <v>13.142374999999999</v>
      </c>
      <c r="AE66" s="68">
        <f t="shared" si="1"/>
        <v>2.8302848219767522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7.5</v>
      </c>
      <c r="F67" s="116">
        <v>10</v>
      </c>
      <c r="G67" s="116">
        <v>13</v>
      </c>
      <c r="H67" s="116">
        <v>18</v>
      </c>
      <c r="I67" s="116">
        <v>23</v>
      </c>
      <c r="J67" s="116">
        <v>31</v>
      </c>
      <c r="K67" s="116">
        <v>43</v>
      </c>
      <c r="L67" s="116">
        <v>53</v>
      </c>
      <c r="M67" s="116">
        <v>65</v>
      </c>
      <c r="N67" s="116">
        <v>80</v>
      </c>
      <c r="O67" s="116">
        <v>93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4.4000000000000004</v>
      </c>
      <c r="X67" s="467"/>
      <c r="Y67" s="468">
        <f>AE67</f>
        <v>2.7359332304708985</v>
      </c>
      <c r="Z67" s="469"/>
      <c r="AA67" s="66"/>
      <c r="AB67" s="268">
        <f>(100*W67)/(100-W67)</f>
        <v>4.6025104602510467</v>
      </c>
      <c r="AC67" s="269"/>
      <c r="AD67" s="67">
        <f t="shared" si="0"/>
        <v>14.2525</v>
      </c>
      <c r="AE67" s="68">
        <f t="shared" si="1"/>
        <v>2.7359332304708985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9.5</v>
      </c>
      <c r="F68" s="92"/>
      <c r="G68" s="92"/>
      <c r="H68" s="92"/>
      <c r="I68" s="92"/>
      <c r="J68" s="92">
        <f>J67+6</f>
        <v>37</v>
      </c>
      <c r="K68" s="92"/>
      <c r="L68" s="92">
        <f>L67+7</f>
        <v>60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5.5</v>
      </c>
      <c r="F69" s="98"/>
      <c r="G69" s="99"/>
      <c r="H69" s="99"/>
      <c r="I69" s="99"/>
      <c r="J69" s="98">
        <f>J67-6</f>
        <v>25</v>
      </c>
      <c r="K69" s="99"/>
      <c r="L69" s="98">
        <f>L67-7</f>
        <v>46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B11:F11"/>
    <mergeCell ref="G11:L11"/>
    <mergeCell ref="M11:R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G58:AG59"/>
    <mergeCell ref="C59:D59"/>
    <mergeCell ref="C60:D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B63:AC63"/>
    <mergeCell ref="B65:D65"/>
    <mergeCell ref="C61:D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S11:Y11"/>
    <mergeCell ref="U60:V60"/>
    <mergeCell ref="W60:X60"/>
    <mergeCell ref="U61:V61"/>
    <mergeCell ref="W61:X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  <mergeCell ref="I19:Y19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664-9258-49D4-83DC-FC5BF08811FF}">
  <sheetPr>
    <pageSetUpPr fitToPage="1"/>
  </sheetPr>
  <dimension ref="A1:AN79"/>
  <sheetViews>
    <sheetView zoomScaleNormal="100" workbookViewId="0">
      <selection activeCell="U1" sqref="U1:Z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13</v>
      </c>
      <c r="K5" s="364"/>
      <c r="L5" s="365" t="s">
        <v>51</v>
      </c>
      <c r="M5" s="320"/>
      <c r="N5" s="320"/>
      <c r="O5" s="364"/>
      <c r="P5" s="366">
        <v>45639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19" t="s">
        <v>30</v>
      </c>
      <c r="N10" s="319"/>
      <c r="O10" s="319"/>
      <c r="P10" s="319"/>
      <c r="Q10" s="319"/>
      <c r="R10" s="319"/>
      <c r="S10" s="330" t="s">
        <v>103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101</v>
      </c>
      <c r="H11" s="327"/>
      <c r="I11" s="327"/>
      <c r="J11" s="327"/>
      <c r="K11" s="327"/>
      <c r="L11" s="327"/>
      <c r="M11" s="319" t="s">
        <v>44</v>
      </c>
      <c r="N11" s="319"/>
      <c r="O11" s="319"/>
      <c r="P11" s="319"/>
      <c r="Q11" s="319"/>
      <c r="R11" s="319"/>
      <c r="S11" s="330" t="s">
        <v>104</v>
      </c>
      <c r="T11" s="330"/>
      <c r="U11" s="330"/>
      <c r="V11" s="330"/>
      <c r="W11" s="330"/>
      <c r="X11" s="330"/>
      <c r="Y11" s="330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102</v>
      </c>
      <c r="H12" s="327"/>
      <c r="I12" s="327"/>
      <c r="J12" s="327"/>
      <c r="K12" s="327"/>
      <c r="L12" s="327"/>
      <c r="M12" s="470" t="s">
        <v>43</v>
      </c>
      <c r="N12" s="470"/>
      <c r="O12" s="470"/>
      <c r="P12" s="470"/>
      <c r="Q12" s="470"/>
      <c r="R12" s="470"/>
      <c r="S12" s="330">
        <v>231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327" t="s">
        <v>64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86</v>
      </c>
      <c r="D60" s="291"/>
      <c r="E60" s="122">
        <v>5.5</v>
      </c>
      <c r="F60" s="123">
        <v>7.2</v>
      </c>
      <c r="G60" s="124">
        <v>9.6</v>
      </c>
      <c r="H60" s="124">
        <v>12.9</v>
      </c>
      <c r="I60" s="124">
        <v>17.399999999999999</v>
      </c>
      <c r="J60" s="124">
        <v>24.5</v>
      </c>
      <c r="K60" s="124">
        <v>34.700000000000003</v>
      </c>
      <c r="L60" s="124">
        <v>49.6</v>
      </c>
      <c r="M60" s="124">
        <v>59.8</v>
      </c>
      <c r="N60" s="124">
        <v>73.599999999999994</v>
      </c>
      <c r="O60" s="124">
        <v>88.2</v>
      </c>
      <c r="P60" s="124">
        <v>95.6</v>
      </c>
      <c r="Q60" s="124">
        <v>100</v>
      </c>
      <c r="R60" s="124"/>
      <c r="S60" s="125"/>
      <c r="T60" s="125"/>
      <c r="U60" s="389">
        <v>174</v>
      </c>
      <c r="V60" s="390"/>
      <c r="W60" s="391">
        <v>3.85</v>
      </c>
      <c r="X60" s="392"/>
      <c r="Y60" s="459">
        <f>IF(W60&lt;&gt;0,AE60,"")</f>
        <v>2.5114228584529776</v>
      </c>
      <c r="Z60" s="460"/>
      <c r="AA60" s="80"/>
      <c r="AB60" s="268">
        <f>(100*W60)/(100-W60)</f>
        <v>4.0041601664066562</v>
      </c>
      <c r="AC60" s="269"/>
      <c r="AD60" s="67">
        <f>(0.25*(100-O60)+2.3*(O60-H60)+12*(H60-E60)+150*(E60))/100</f>
        <v>10.8994</v>
      </c>
      <c r="AE60" s="68">
        <f>(AB60*$AE$56)/(2.65*(AD60)^(1/5))</f>
        <v>2.5114228584529776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394"/>
      <c r="E61" s="151"/>
      <c r="F61" s="152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4"/>
      <c r="R61" s="153"/>
      <c r="S61" s="155"/>
      <c r="T61" s="155"/>
      <c r="U61" s="292"/>
      <c r="V61" s="293"/>
      <c r="W61" s="294"/>
      <c r="X61" s="295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5.5</v>
      </c>
      <c r="F66" s="114">
        <f t="shared" si="3"/>
        <v>7.2</v>
      </c>
      <c r="G66" s="114">
        <f t="shared" si="3"/>
        <v>9.6</v>
      </c>
      <c r="H66" s="114">
        <f t="shared" si="3"/>
        <v>12.9</v>
      </c>
      <c r="I66" s="114">
        <f t="shared" si="3"/>
        <v>17.399999999999999</v>
      </c>
      <c r="J66" s="114">
        <f t="shared" si="3"/>
        <v>24.5</v>
      </c>
      <c r="K66" s="114">
        <f t="shared" si="3"/>
        <v>34.700000000000003</v>
      </c>
      <c r="L66" s="114">
        <f t="shared" si="3"/>
        <v>49.6</v>
      </c>
      <c r="M66" s="114">
        <f t="shared" si="3"/>
        <v>59.8</v>
      </c>
      <c r="N66" s="114">
        <f t="shared" si="3"/>
        <v>73.599999999999994</v>
      </c>
      <c r="O66" s="114">
        <f t="shared" si="3"/>
        <v>88.2</v>
      </c>
      <c r="P66" s="114">
        <f t="shared" si="3"/>
        <v>95.6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174</v>
      </c>
      <c r="V66" s="263"/>
      <c r="W66" s="264">
        <f>IF(W60&lt;&gt;0,AVERAGE(W60:X63),"")</f>
        <v>3.85</v>
      </c>
      <c r="X66" s="265"/>
      <c r="Y66" s="266">
        <f>IF(W60&lt;&gt;0,AVERAGE(Y60:Z63),"")</f>
        <v>2.5114228584529776</v>
      </c>
      <c r="Z66" s="267"/>
      <c r="AA66" s="66"/>
      <c r="AB66" s="268">
        <f>(100*W66)/(100-W66)</f>
        <v>4.0041601664066562</v>
      </c>
      <c r="AC66" s="269"/>
      <c r="AD66" s="67">
        <f t="shared" si="0"/>
        <v>10.8994</v>
      </c>
      <c r="AE66" s="68">
        <f t="shared" si="1"/>
        <v>2.5114228584529776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7.5</v>
      </c>
      <c r="F67" s="116">
        <v>10</v>
      </c>
      <c r="G67" s="116">
        <v>13</v>
      </c>
      <c r="H67" s="116">
        <v>18</v>
      </c>
      <c r="I67" s="116">
        <v>23</v>
      </c>
      <c r="J67" s="116">
        <v>31</v>
      </c>
      <c r="K67" s="116">
        <v>43</v>
      </c>
      <c r="L67" s="116">
        <v>53</v>
      </c>
      <c r="M67" s="116">
        <v>65</v>
      </c>
      <c r="N67" s="116">
        <v>80</v>
      </c>
      <c r="O67" s="116">
        <v>93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4.4000000000000004</v>
      </c>
      <c r="X67" s="467"/>
      <c r="Y67" s="468">
        <f>AE67</f>
        <v>2.7359332304708985</v>
      </c>
      <c r="Z67" s="469"/>
      <c r="AA67" s="66"/>
      <c r="AB67" s="268">
        <f>(100*W67)/(100-W67)</f>
        <v>4.6025104602510467</v>
      </c>
      <c r="AC67" s="269"/>
      <c r="AD67" s="67">
        <f t="shared" si="0"/>
        <v>14.2525</v>
      </c>
      <c r="AE67" s="68">
        <f t="shared" si="1"/>
        <v>2.7359332304708985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9.5</v>
      </c>
      <c r="F68" s="92"/>
      <c r="G68" s="92"/>
      <c r="H68" s="92"/>
      <c r="I68" s="92"/>
      <c r="J68" s="92">
        <f>J67+6</f>
        <v>37</v>
      </c>
      <c r="K68" s="92"/>
      <c r="L68" s="92">
        <f>L67+7</f>
        <v>60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4.9000000000000004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5.5</v>
      </c>
      <c r="F69" s="98"/>
      <c r="G69" s="99"/>
      <c r="H69" s="99"/>
      <c r="I69" s="99"/>
      <c r="J69" s="98">
        <f>J67-6</f>
        <v>25</v>
      </c>
      <c r="K69" s="99"/>
      <c r="L69" s="98">
        <f>L67-7</f>
        <v>46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3.9000000000000004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105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 t="s">
        <v>106</v>
      </c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D56:AD57"/>
    <mergeCell ref="AE56:AE5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76:Q79"/>
    <mergeCell ref="R76:T79"/>
    <mergeCell ref="V77:Y78"/>
    <mergeCell ref="S11:Y1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  <mergeCell ref="I19:Y19"/>
    <mergeCell ref="B20:H20"/>
    <mergeCell ref="I20:Y20"/>
    <mergeCell ref="S12:Y12"/>
    <mergeCell ref="B13:F13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A998-2026-4EA9-9AA4-C108C2E58BA5}">
  <sheetPr>
    <pageSetUpPr fitToPage="1"/>
  </sheetPr>
  <dimension ref="A1:AN79"/>
  <sheetViews>
    <sheetView zoomScaleNormal="100" workbookViewId="0">
      <selection activeCell="E67" sqref="E67:X6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12</v>
      </c>
      <c r="K5" s="364"/>
      <c r="L5" s="365" t="s">
        <v>51</v>
      </c>
      <c r="M5" s="320"/>
      <c r="N5" s="320"/>
      <c r="O5" s="364"/>
      <c r="P5" s="366">
        <v>45623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45623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50" t="s">
        <v>98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45622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81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93" t="s">
        <v>99</v>
      </c>
      <c r="D60" s="394"/>
      <c r="E60" s="151">
        <v>7.2</v>
      </c>
      <c r="F60" s="152">
        <v>9.3000000000000007</v>
      </c>
      <c r="G60" s="153">
        <v>12.1</v>
      </c>
      <c r="H60" s="153">
        <v>15.8</v>
      </c>
      <c r="I60" s="153">
        <v>20.9</v>
      </c>
      <c r="J60" s="153">
        <v>29.8</v>
      </c>
      <c r="K60" s="153">
        <v>46.3</v>
      </c>
      <c r="L60" s="153">
        <v>61.4</v>
      </c>
      <c r="M60" s="153">
        <v>70.599999999999994</v>
      </c>
      <c r="N60" s="153">
        <v>82.2</v>
      </c>
      <c r="O60" s="153">
        <v>92.4</v>
      </c>
      <c r="P60" s="153">
        <v>95.9</v>
      </c>
      <c r="Q60" s="154">
        <v>100</v>
      </c>
      <c r="R60" s="153"/>
      <c r="S60" s="155"/>
      <c r="T60" s="155"/>
      <c r="U60" s="292">
        <v>175</v>
      </c>
      <c r="V60" s="293"/>
      <c r="W60" s="294">
        <v>3.96</v>
      </c>
      <c r="X60" s="295"/>
      <c r="Y60" s="459">
        <f>IF(W60&lt;&gt;0,AE60,"")</f>
        <v>2.4736739857362826</v>
      </c>
      <c r="Z60" s="460"/>
      <c r="AA60" s="80"/>
      <c r="AB60" s="268">
        <f>(100*W60)/(100-W60)</f>
        <v>4.1232819658475632</v>
      </c>
      <c r="AC60" s="269"/>
      <c r="AD60" s="67">
        <f>(0.25*(100-O60)+2.3*(O60-H60)+12*(H60-E60)+150*(E60))/100</f>
        <v>13.6128</v>
      </c>
      <c r="AE60" s="68">
        <f>(AB60*$AE$56)/(2.65*(AD60)^(1/5))</f>
        <v>2.4736739857362826</v>
      </c>
      <c r="AF60" s="29"/>
      <c r="AG60" s="66"/>
    </row>
    <row r="61" spans="1:34" ht="24.9" customHeight="1" x14ac:dyDescent="0.25">
      <c r="A61" s="5"/>
      <c r="B61" s="44">
        <v>2</v>
      </c>
      <c r="C61" s="393" t="s">
        <v>100</v>
      </c>
      <c r="D61" s="394"/>
      <c r="E61" s="151">
        <v>7.5</v>
      </c>
      <c r="F61" s="152">
        <v>9.6</v>
      </c>
      <c r="G61" s="153">
        <v>12.8</v>
      </c>
      <c r="H61" s="153">
        <v>17.100000000000001</v>
      </c>
      <c r="I61" s="153">
        <v>22.7</v>
      </c>
      <c r="J61" s="153">
        <v>32.700000000000003</v>
      </c>
      <c r="K61" s="153">
        <v>48.4</v>
      </c>
      <c r="L61" s="153">
        <v>62.1</v>
      </c>
      <c r="M61" s="153">
        <v>69.7</v>
      </c>
      <c r="N61" s="153">
        <v>78.900000000000006</v>
      </c>
      <c r="O61" s="153">
        <v>88.1</v>
      </c>
      <c r="P61" s="153">
        <v>93</v>
      </c>
      <c r="Q61" s="154">
        <v>100</v>
      </c>
      <c r="R61" s="153"/>
      <c r="S61" s="155"/>
      <c r="T61" s="155"/>
      <c r="U61" s="292">
        <v>172</v>
      </c>
      <c r="V61" s="293"/>
      <c r="W61" s="294">
        <v>4.13</v>
      </c>
      <c r="X61" s="295"/>
      <c r="Y61" s="288">
        <f>IF(W61&lt;&gt;0,AE61,"")</f>
        <v>2.5676146263957937</v>
      </c>
      <c r="Z61" s="289"/>
      <c r="AA61" s="80"/>
      <c r="AB61" s="268">
        <f>(100*W61)/(100-W61)</f>
        <v>4.3079169708980913</v>
      </c>
      <c r="AC61" s="269"/>
      <c r="AD61" s="67">
        <f t="shared" ref="AD61:AD67" si="0">(0.25*(100-O61)+2.3*(O61-H61)+12*(H61-E61)+150*(E61))/100</f>
        <v>14.064749999999998</v>
      </c>
      <c r="AE61" s="68">
        <f t="shared" ref="AE61:AE67" si="1">(AB61*$AE$56)/(2.65*(AD61)^(1/5))</f>
        <v>2.5676146263957937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7.35</v>
      </c>
      <c r="F66" s="114">
        <f t="shared" si="3"/>
        <v>9.4499999999999993</v>
      </c>
      <c r="G66" s="114">
        <f t="shared" si="3"/>
        <v>12.45</v>
      </c>
      <c r="H66" s="114">
        <f t="shared" si="3"/>
        <v>16.450000000000003</v>
      </c>
      <c r="I66" s="114">
        <f t="shared" si="3"/>
        <v>21.799999999999997</v>
      </c>
      <c r="J66" s="114">
        <f t="shared" si="3"/>
        <v>31.25</v>
      </c>
      <c r="K66" s="114">
        <f t="shared" si="3"/>
        <v>47.349999999999994</v>
      </c>
      <c r="L66" s="114">
        <f t="shared" si="3"/>
        <v>61.75</v>
      </c>
      <c r="M66" s="114">
        <f t="shared" si="3"/>
        <v>70.150000000000006</v>
      </c>
      <c r="N66" s="114">
        <f t="shared" si="3"/>
        <v>80.550000000000011</v>
      </c>
      <c r="O66" s="114">
        <f t="shared" si="3"/>
        <v>90.25</v>
      </c>
      <c r="P66" s="114">
        <f t="shared" si="3"/>
        <v>94.45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173.5</v>
      </c>
      <c r="V66" s="263"/>
      <c r="W66" s="264">
        <f>IF(W60&lt;&gt;0,AVERAGE(W60:X63),"")</f>
        <v>4.0449999999999999</v>
      </c>
      <c r="X66" s="265"/>
      <c r="Y66" s="266">
        <f>IF(W60&lt;&gt;0,AVERAGE(Y60:Z63),"")</f>
        <v>2.5206443060660382</v>
      </c>
      <c r="Z66" s="267"/>
      <c r="AA66" s="66"/>
      <c r="AB66" s="268">
        <f>(100*W66)/(100-W66)</f>
        <v>4.2155176905841278</v>
      </c>
      <c r="AC66" s="269"/>
      <c r="AD66" s="67">
        <f t="shared" si="0"/>
        <v>13.838775</v>
      </c>
      <c r="AE66" s="68">
        <f t="shared" si="1"/>
        <v>2.5206950387194693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5:D65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AB60:AC60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C59:D59"/>
    <mergeCell ref="C60:D60"/>
    <mergeCell ref="U60:V60"/>
    <mergeCell ref="W60:X60"/>
    <mergeCell ref="Y60:Z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B19:H19"/>
    <mergeCell ref="I19:Y19"/>
    <mergeCell ref="B20:H20"/>
    <mergeCell ref="I20:Y20"/>
    <mergeCell ref="AD56:AD57"/>
    <mergeCell ref="J6:K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32FE-A6E6-4FF0-9106-76FF911C6B55}">
  <sheetPr>
    <pageSetUpPr fitToPage="1"/>
  </sheetPr>
  <dimension ref="A1:AN79"/>
  <sheetViews>
    <sheetView zoomScaleNormal="100" workbookViewId="0">
      <selection activeCell="AB17" sqref="AB1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11</v>
      </c>
      <c r="K5" s="364"/>
      <c r="L5" s="365" t="s">
        <v>51</v>
      </c>
      <c r="M5" s="320"/>
      <c r="N5" s="320"/>
      <c r="O5" s="364"/>
      <c r="P5" s="366">
        <v>45621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327" t="s">
        <v>63</v>
      </c>
      <c r="H10" s="327"/>
      <c r="I10" s="327"/>
      <c r="J10" s="327"/>
      <c r="K10" s="327"/>
      <c r="L10" s="327"/>
      <c r="M10" s="328" t="s">
        <v>30</v>
      </c>
      <c r="N10" s="328"/>
      <c r="O10" s="328"/>
      <c r="P10" s="328"/>
      <c r="Q10" s="328"/>
      <c r="R10" s="328"/>
      <c r="S10" s="330" t="s">
        <v>55</v>
      </c>
      <c r="T10" s="330"/>
      <c r="U10" s="330"/>
      <c r="V10" s="330"/>
      <c r="W10" s="330"/>
      <c r="X10" s="330"/>
      <c r="Y10" s="330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327" t="s">
        <v>92</v>
      </c>
      <c r="H11" s="327"/>
      <c r="I11" s="327"/>
      <c r="J11" s="327"/>
      <c r="K11" s="327"/>
      <c r="L11" s="327"/>
      <c r="M11" s="328" t="s">
        <v>44</v>
      </c>
      <c r="N11" s="328"/>
      <c r="O11" s="328"/>
      <c r="P11" s="328"/>
      <c r="Q11" s="328"/>
      <c r="R11" s="328"/>
      <c r="S11" s="473" t="s">
        <v>97</v>
      </c>
      <c r="T11" s="473"/>
      <c r="U11" s="473"/>
      <c r="V11" s="473"/>
      <c r="W11" s="473"/>
      <c r="X11" s="473"/>
      <c r="Y11" s="473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327" t="s">
        <v>92</v>
      </c>
      <c r="H12" s="327"/>
      <c r="I12" s="327"/>
      <c r="J12" s="327"/>
      <c r="K12" s="327"/>
      <c r="L12" s="327"/>
      <c r="M12" s="334" t="s">
        <v>43</v>
      </c>
      <c r="N12" s="334"/>
      <c r="O12" s="334"/>
      <c r="P12" s="334"/>
      <c r="Q12" s="334"/>
      <c r="R12" s="334"/>
      <c r="S12" s="330">
        <v>157</v>
      </c>
      <c r="T12" s="330"/>
      <c r="U12" s="330"/>
      <c r="V12" s="330"/>
      <c r="W12" s="330"/>
      <c r="X12" s="330"/>
      <c r="Y12" s="33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327" t="s">
        <v>93</v>
      </c>
      <c r="H13" s="327"/>
      <c r="I13" s="327"/>
      <c r="J13" s="327"/>
      <c r="K13" s="327"/>
      <c r="L13" s="327"/>
      <c r="M13" s="328" t="s">
        <v>29</v>
      </c>
      <c r="N13" s="328"/>
      <c r="O13" s="328"/>
      <c r="P13" s="328"/>
      <c r="Q13" s="328"/>
      <c r="R13" s="328"/>
      <c r="S13" s="327" t="s">
        <v>64</v>
      </c>
      <c r="T13" s="327"/>
      <c r="U13" s="327"/>
      <c r="V13" s="327"/>
      <c r="W13" s="327"/>
      <c r="X13" s="327"/>
      <c r="Y13" s="327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327" t="s">
        <v>94</v>
      </c>
      <c r="H14" s="327"/>
      <c r="I14" s="327"/>
      <c r="J14" s="327"/>
      <c r="K14" s="327"/>
      <c r="L14" s="327"/>
      <c r="M14" s="330" t="s">
        <v>26</v>
      </c>
      <c r="N14" s="330"/>
      <c r="O14" s="330"/>
      <c r="P14" s="330"/>
      <c r="Q14" s="330"/>
      <c r="R14" s="330"/>
      <c r="S14" s="330" t="s">
        <v>49</v>
      </c>
      <c r="T14" s="330"/>
      <c r="U14" s="330"/>
      <c r="V14" s="330"/>
      <c r="W14" s="330"/>
      <c r="X14" s="330"/>
      <c r="Y14" s="330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95</v>
      </c>
      <c r="D60" s="291"/>
      <c r="E60" s="122">
        <v>7.8</v>
      </c>
      <c r="F60" s="123">
        <v>10.1</v>
      </c>
      <c r="G60" s="124">
        <v>12.9</v>
      </c>
      <c r="H60" s="124">
        <v>16.7</v>
      </c>
      <c r="I60" s="124">
        <v>22</v>
      </c>
      <c r="J60" s="124">
        <v>31.5</v>
      </c>
      <c r="K60" s="124">
        <v>46.6</v>
      </c>
      <c r="L60" s="124">
        <v>60.7</v>
      </c>
      <c r="M60" s="124">
        <v>69.599999999999994</v>
      </c>
      <c r="N60" s="124">
        <v>77.599999999999994</v>
      </c>
      <c r="O60" s="124">
        <v>90.5</v>
      </c>
      <c r="P60" s="124">
        <v>96.2</v>
      </c>
      <c r="Q60" s="124">
        <v>100</v>
      </c>
      <c r="R60" s="124"/>
      <c r="S60" s="125"/>
      <c r="T60" s="125"/>
      <c r="U60" s="389">
        <v>175</v>
      </c>
      <c r="V60" s="390"/>
      <c r="W60" s="391">
        <v>4.38</v>
      </c>
      <c r="X60" s="392"/>
      <c r="Y60" s="459">
        <f>IF(W60&lt;&gt;0,AE60,"")</f>
        <v>2.713974167177684</v>
      </c>
      <c r="Z60" s="460"/>
      <c r="AA60" s="80"/>
      <c r="AB60" s="268">
        <f>(100*W60)/(100-W60)</f>
        <v>4.5806316670152682</v>
      </c>
      <c r="AC60" s="269"/>
      <c r="AD60" s="67">
        <f>(0.25*(100-O60)+2.3*(O60-H60)+12*(H60-E60)+150*(E60))/100</f>
        <v>14.48915</v>
      </c>
      <c r="AE60" s="68">
        <f>(AB60*$AE$56)/(2.65*(AD60)^(1/5))</f>
        <v>2.713974167177684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96</v>
      </c>
      <c r="D61" s="291"/>
      <c r="E61" s="122">
        <v>7.8</v>
      </c>
      <c r="F61" s="123">
        <v>9.9</v>
      </c>
      <c r="G61" s="124">
        <v>12.8</v>
      </c>
      <c r="H61" s="124">
        <v>16.8</v>
      </c>
      <c r="I61" s="124">
        <v>22.1</v>
      </c>
      <c r="J61" s="124">
        <v>31</v>
      </c>
      <c r="K61" s="124">
        <v>45.3</v>
      </c>
      <c r="L61" s="124">
        <v>57.7</v>
      </c>
      <c r="M61" s="124">
        <v>67.2</v>
      </c>
      <c r="N61" s="124">
        <v>76.7</v>
      </c>
      <c r="O61" s="124">
        <v>88.2</v>
      </c>
      <c r="P61" s="124">
        <v>94.1</v>
      </c>
      <c r="Q61" s="124">
        <v>100</v>
      </c>
      <c r="R61" s="124"/>
      <c r="S61" s="125"/>
      <c r="T61" s="125"/>
      <c r="U61" s="389">
        <v>168</v>
      </c>
      <c r="V61" s="390"/>
      <c r="W61" s="391">
        <v>4.0199999999999996</v>
      </c>
      <c r="X61" s="392"/>
      <c r="Y61" s="288">
        <f>IF(W61&lt;&gt;0,AE61,"")</f>
        <v>2.4828497563486267</v>
      </c>
      <c r="Z61" s="289"/>
      <c r="AA61" s="80"/>
      <c r="AB61" s="268">
        <f>(100*W61)/(100-W61)</f>
        <v>4.1883725776203367</v>
      </c>
      <c r="AC61" s="269"/>
      <c r="AD61" s="67">
        <f t="shared" ref="AD61:AD67" si="0">(0.25*(100-O61)+2.3*(O61-H61)+12*(H61-E61)+150*(E61))/100</f>
        <v>14.451700000000001</v>
      </c>
      <c r="AE61" s="68">
        <f t="shared" ref="AE61:AE67" si="1">(AB61*$AE$56)/(2.65*(AD61)^(1/5))</f>
        <v>2.4828497563486267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7.8</v>
      </c>
      <c r="F66" s="114">
        <f t="shared" si="3"/>
        <v>10</v>
      </c>
      <c r="G66" s="114">
        <f t="shared" si="3"/>
        <v>12.850000000000001</v>
      </c>
      <c r="H66" s="114">
        <f t="shared" si="3"/>
        <v>16.75</v>
      </c>
      <c r="I66" s="114">
        <f t="shared" si="3"/>
        <v>22.05</v>
      </c>
      <c r="J66" s="114">
        <f t="shared" si="3"/>
        <v>31.25</v>
      </c>
      <c r="K66" s="114">
        <f t="shared" si="3"/>
        <v>45.95</v>
      </c>
      <c r="L66" s="114">
        <f t="shared" si="3"/>
        <v>59.2</v>
      </c>
      <c r="M66" s="114">
        <f t="shared" si="3"/>
        <v>68.400000000000006</v>
      </c>
      <c r="N66" s="114">
        <f t="shared" si="3"/>
        <v>77.150000000000006</v>
      </c>
      <c r="O66" s="114">
        <f t="shared" si="3"/>
        <v>89.35</v>
      </c>
      <c r="P66" s="114">
        <f t="shared" si="3"/>
        <v>95.15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171.5</v>
      </c>
      <c r="V66" s="263"/>
      <c r="W66" s="264">
        <f>IF(W60&lt;&gt;0,AVERAGE(W60:X63),"")</f>
        <v>4.1999999999999993</v>
      </c>
      <c r="X66" s="265"/>
      <c r="Y66" s="266">
        <f>IF(W60&lt;&gt;0,AVERAGE(Y60:Z63),"")</f>
        <v>2.5984119617631554</v>
      </c>
      <c r="Z66" s="267"/>
      <c r="AA66" s="66"/>
      <c r="AB66" s="268">
        <f>(100*W66)/(100-W66)</f>
        <v>4.3841336116910226</v>
      </c>
      <c r="AC66" s="269"/>
      <c r="AD66" s="67">
        <f t="shared" si="0"/>
        <v>14.470425000000001</v>
      </c>
      <c r="AE66" s="68">
        <f t="shared" si="1"/>
        <v>2.5982231266312263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S11:Y1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C63:D63"/>
    <mergeCell ref="U63:V63"/>
    <mergeCell ref="W63:X63"/>
    <mergeCell ref="Y63:Z63"/>
    <mergeCell ref="B19:H19"/>
    <mergeCell ref="I19:Y19"/>
    <mergeCell ref="B20:H20"/>
    <mergeCell ref="I20:Y20"/>
    <mergeCell ref="S12:Y12"/>
    <mergeCell ref="B13:F13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D56:AD57"/>
    <mergeCell ref="AE56:AE57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B901-88CD-437B-B353-F5663BB815B2}">
  <sheetPr>
    <pageSetUpPr fitToPage="1"/>
  </sheetPr>
  <dimension ref="A1:AN79"/>
  <sheetViews>
    <sheetView zoomScaleNormal="100" workbookViewId="0">
      <selection activeCell="AC10" sqref="AC1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10</v>
      </c>
      <c r="K5" s="364"/>
      <c r="L5" s="365" t="s">
        <v>51</v>
      </c>
      <c r="M5" s="320"/>
      <c r="N5" s="320"/>
      <c r="O5" s="364"/>
      <c r="P5" s="366">
        <v>45602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63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45602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26" t="s">
        <v>130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45602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81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290" t="s">
        <v>90</v>
      </c>
      <c r="D60" s="291"/>
      <c r="E60" s="122">
        <v>6.9</v>
      </c>
      <c r="F60" s="123">
        <v>9</v>
      </c>
      <c r="G60" s="124">
        <v>12.1</v>
      </c>
      <c r="H60" s="124">
        <v>16</v>
      </c>
      <c r="I60" s="124">
        <v>20.9</v>
      </c>
      <c r="J60" s="124">
        <v>29.6</v>
      </c>
      <c r="K60" s="124">
        <v>43</v>
      </c>
      <c r="L60" s="124">
        <v>57.3</v>
      </c>
      <c r="M60" s="124">
        <v>66.400000000000006</v>
      </c>
      <c r="N60" s="124">
        <v>74.5</v>
      </c>
      <c r="O60" s="124">
        <v>87.7</v>
      </c>
      <c r="P60" s="124">
        <v>94.7</v>
      </c>
      <c r="Q60" s="124">
        <v>100</v>
      </c>
      <c r="R60" s="124"/>
      <c r="S60" s="125"/>
      <c r="T60" s="125"/>
      <c r="U60" s="389">
        <v>177</v>
      </c>
      <c r="V60" s="390"/>
      <c r="W60" s="391">
        <v>4.18</v>
      </c>
      <c r="X60" s="392"/>
      <c r="Y60" s="459">
        <f>IF(W60&lt;&gt;0,AE60,"")</f>
        <v>2.6363922212167084</v>
      </c>
      <c r="Z60" s="460"/>
      <c r="AA60" s="80"/>
      <c r="AB60" s="268">
        <f>(100*W60)/(100-W60)</f>
        <v>4.3623460655395538</v>
      </c>
      <c r="AC60" s="269"/>
      <c r="AD60" s="67">
        <f>(0.25*(100-O60)+2.3*(O60-H60)+12*(H60-E60)+150*(E60))/100</f>
        <v>13.12185</v>
      </c>
      <c r="AE60" s="68">
        <f>(AB60*$AE$56)/(2.65*(AD60)^(1/5))</f>
        <v>2.6363922212167084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91</v>
      </c>
      <c r="D61" s="291"/>
      <c r="E61" s="122">
        <v>7.1</v>
      </c>
      <c r="F61" s="123">
        <v>9.3000000000000007</v>
      </c>
      <c r="G61" s="124">
        <v>12.8</v>
      </c>
      <c r="H61" s="124">
        <v>17.100000000000001</v>
      </c>
      <c r="I61" s="124">
        <v>22.7</v>
      </c>
      <c r="J61" s="124">
        <v>32.5</v>
      </c>
      <c r="K61" s="124">
        <v>48.7</v>
      </c>
      <c r="L61" s="124">
        <v>64.7</v>
      </c>
      <c r="M61" s="124">
        <v>75.900000000000006</v>
      </c>
      <c r="N61" s="124">
        <v>87.7</v>
      </c>
      <c r="O61" s="124">
        <v>95.9</v>
      </c>
      <c r="P61" s="124">
        <v>99</v>
      </c>
      <c r="Q61" s="124">
        <v>100</v>
      </c>
      <c r="R61" s="124"/>
      <c r="S61" s="125"/>
      <c r="T61" s="125"/>
      <c r="U61" s="389">
        <v>170</v>
      </c>
      <c r="V61" s="390"/>
      <c r="W61" s="391">
        <v>4.55</v>
      </c>
      <c r="X61" s="392"/>
      <c r="Y61" s="288">
        <f>IF(W61&lt;&gt;0,AE61,"")</f>
        <v>2.8572868647262597</v>
      </c>
      <c r="Z61" s="289"/>
      <c r="AA61" s="80"/>
      <c r="AB61" s="268">
        <f>(100*W61)/(100-W61)</f>
        <v>4.7668936616029329</v>
      </c>
      <c r="AC61" s="269"/>
      <c r="AD61" s="67">
        <f t="shared" ref="AD61:AD67" si="0">(0.25*(100-O61)+2.3*(O61-H61)+12*(H61-E61)+150*(E61))/100</f>
        <v>13.672650000000001</v>
      </c>
      <c r="AE61" s="68">
        <f t="shared" ref="AE61:AE67" si="1">(AB61*$AE$56)/(2.65*(AD61)^(1/5))</f>
        <v>2.8572868647262597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</v>
      </c>
      <c r="F66" s="114">
        <f t="shared" si="3"/>
        <v>9.15</v>
      </c>
      <c r="G66" s="114">
        <f t="shared" si="3"/>
        <v>12.45</v>
      </c>
      <c r="H66" s="114">
        <f t="shared" si="3"/>
        <v>16.55</v>
      </c>
      <c r="I66" s="114">
        <f t="shared" si="3"/>
        <v>21.799999999999997</v>
      </c>
      <c r="J66" s="114">
        <f t="shared" si="3"/>
        <v>31.05</v>
      </c>
      <c r="K66" s="114">
        <f t="shared" si="3"/>
        <v>45.85</v>
      </c>
      <c r="L66" s="114">
        <f t="shared" si="3"/>
        <v>61</v>
      </c>
      <c r="M66" s="114">
        <f t="shared" si="3"/>
        <v>71.150000000000006</v>
      </c>
      <c r="N66" s="114">
        <f t="shared" si="3"/>
        <v>81.099999999999994</v>
      </c>
      <c r="O66" s="114">
        <f t="shared" si="3"/>
        <v>91.800000000000011</v>
      </c>
      <c r="P66" s="114">
        <f t="shared" si="3"/>
        <v>96.85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173.5</v>
      </c>
      <c r="V66" s="263"/>
      <c r="W66" s="264">
        <f>IF(W60&lt;&gt;0,AVERAGE(W60:X63),"")</f>
        <v>4.3650000000000002</v>
      </c>
      <c r="X66" s="265"/>
      <c r="Y66" s="266">
        <f>IF(W60&lt;&gt;0,AVERAGE(Y60:Z63),"")</f>
        <v>2.7468395429714842</v>
      </c>
      <c r="Z66" s="267"/>
      <c r="AA66" s="66"/>
      <c r="AB66" s="268">
        <f>(100*W66)/(100-W66)</f>
        <v>4.5642285774036697</v>
      </c>
      <c r="AC66" s="269"/>
      <c r="AD66" s="67">
        <f t="shared" si="0"/>
        <v>13.39725</v>
      </c>
      <c r="AE66" s="68">
        <f t="shared" si="1"/>
        <v>2.7469653013393875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B19:H19"/>
    <mergeCell ref="I19:Y19"/>
    <mergeCell ref="B20:H20"/>
    <mergeCell ref="I20:Y20"/>
    <mergeCell ref="AD56:AD57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C59:D59"/>
    <mergeCell ref="C60:D60"/>
    <mergeCell ref="U60:V60"/>
    <mergeCell ref="W60:X60"/>
    <mergeCell ref="Y60:Z60"/>
    <mergeCell ref="AB60:AC60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C63:D63"/>
    <mergeCell ref="U63:V63"/>
    <mergeCell ref="W63:X63"/>
    <mergeCell ref="Y63:Z63"/>
    <mergeCell ref="AB63:AC63"/>
    <mergeCell ref="AB66:AC66"/>
    <mergeCell ref="B67:D67"/>
    <mergeCell ref="U67:V67"/>
    <mergeCell ref="W67:X67"/>
    <mergeCell ref="Y67:Z67"/>
    <mergeCell ref="AB67:AC67"/>
    <mergeCell ref="B65:D65"/>
    <mergeCell ref="B66:D66"/>
    <mergeCell ref="U66:V66"/>
    <mergeCell ref="W66:X66"/>
    <mergeCell ref="Y66:Z66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397C-36F8-4062-8126-FFA6A72A3844}">
  <sheetPr>
    <pageSetUpPr fitToPage="1"/>
  </sheetPr>
  <dimension ref="A1:AN79"/>
  <sheetViews>
    <sheetView zoomScaleNormal="100" workbookViewId="0">
      <selection activeCell="S11" sqref="S1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9</v>
      </c>
      <c r="K5" s="364"/>
      <c r="L5" s="365" t="s">
        <v>51</v>
      </c>
      <c r="M5" s="320"/>
      <c r="N5" s="320"/>
      <c r="O5" s="364"/>
      <c r="P5" s="366">
        <v>45601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45601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26" t="s">
        <v>89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45601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87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88</v>
      </c>
      <c r="D60" s="379"/>
      <c r="E60" s="147">
        <v>8.1</v>
      </c>
      <c r="F60" s="148">
        <v>10.7</v>
      </c>
      <c r="G60" s="133">
        <v>14.2</v>
      </c>
      <c r="H60" s="133">
        <v>18.5</v>
      </c>
      <c r="I60" s="133">
        <v>23.9</v>
      </c>
      <c r="J60" s="133">
        <v>32.9</v>
      </c>
      <c r="K60" s="133">
        <v>47.1</v>
      </c>
      <c r="L60" s="133">
        <v>61.3</v>
      </c>
      <c r="M60" s="133">
        <v>71.400000000000006</v>
      </c>
      <c r="N60" s="133">
        <v>81</v>
      </c>
      <c r="O60" s="133">
        <v>91</v>
      </c>
      <c r="P60" s="133">
        <v>96.8</v>
      </c>
      <c r="Q60" s="133">
        <v>100</v>
      </c>
      <c r="R60" s="133"/>
      <c r="S60" s="134"/>
      <c r="T60" s="134"/>
      <c r="U60" s="380">
        <v>175</v>
      </c>
      <c r="V60" s="381"/>
      <c r="W60" s="382">
        <v>4.22</v>
      </c>
      <c r="X60" s="383"/>
      <c r="Y60" s="459">
        <f>IF(W60&lt;&gt;0,AE60,"")</f>
        <v>2.5894063176919935</v>
      </c>
      <c r="Z60" s="460"/>
      <c r="AA60" s="80"/>
      <c r="AB60" s="268">
        <f>(100*W60)/(100-W60)</f>
        <v>4.4059302568385883</v>
      </c>
      <c r="AC60" s="269"/>
      <c r="AD60" s="67">
        <f>(0.25*(100-O60)+2.3*(O60-H60)+12*(H60-E60)+150*(E60))/100</f>
        <v>15.087999999999999</v>
      </c>
      <c r="AE60" s="68">
        <f>(AB60*$AE$56)/(2.65*(AD60)^(1/5))</f>
        <v>2.5894063176919935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86</v>
      </c>
      <c r="D61" s="379"/>
      <c r="E61" s="147">
        <v>8</v>
      </c>
      <c r="F61" s="148">
        <v>10.199999999999999</v>
      </c>
      <c r="G61" s="133">
        <v>13.2</v>
      </c>
      <c r="H61" s="133">
        <v>17.100000000000001</v>
      </c>
      <c r="I61" s="133">
        <v>22.3</v>
      </c>
      <c r="J61" s="133">
        <v>31.5</v>
      </c>
      <c r="K61" s="133">
        <v>46.7</v>
      </c>
      <c r="L61" s="133">
        <v>60.8</v>
      </c>
      <c r="M61" s="133">
        <v>71</v>
      </c>
      <c r="N61" s="133">
        <v>79.599999999999994</v>
      </c>
      <c r="O61" s="133">
        <v>88.1</v>
      </c>
      <c r="P61" s="133">
        <v>94.9</v>
      </c>
      <c r="Q61" s="133">
        <v>100</v>
      </c>
      <c r="R61" s="133"/>
      <c r="S61" s="134"/>
      <c r="T61" s="134"/>
      <c r="U61" s="380">
        <v>172</v>
      </c>
      <c r="V61" s="381"/>
      <c r="W61" s="382">
        <v>4.47</v>
      </c>
      <c r="X61" s="383"/>
      <c r="Y61" s="288">
        <f>IF(W61&lt;&gt;0,AE61,"")</f>
        <v>2.7622965080541042</v>
      </c>
      <c r="Z61" s="289"/>
      <c r="AA61" s="80"/>
      <c r="AB61" s="268">
        <f>(100*W61)/(100-W61)</f>
        <v>4.6791583795666281</v>
      </c>
      <c r="AC61" s="269"/>
      <c r="AD61" s="67">
        <f t="shared" ref="AD61:AD67" si="0">(0.25*(100-O61)+2.3*(O61-H61)+12*(H61-E61)+150*(E61))/100</f>
        <v>14.75475</v>
      </c>
      <c r="AE61" s="68">
        <f t="shared" ref="AE61:AE67" si="1">(AB61*$AE$56)/(2.65*(AD61)^(1/5))</f>
        <v>2.7622965080541042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8.0500000000000007</v>
      </c>
      <c r="F66" s="114">
        <f t="shared" si="3"/>
        <v>10.45</v>
      </c>
      <c r="G66" s="114">
        <f t="shared" si="3"/>
        <v>13.7</v>
      </c>
      <c r="H66" s="114">
        <f t="shared" si="3"/>
        <v>17.8</v>
      </c>
      <c r="I66" s="114">
        <f t="shared" si="3"/>
        <v>23.1</v>
      </c>
      <c r="J66" s="114">
        <f t="shared" si="3"/>
        <v>32.200000000000003</v>
      </c>
      <c r="K66" s="114">
        <f t="shared" si="3"/>
        <v>46.900000000000006</v>
      </c>
      <c r="L66" s="114">
        <f t="shared" si="3"/>
        <v>61.05</v>
      </c>
      <c r="M66" s="114">
        <f t="shared" si="3"/>
        <v>71.2</v>
      </c>
      <c r="N66" s="114">
        <f t="shared" si="3"/>
        <v>80.3</v>
      </c>
      <c r="O66" s="114">
        <f t="shared" si="3"/>
        <v>89.55</v>
      </c>
      <c r="P66" s="114">
        <f t="shared" si="3"/>
        <v>95.85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173.5</v>
      </c>
      <c r="V66" s="263"/>
      <c r="W66" s="264">
        <f>IF(W60&lt;&gt;0,AVERAGE(W60:X63),"")</f>
        <v>4.3449999999999998</v>
      </c>
      <c r="X66" s="265"/>
      <c r="Y66" s="266">
        <f>IF(W60&lt;&gt;0,AVERAGE(Y60:Z63),"")</f>
        <v>2.6758514128730488</v>
      </c>
      <c r="Z66" s="267"/>
      <c r="AA66" s="66"/>
      <c r="AB66" s="268">
        <f>(100*W66)/(100-W66)</f>
        <v>4.542365793737912</v>
      </c>
      <c r="AC66" s="269"/>
      <c r="AD66" s="67">
        <f t="shared" si="0"/>
        <v>14.921375000000001</v>
      </c>
      <c r="AE66" s="68">
        <f t="shared" si="1"/>
        <v>2.6755264936927201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5:D65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C59:D59"/>
    <mergeCell ref="Y60:Z60"/>
    <mergeCell ref="AB60:AC60"/>
    <mergeCell ref="AB61:AC61"/>
    <mergeCell ref="C62:D62"/>
    <mergeCell ref="U62:V62"/>
    <mergeCell ref="W62:X62"/>
    <mergeCell ref="Y62:Z62"/>
    <mergeCell ref="AB62:AC62"/>
    <mergeCell ref="U60:V60"/>
    <mergeCell ref="W60:X60"/>
    <mergeCell ref="C61:D61"/>
    <mergeCell ref="U61:V61"/>
    <mergeCell ref="W61:X61"/>
    <mergeCell ref="C60:D60"/>
    <mergeCell ref="Y61:Z61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B19:H19"/>
    <mergeCell ref="I19:Y19"/>
    <mergeCell ref="B20:H20"/>
    <mergeCell ref="I20:Y20"/>
    <mergeCell ref="AD56:AD57"/>
    <mergeCell ref="P6:T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A1:F6"/>
    <mergeCell ref="G1:T1"/>
    <mergeCell ref="A7:F7"/>
    <mergeCell ref="G7:Z7"/>
    <mergeCell ref="B10:F10"/>
    <mergeCell ref="G10:L10"/>
    <mergeCell ref="M10:R10"/>
    <mergeCell ref="S10:Y10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D4B5-0589-4820-8A07-44D8F8DBEEFE}">
  <sheetPr>
    <pageSetUpPr fitToPage="1"/>
  </sheetPr>
  <dimension ref="A1:AN79"/>
  <sheetViews>
    <sheetView topLeftCell="A58" zoomScaleNormal="100" workbookViewId="0">
      <selection activeCell="AD33" sqref="AD3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8</v>
      </c>
      <c r="K5" s="364"/>
      <c r="L5" s="365" t="s">
        <v>51</v>
      </c>
      <c r="M5" s="320"/>
      <c r="N5" s="320"/>
      <c r="O5" s="364"/>
      <c r="P5" s="366">
        <v>45600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45600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26" t="s">
        <v>84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45600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64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78" t="s">
        <v>85</v>
      </c>
      <c r="D60" s="379"/>
      <c r="E60" s="147">
        <v>7.9</v>
      </c>
      <c r="F60" s="148">
        <v>10.1</v>
      </c>
      <c r="G60" s="133">
        <v>13.2</v>
      </c>
      <c r="H60" s="133">
        <v>17.3</v>
      </c>
      <c r="I60" s="133">
        <v>22.8</v>
      </c>
      <c r="J60" s="133">
        <v>32</v>
      </c>
      <c r="K60" s="133">
        <v>46.7</v>
      </c>
      <c r="L60" s="133">
        <v>59.7</v>
      </c>
      <c r="M60" s="133">
        <v>68.900000000000006</v>
      </c>
      <c r="N60" s="133">
        <v>78.7</v>
      </c>
      <c r="O60" s="133">
        <v>88.5</v>
      </c>
      <c r="P60" s="133">
        <v>94.8</v>
      </c>
      <c r="Q60" s="149">
        <v>100</v>
      </c>
      <c r="R60" s="133"/>
      <c r="S60" s="134"/>
      <c r="T60" s="134"/>
      <c r="U60" s="380">
        <v>170</v>
      </c>
      <c r="V60" s="381"/>
      <c r="W60" s="382">
        <v>4.12</v>
      </c>
      <c r="X60" s="383"/>
      <c r="Y60" s="459">
        <f>IF(W60&lt;&gt;0,AE60,"")</f>
        <v>2.5405286141864263</v>
      </c>
      <c r="Z60" s="460"/>
      <c r="AA60" s="80"/>
      <c r="AB60" s="268">
        <f>(100*W60)/(100-W60)</f>
        <v>4.2970379641218193</v>
      </c>
      <c r="AC60" s="269"/>
      <c r="AD60" s="67">
        <f>(0.25*(100-O60)+2.3*(O60-H60)+12*(H60-E60)+150*(E60))/100</f>
        <v>14.644349999999999</v>
      </c>
      <c r="AE60" s="68">
        <f>(AB60*$AE$56)/(2.65*(AD60)^(1/5))</f>
        <v>2.5405286141864263</v>
      </c>
      <c r="AF60" s="29"/>
      <c r="AG60" s="66"/>
    </row>
    <row r="61" spans="1:34" ht="24.9" customHeight="1" x14ac:dyDescent="0.25">
      <c r="A61" s="5"/>
      <c r="B61" s="44">
        <v>2</v>
      </c>
      <c r="C61" s="378" t="s">
        <v>86</v>
      </c>
      <c r="D61" s="379"/>
      <c r="E61" s="147">
        <v>8.1</v>
      </c>
      <c r="F61" s="148">
        <v>10.5</v>
      </c>
      <c r="G61" s="133">
        <v>13.8</v>
      </c>
      <c r="H61" s="133">
        <v>18</v>
      </c>
      <c r="I61" s="133">
        <v>23.8</v>
      </c>
      <c r="J61" s="133">
        <v>34.6</v>
      </c>
      <c r="K61" s="133">
        <v>47.3</v>
      </c>
      <c r="L61" s="133">
        <v>63.3</v>
      </c>
      <c r="M61" s="133">
        <v>75.099999999999994</v>
      </c>
      <c r="N61" s="133">
        <v>84.3</v>
      </c>
      <c r="O61" s="133">
        <v>91.8</v>
      </c>
      <c r="P61" s="133">
        <v>96.2</v>
      </c>
      <c r="Q61" s="149">
        <v>100</v>
      </c>
      <c r="R61" s="133"/>
      <c r="S61" s="134"/>
      <c r="T61" s="134"/>
      <c r="U61" s="380">
        <v>172</v>
      </c>
      <c r="V61" s="381"/>
      <c r="W61" s="382">
        <v>4.62</v>
      </c>
      <c r="X61" s="383"/>
      <c r="Y61" s="288">
        <f>IF(W61&lt;&gt;0,AE61,"")</f>
        <v>2.8479491664915337</v>
      </c>
      <c r="Z61" s="289"/>
      <c r="AA61" s="80"/>
      <c r="AB61" s="268">
        <f>(100*W61)/(100-W61)</f>
        <v>4.843782763682114</v>
      </c>
      <c r="AC61" s="269"/>
      <c r="AD61" s="67">
        <f t="shared" ref="AD61:AD67" si="0">(0.25*(100-O61)+2.3*(O61-H61)+12*(H61-E61)+150*(E61))/100</f>
        <v>15.055900000000001</v>
      </c>
      <c r="AE61" s="68">
        <f t="shared" ref="AE61:AE67" si="1">(AB61*$AE$56)/(2.65*(AD61)^(1/5))</f>
        <v>2.8479491664915337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</v>
      </c>
      <c r="F66" s="114">
        <f t="shared" si="3"/>
        <v>10.3</v>
      </c>
      <c r="G66" s="114">
        <f t="shared" si="3"/>
        <v>13.5</v>
      </c>
      <c r="H66" s="114">
        <f t="shared" si="3"/>
        <v>17.649999999999999</v>
      </c>
      <c r="I66" s="114">
        <f t="shared" si="3"/>
        <v>23.3</v>
      </c>
      <c r="J66" s="114">
        <f t="shared" si="3"/>
        <v>33.299999999999997</v>
      </c>
      <c r="K66" s="114">
        <f t="shared" si="3"/>
        <v>47</v>
      </c>
      <c r="L66" s="114">
        <f t="shared" si="3"/>
        <v>61.5</v>
      </c>
      <c r="M66" s="114">
        <f t="shared" si="3"/>
        <v>72</v>
      </c>
      <c r="N66" s="114">
        <f t="shared" si="3"/>
        <v>81.5</v>
      </c>
      <c r="O66" s="114">
        <f t="shared" si="3"/>
        <v>90.15</v>
      </c>
      <c r="P66" s="114">
        <f t="shared" si="3"/>
        <v>95.5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171</v>
      </c>
      <c r="V66" s="263"/>
      <c r="W66" s="264">
        <f>IF(W60&lt;&gt;0,AVERAGE(W60:X63),"")</f>
        <v>4.37</v>
      </c>
      <c r="X66" s="265"/>
      <c r="Y66" s="266">
        <f>IF(W60&lt;&gt;0,AVERAGE(Y60:Z63),"")</f>
        <v>2.6942388903389798</v>
      </c>
      <c r="Z66" s="267"/>
      <c r="AA66" s="66"/>
      <c r="AB66" s="268">
        <f>(100*W66)/(100-W66)</f>
        <v>4.5696957021855065</v>
      </c>
      <c r="AC66" s="269"/>
      <c r="AD66" s="67">
        <f t="shared" si="0"/>
        <v>14.850125</v>
      </c>
      <c r="AE66" s="68">
        <f t="shared" si="1"/>
        <v>2.6942021565250345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B19:H19"/>
    <mergeCell ref="I19:Y19"/>
    <mergeCell ref="B20:H20"/>
    <mergeCell ref="I20:Y20"/>
    <mergeCell ref="AD56:AD57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B63:AC63"/>
    <mergeCell ref="AG58:AG59"/>
    <mergeCell ref="C59:D59"/>
    <mergeCell ref="Y60:Z60"/>
    <mergeCell ref="AB60:AC60"/>
    <mergeCell ref="U60:V60"/>
    <mergeCell ref="AB61:AC61"/>
    <mergeCell ref="C62:D62"/>
    <mergeCell ref="U62:V62"/>
    <mergeCell ref="W62:X62"/>
    <mergeCell ref="Y62:Z62"/>
    <mergeCell ref="AB62:AC62"/>
    <mergeCell ref="W60:X60"/>
    <mergeCell ref="C61:D61"/>
    <mergeCell ref="C60:D60"/>
    <mergeCell ref="W63:X63"/>
    <mergeCell ref="AD68:AD69"/>
    <mergeCell ref="AE68:AE69"/>
    <mergeCell ref="AB66:AC66"/>
    <mergeCell ref="B67:D67"/>
    <mergeCell ref="U67:V67"/>
    <mergeCell ref="W67:X67"/>
    <mergeCell ref="Y67:Z67"/>
    <mergeCell ref="AB67:AC67"/>
    <mergeCell ref="B66:D66"/>
    <mergeCell ref="U66:V66"/>
    <mergeCell ref="W66:X66"/>
    <mergeCell ref="Y66:Z66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Y63:Z63"/>
    <mergeCell ref="Y68:Z68"/>
    <mergeCell ref="B65:D65"/>
    <mergeCell ref="Y61:Z61"/>
    <mergeCell ref="C63:D63"/>
    <mergeCell ref="U63:V63"/>
    <mergeCell ref="U61:V61"/>
    <mergeCell ref="W61:X61"/>
    <mergeCell ref="U68:V68"/>
    <mergeCell ref="W68:X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E099-B974-492C-929A-99FAD64E41BB}">
  <sheetPr>
    <pageSetUpPr fitToPage="1"/>
  </sheetPr>
  <dimension ref="A1:AN79"/>
  <sheetViews>
    <sheetView topLeftCell="A62" zoomScaleNormal="100" workbookViewId="0">
      <selection activeCell="M61" sqref="M6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7</v>
      </c>
      <c r="K5" s="364"/>
      <c r="L5" s="365" t="s">
        <v>51</v>
      </c>
      <c r="M5" s="320"/>
      <c r="N5" s="320"/>
      <c r="O5" s="364"/>
      <c r="P5" s="366">
        <v>45579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45579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26" t="s">
        <v>78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45576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81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431" t="s">
        <v>82</v>
      </c>
      <c r="D60" s="432"/>
      <c r="E60" s="143">
        <v>6</v>
      </c>
      <c r="F60" s="144">
        <v>8</v>
      </c>
      <c r="G60" s="145">
        <v>11.2</v>
      </c>
      <c r="H60" s="145">
        <v>14.8</v>
      </c>
      <c r="I60" s="145">
        <v>19.399999999999999</v>
      </c>
      <c r="J60" s="145">
        <v>26.4</v>
      </c>
      <c r="K60" s="145">
        <v>40.799999999999997</v>
      </c>
      <c r="L60" s="145">
        <v>52.9</v>
      </c>
      <c r="M60" s="145">
        <v>61.5</v>
      </c>
      <c r="N60" s="145">
        <v>74.599999999999994</v>
      </c>
      <c r="O60" s="145">
        <v>86.3</v>
      </c>
      <c r="P60" s="145">
        <v>95.1</v>
      </c>
      <c r="Q60" s="145">
        <v>100</v>
      </c>
      <c r="R60" s="145"/>
      <c r="S60" s="146"/>
      <c r="T60" s="146"/>
      <c r="U60" s="427">
        <v>170</v>
      </c>
      <c r="V60" s="428"/>
      <c r="W60" s="429">
        <v>3.96</v>
      </c>
      <c r="X60" s="430"/>
      <c r="Y60" s="459">
        <f>IF(W60&lt;&gt;0,AE60,"")</f>
        <v>2.5482215624604931</v>
      </c>
      <c r="Z60" s="460"/>
      <c r="AA60" s="80"/>
      <c r="AB60" s="268">
        <f>(100*W60)/(100-W60)</f>
        <v>4.1232819658475632</v>
      </c>
      <c r="AC60" s="269"/>
      <c r="AD60" s="67">
        <f>(0.25*(100-O60)+2.3*(O60-H60)+12*(H60-E60)+150*(E60))/100</f>
        <v>11.734749999999998</v>
      </c>
      <c r="AE60" s="68">
        <f>(AB60*$AE$56)/(2.65*(AD60)^(1/5))</f>
        <v>2.5482215624604931</v>
      </c>
      <c r="AF60" s="29"/>
      <c r="AG60" s="66"/>
    </row>
    <row r="61" spans="1:34" ht="24.9" customHeight="1" x14ac:dyDescent="0.25">
      <c r="A61" s="5"/>
      <c r="B61" s="44">
        <v>2</v>
      </c>
      <c r="C61" s="431" t="s">
        <v>83</v>
      </c>
      <c r="D61" s="432"/>
      <c r="E61" s="143">
        <v>7.8</v>
      </c>
      <c r="F61" s="144">
        <v>10.199999999999999</v>
      </c>
      <c r="G61" s="145">
        <v>13.5</v>
      </c>
      <c r="H61" s="145">
        <v>17.5</v>
      </c>
      <c r="I61" s="145">
        <v>22.9</v>
      </c>
      <c r="J61" s="145">
        <v>32.9</v>
      </c>
      <c r="K61" s="145">
        <v>47.7</v>
      </c>
      <c r="L61" s="145">
        <v>62.5</v>
      </c>
      <c r="M61" s="145">
        <v>71.3</v>
      </c>
      <c r="N61" s="145">
        <v>79.599999999999994</v>
      </c>
      <c r="O61" s="145">
        <v>87.6</v>
      </c>
      <c r="P61" s="145">
        <v>95.5</v>
      </c>
      <c r="Q61" s="145">
        <v>100</v>
      </c>
      <c r="R61" s="145"/>
      <c r="S61" s="146"/>
      <c r="T61" s="146"/>
      <c r="U61" s="427">
        <v>168</v>
      </c>
      <c r="V61" s="428"/>
      <c r="W61" s="429">
        <v>4.07</v>
      </c>
      <c r="X61" s="430"/>
      <c r="Y61" s="288">
        <f>IF(W61&lt;&gt;0,AE61,"")</f>
        <v>2.5131103944259365</v>
      </c>
      <c r="Z61" s="289"/>
      <c r="AA61" s="80"/>
      <c r="AB61" s="268">
        <f>(100*W61)/(100-W61)</f>
        <v>4.2426769519441256</v>
      </c>
      <c r="AC61" s="269"/>
      <c r="AD61" s="67">
        <f t="shared" ref="AD61:AD67" si="0">(0.25*(100-O61)+2.3*(O61-H61)+12*(H61-E61)+150*(E61))/100</f>
        <v>14.507300000000001</v>
      </c>
      <c r="AE61" s="68">
        <f t="shared" ref="AE61:AE67" si="1">(AB61*$AE$56)/(2.65*(AD61)^(1/5))</f>
        <v>2.5131103944259365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6.9</v>
      </c>
      <c r="F66" s="114">
        <f t="shared" si="3"/>
        <v>9.1</v>
      </c>
      <c r="G66" s="114">
        <f t="shared" si="3"/>
        <v>12.35</v>
      </c>
      <c r="H66" s="114">
        <f t="shared" si="3"/>
        <v>16.149999999999999</v>
      </c>
      <c r="I66" s="114">
        <f t="shared" si="3"/>
        <v>21.15</v>
      </c>
      <c r="J66" s="114">
        <f t="shared" si="3"/>
        <v>29.65</v>
      </c>
      <c r="K66" s="114">
        <f t="shared" si="3"/>
        <v>44.25</v>
      </c>
      <c r="L66" s="114">
        <f t="shared" si="3"/>
        <v>57.7</v>
      </c>
      <c r="M66" s="114">
        <f t="shared" si="3"/>
        <v>66.400000000000006</v>
      </c>
      <c r="N66" s="114">
        <f t="shared" si="3"/>
        <v>77.099999999999994</v>
      </c>
      <c r="O66" s="114">
        <f t="shared" si="3"/>
        <v>86.949999999999989</v>
      </c>
      <c r="P66" s="114">
        <f t="shared" si="3"/>
        <v>95.3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169</v>
      </c>
      <c r="V66" s="263"/>
      <c r="W66" s="264">
        <f>IF(W60&lt;&gt;0,AVERAGE(W60:X63),"")</f>
        <v>4.0150000000000006</v>
      </c>
      <c r="X66" s="265"/>
      <c r="Y66" s="266">
        <f>IF(W60&lt;&gt;0,AVERAGE(Y60:Z63),"")</f>
        <v>2.5306659784432148</v>
      </c>
      <c r="Z66" s="267"/>
      <c r="AA66" s="66"/>
      <c r="AB66" s="268">
        <f>(100*W66)/(100-W66)</f>
        <v>4.1829452518622707</v>
      </c>
      <c r="AC66" s="269"/>
      <c r="AD66" s="67">
        <f t="shared" si="0"/>
        <v>13.121024999999999</v>
      </c>
      <c r="AE66" s="68">
        <f t="shared" si="1"/>
        <v>2.5280027840233124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Y63:Z63"/>
    <mergeCell ref="Y68:Z68"/>
    <mergeCell ref="B65:D65"/>
    <mergeCell ref="Y61:Z61"/>
    <mergeCell ref="C63:D63"/>
    <mergeCell ref="U63:V63"/>
    <mergeCell ref="U61:V61"/>
    <mergeCell ref="W61:X61"/>
    <mergeCell ref="U68:V68"/>
    <mergeCell ref="W68:X68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AD68:AD69"/>
    <mergeCell ref="AE68:AE69"/>
    <mergeCell ref="AB66:AC66"/>
    <mergeCell ref="B67:D67"/>
    <mergeCell ref="U67:V67"/>
    <mergeCell ref="W67:X67"/>
    <mergeCell ref="Y67:Z67"/>
    <mergeCell ref="AB67:AC67"/>
    <mergeCell ref="B66:D66"/>
    <mergeCell ref="U66:V66"/>
    <mergeCell ref="W66:X66"/>
    <mergeCell ref="Y66:Z66"/>
    <mergeCell ref="B69:D69"/>
    <mergeCell ref="U69:V69"/>
    <mergeCell ref="W69:X69"/>
    <mergeCell ref="Y69:Z69"/>
    <mergeCell ref="AB63:AC63"/>
    <mergeCell ref="AG58:AG59"/>
    <mergeCell ref="C59:D59"/>
    <mergeCell ref="Y60:Z60"/>
    <mergeCell ref="AB60:AC60"/>
    <mergeCell ref="U60:V60"/>
    <mergeCell ref="AB61:AC61"/>
    <mergeCell ref="C62:D62"/>
    <mergeCell ref="U62:V62"/>
    <mergeCell ref="W62:X62"/>
    <mergeCell ref="Y62:Z62"/>
    <mergeCell ref="AB62:AC62"/>
    <mergeCell ref="W60:X60"/>
    <mergeCell ref="C61:D61"/>
    <mergeCell ref="C60:D60"/>
    <mergeCell ref="W63:X63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B19:H19"/>
    <mergeCell ref="I19:Y19"/>
    <mergeCell ref="B20:H20"/>
    <mergeCell ref="I20:Y20"/>
    <mergeCell ref="AD56:AD57"/>
    <mergeCell ref="J6:K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verticalDpi="300" r:id="rId1"/>
  <headerFooter alignWithMargins="0">
    <oddFooter>&amp;RDG-Q / RE CFE du 28/06/06</oddFoot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32E7-DA37-4B99-A2E5-2F5CEF57DA15}">
  <sheetPr>
    <pageSetUpPr fitToPage="1"/>
  </sheetPr>
  <dimension ref="A1:AN79"/>
  <sheetViews>
    <sheetView topLeftCell="A53" zoomScaleNormal="100" workbookViewId="0">
      <selection activeCell="AD14" sqref="AD14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6</v>
      </c>
      <c r="K5" s="364"/>
      <c r="L5" s="365" t="s">
        <v>51</v>
      </c>
      <c r="M5" s="320"/>
      <c r="N5" s="320"/>
      <c r="O5" s="364"/>
      <c r="P5" s="366">
        <v>45576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45575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26" t="s">
        <v>78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45575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64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455">
        <v>0.4375</v>
      </c>
      <c r="D60" s="394"/>
      <c r="E60" s="137">
        <v>8.3000000000000007</v>
      </c>
      <c r="F60" s="135">
        <v>10.8</v>
      </c>
      <c r="G60" s="138">
        <v>14</v>
      </c>
      <c r="H60" s="138">
        <v>18</v>
      </c>
      <c r="I60" s="138">
        <v>23.6</v>
      </c>
      <c r="J60" s="138">
        <v>33.799999999999997</v>
      </c>
      <c r="K60" s="138">
        <v>48.5</v>
      </c>
      <c r="L60" s="138">
        <v>62.3</v>
      </c>
      <c r="M60" s="138">
        <v>72.8</v>
      </c>
      <c r="N60" s="138">
        <v>83.5</v>
      </c>
      <c r="O60" s="138">
        <v>93.3</v>
      </c>
      <c r="P60" s="138">
        <v>98</v>
      </c>
      <c r="Q60" s="139">
        <v>100</v>
      </c>
      <c r="R60" s="120"/>
      <c r="S60" s="121"/>
      <c r="T60" s="121"/>
      <c r="U60" s="474">
        <v>175</v>
      </c>
      <c r="V60" s="475"/>
      <c r="W60" s="476">
        <v>4.5</v>
      </c>
      <c r="X60" s="477"/>
      <c r="Y60" s="459">
        <f>IF(W60&lt;&gt;0,AE60,"")</f>
        <v>2.7593375754468847</v>
      </c>
      <c r="Z60" s="460"/>
      <c r="AA60" s="80"/>
      <c r="AB60" s="268">
        <f>(100*W60)/(100-W60)</f>
        <v>4.7120418848167542</v>
      </c>
      <c r="AC60" s="269"/>
      <c r="AD60" s="67">
        <f>(0.25*(100-O60)+2.3*(O60-H60)+12*(H60-E60)+150*(E60))/100</f>
        <v>15.362649999999999</v>
      </c>
      <c r="AE60" s="68">
        <f>(AB60*$AE$56)/(2.65*(AD60)^(1/5))</f>
        <v>2.7593375754468847</v>
      </c>
      <c r="AF60" s="29"/>
      <c r="AG60" s="66"/>
    </row>
    <row r="61" spans="1:34" ht="24.9" customHeight="1" x14ac:dyDescent="0.25">
      <c r="A61" s="5"/>
      <c r="B61" s="44">
        <v>2</v>
      </c>
      <c r="C61" s="290" t="s">
        <v>80</v>
      </c>
      <c r="D61" s="291"/>
      <c r="E61" s="122">
        <v>7.5</v>
      </c>
      <c r="F61" s="123">
        <v>9.8000000000000007</v>
      </c>
      <c r="G61" s="124">
        <v>13.3</v>
      </c>
      <c r="H61" s="124">
        <v>17.7</v>
      </c>
      <c r="I61" s="124">
        <v>23.6</v>
      </c>
      <c r="J61" s="124">
        <v>34.299999999999997</v>
      </c>
      <c r="K61" s="124">
        <v>50.7</v>
      </c>
      <c r="L61" s="124">
        <v>65.099999999999994</v>
      </c>
      <c r="M61" s="124">
        <v>72.400000000000006</v>
      </c>
      <c r="N61" s="124">
        <v>82.3</v>
      </c>
      <c r="O61" s="124">
        <v>91</v>
      </c>
      <c r="P61" s="124">
        <v>96.4</v>
      </c>
      <c r="Q61" s="124">
        <v>100</v>
      </c>
      <c r="R61" s="124"/>
      <c r="S61" s="125"/>
      <c r="T61" s="125"/>
      <c r="U61" s="389">
        <v>171</v>
      </c>
      <c r="V61" s="390"/>
      <c r="W61" s="391">
        <v>4.6900000000000004</v>
      </c>
      <c r="X61" s="392"/>
      <c r="Y61" s="288">
        <f>IF(W61&lt;&gt;0,AE61,"")</f>
        <v>2.9280153371155166</v>
      </c>
      <c r="Z61" s="289"/>
      <c r="AA61" s="80"/>
      <c r="AB61" s="268">
        <f>(100*W61)/(100-W61)</f>
        <v>4.9207848074703602</v>
      </c>
      <c r="AC61" s="269"/>
      <c r="AD61" s="67">
        <f t="shared" ref="AD61:AD67" si="0">(0.25*(100-O61)+2.3*(O61-H61)+12*(H61-E61)+150*(E61))/100</f>
        <v>14.182399999999999</v>
      </c>
      <c r="AE61" s="68">
        <f t="shared" ref="AE61:AE67" si="1">(AB61*$AE$56)/(2.65*(AD61)^(1/5))</f>
        <v>2.9280153371155166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7.9</v>
      </c>
      <c r="F66" s="114">
        <f t="shared" si="3"/>
        <v>10.3</v>
      </c>
      <c r="G66" s="114">
        <f t="shared" si="3"/>
        <v>13.65</v>
      </c>
      <c r="H66" s="114">
        <f t="shared" si="3"/>
        <v>17.850000000000001</v>
      </c>
      <c r="I66" s="114">
        <f t="shared" si="3"/>
        <v>23.6</v>
      </c>
      <c r="J66" s="114">
        <f t="shared" si="3"/>
        <v>34.049999999999997</v>
      </c>
      <c r="K66" s="114">
        <f t="shared" si="3"/>
        <v>49.6</v>
      </c>
      <c r="L66" s="114">
        <f t="shared" si="3"/>
        <v>63.699999999999996</v>
      </c>
      <c r="M66" s="114">
        <f t="shared" si="3"/>
        <v>72.599999999999994</v>
      </c>
      <c r="N66" s="114">
        <f t="shared" si="3"/>
        <v>82.9</v>
      </c>
      <c r="O66" s="114">
        <f t="shared" si="3"/>
        <v>92.15</v>
      </c>
      <c r="P66" s="114">
        <f t="shared" si="3"/>
        <v>97.2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173</v>
      </c>
      <c r="V66" s="263"/>
      <c r="W66" s="264">
        <f>IF(W60&lt;&gt;0,AVERAGE(W60:X63),"")</f>
        <v>4.5950000000000006</v>
      </c>
      <c r="X66" s="265"/>
      <c r="Y66" s="266">
        <f>IF(W60&lt;&gt;0,AVERAGE(Y60:Z63),"")</f>
        <v>2.8436764562812007</v>
      </c>
      <c r="Z66" s="267"/>
      <c r="AA66" s="66"/>
      <c r="AB66" s="268">
        <f>(100*W66)/(100-W66)</f>
        <v>4.8163094177454013</v>
      </c>
      <c r="AC66" s="269"/>
      <c r="AD66" s="67">
        <f t="shared" si="0"/>
        <v>14.772525</v>
      </c>
      <c r="AE66" s="68">
        <f t="shared" si="1"/>
        <v>2.8425777558929459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B19:H19"/>
    <mergeCell ref="I19:Y19"/>
    <mergeCell ref="B20:H20"/>
    <mergeCell ref="I20:Y20"/>
    <mergeCell ref="AD56:AD57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C59:D59"/>
    <mergeCell ref="C60:D60"/>
    <mergeCell ref="U60:V60"/>
    <mergeCell ref="W60:X60"/>
    <mergeCell ref="Y60:Z60"/>
    <mergeCell ref="AB60:AC60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C63:D63"/>
    <mergeCell ref="U63:V63"/>
    <mergeCell ref="W63:X63"/>
    <mergeCell ref="Y63:Z63"/>
    <mergeCell ref="AB63:AC63"/>
    <mergeCell ref="AB66:AC66"/>
    <mergeCell ref="B67:D67"/>
    <mergeCell ref="U67:V67"/>
    <mergeCell ref="W67:X67"/>
    <mergeCell ref="Y67:Z67"/>
    <mergeCell ref="AB67:AC67"/>
    <mergeCell ref="B65:D65"/>
    <mergeCell ref="B66:D66"/>
    <mergeCell ref="U66:V66"/>
    <mergeCell ref="W66:X66"/>
    <mergeCell ref="Y66:Z66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2DBA-E7FF-441B-8A72-4646E4232D4B}">
  <sheetPr>
    <pageSetUpPr fitToPage="1"/>
  </sheetPr>
  <dimension ref="A1:AN79"/>
  <sheetViews>
    <sheetView topLeftCell="A62" zoomScaleNormal="100" workbookViewId="0">
      <selection activeCell="C60" sqref="C60:X60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5</v>
      </c>
      <c r="K5" s="364"/>
      <c r="L5" s="365" t="s">
        <v>51</v>
      </c>
      <c r="M5" s="320"/>
      <c r="N5" s="320"/>
      <c r="O5" s="364"/>
      <c r="P5" s="366">
        <v>45559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45575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26" t="s">
        <v>77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45575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71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431" t="s">
        <v>79</v>
      </c>
      <c r="D60" s="432"/>
      <c r="E60" s="143">
        <v>7.9</v>
      </c>
      <c r="F60" s="144">
        <v>10.199999999999999</v>
      </c>
      <c r="G60" s="145">
        <v>13.6</v>
      </c>
      <c r="H60" s="145">
        <v>17.899999999999999</v>
      </c>
      <c r="I60" s="145">
        <v>23.5</v>
      </c>
      <c r="J60" s="145">
        <v>34.1</v>
      </c>
      <c r="K60" s="145">
        <v>50.1</v>
      </c>
      <c r="L60" s="145">
        <v>64.8</v>
      </c>
      <c r="M60" s="145">
        <v>73.099999999999994</v>
      </c>
      <c r="N60" s="145">
        <v>82.9</v>
      </c>
      <c r="O60" s="145">
        <v>92.9</v>
      </c>
      <c r="P60" s="145">
        <v>96</v>
      </c>
      <c r="Q60" s="145">
        <v>100</v>
      </c>
      <c r="R60" s="145"/>
      <c r="S60" s="146"/>
      <c r="T60" s="146"/>
      <c r="U60" s="427">
        <v>165</v>
      </c>
      <c r="V60" s="428"/>
      <c r="W60" s="429">
        <v>4.24</v>
      </c>
      <c r="X60" s="430"/>
      <c r="Y60" s="459">
        <f>IF(W60&lt;&gt;0,AE60,"")</f>
        <v>2.6125274105969964</v>
      </c>
      <c r="Z60" s="460"/>
      <c r="AA60" s="80"/>
      <c r="AB60" s="268">
        <f>(100*W60)/(100-W60)</f>
        <v>4.4277360066833751</v>
      </c>
      <c r="AC60" s="269"/>
      <c r="AD60" s="67">
        <f>(0.25*(100-O60)+2.3*(O60-H60)+12*(H60-E60)+150*(E60))/100</f>
        <v>14.792750000000002</v>
      </c>
      <c r="AE60" s="68">
        <f>(AB60*$AE$56)/(2.65*(AD60)^(1/5))</f>
        <v>2.6125274105969964</v>
      </c>
      <c r="AF60" s="29"/>
      <c r="AG60" s="66"/>
    </row>
    <row r="61" spans="1:34" ht="24.9" customHeight="1" x14ac:dyDescent="0.25">
      <c r="A61" s="5"/>
      <c r="B61" s="44">
        <v>2</v>
      </c>
      <c r="C61" s="393"/>
      <c r="D61" s="394"/>
      <c r="E61" s="140"/>
      <c r="F61" s="136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2"/>
      <c r="R61" s="133"/>
      <c r="S61" s="134"/>
      <c r="T61" s="134"/>
      <c r="U61" s="478"/>
      <c r="V61" s="479"/>
      <c r="W61" s="480"/>
      <c r="X61" s="481"/>
      <c r="Y61" s="288" t="str">
        <f>IF(W61&lt;&gt;0,AE61,"")</f>
        <v/>
      </c>
      <c r="Z61" s="289"/>
      <c r="AA61" s="80"/>
      <c r="AB61" s="268">
        <f>(100*W61)/(100-W61)</f>
        <v>0</v>
      </c>
      <c r="AC61" s="269"/>
      <c r="AD61" s="67">
        <f t="shared" ref="AD61:AD67" si="0">(0.25*(100-O61)+2.3*(O61-H61)+12*(H61-E61)+150*(E61))/100</f>
        <v>0.25</v>
      </c>
      <c r="AE61" s="68">
        <f t="shared" ref="AE61:AE67" si="1">(AB61*$AE$56)/(2.65*(AD61)^(1/5))</f>
        <v>0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7.9</v>
      </c>
      <c r="F66" s="114">
        <f t="shared" si="3"/>
        <v>10.199999999999999</v>
      </c>
      <c r="G66" s="114">
        <f t="shared" si="3"/>
        <v>13.6</v>
      </c>
      <c r="H66" s="114">
        <f t="shared" si="3"/>
        <v>17.899999999999999</v>
      </c>
      <c r="I66" s="114">
        <f t="shared" si="3"/>
        <v>23.5</v>
      </c>
      <c r="J66" s="114">
        <f t="shared" si="3"/>
        <v>34.1</v>
      </c>
      <c r="K66" s="114">
        <f t="shared" si="3"/>
        <v>50.1</v>
      </c>
      <c r="L66" s="114">
        <f t="shared" si="3"/>
        <v>64.8</v>
      </c>
      <c r="M66" s="114">
        <f t="shared" si="3"/>
        <v>73.099999999999994</v>
      </c>
      <c r="N66" s="114">
        <f t="shared" si="3"/>
        <v>82.9</v>
      </c>
      <c r="O66" s="114">
        <f t="shared" si="3"/>
        <v>92.9</v>
      </c>
      <c r="P66" s="114">
        <f t="shared" si="3"/>
        <v>96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165</v>
      </c>
      <c r="V66" s="263"/>
      <c r="W66" s="264">
        <f>IF(W60&lt;&gt;0,AVERAGE(W60:X63),"")</f>
        <v>4.24</v>
      </c>
      <c r="X66" s="265"/>
      <c r="Y66" s="266">
        <f>IF(W60&lt;&gt;0,AVERAGE(Y60:Z63),"")</f>
        <v>2.6125274105969964</v>
      </c>
      <c r="Z66" s="267"/>
      <c r="AA66" s="66"/>
      <c r="AB66" s="268">
        <f>(100*W66)/(100-W66)</f>
        <v>4.4277360066833751</v>
      </c>
      <c r="AC66" s="269"/>
      <c r="AD66" s="67">
        <f t="shared" si="0"/>
        <v>14.792750000000002</v>
      </c>
      <c r="AE66" s="68">
        <f t="shared" si="1"/>
        <v>2.6125274105969964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L6:O6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4:F14"/>
    <mergeCell ref="G14:L14"/>
    <mergeCell ref="M14:R14"/>
    <mergeCell ref="S14:Y14"/>
    <mergeCell ref="B11:F11"/>
    <mergeCell ref="G11:L11"/>
    <mergeCell ref="M11:R11"/>
    <mergeCell ref="B12:F12"/>
    <mergeCell ref="G12:L12"/>
    <mergeCell ref="M12:R12"/>
    <mergeCell ref="S12:Y12"/>
    <mergeCell ref="B13:F13"/>
    <mergeCell ref="G13:L13"/>
    <mergeCell ref="M13:R13"/>
    <mergeCell ref="S13:Y13"/>
    <mergeCell ref="B19:H19"/>
    <mergeCell ref="I19:Y19"/>
    <mergeCell ref="B20:H20"/>
    <mergeCell ref="I20:Y20"/>
    <mergeCell ref="AD56:AD57"/>
    <mergeCell ref="AG58:AG59"/>
    <mergeCell ref="C59:D59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B61:AC61"/>
    <mergeCell ref="C62:D62"/>
    <mergeCell ref="U62:V62"/>
    <mergeCell ref="W62:X62"/>
    <mergeCell ref="Y62:Z62"/>
    <mergeCell ref="AB62:AC62"/>
    <mergeCell ref="C61:D61"/>
    <mergeCell ref="U61:V61"/>
    <mergeCell ref="W61:X61"/>
    <mergeCell ref="Y61:Z61"/>
    <mergeCell ref="AB67:AC67"/>
    <mergeCell ref="C63:D63"/>
    <mergeCell ref="U63:V63"/>
    <mergeCell ref="W63:X63"/>
    <mergeCell ref="Y63:Z63"/>
    <mergeCell ref="AB63:AC63"/>
    <mergeCell ref="B65:D65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60:V60"/>
    <mergeCell ref="W60:X60"/>
    <mergeCell ref="C60:D60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C53E-FE36-4805-8ED7-4FC319D3663A}">
  <sheetPr>
    <pageSetUpPr fitToPage="1"/>
  </sheetPr>
  <dimension ref="A1:AN79"/>
  <sheetViews>
    <sheetView topLeftCell="A47" zoomScaleNormal="100" workbookViewId="0">
      <selection activeCell="R62" sqref="R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4</v>
      </c>
      <c r="K5" s="364"/>
      <c r="L5" s="365" t="s">
        <v>51</v>
      </c>
      <c r="M5" s="320"/>
      <c r="N5" s="320"/>
      <c r="O5" s="364"/>
      <c r="P5" s="366">
        <v>45559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45559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126" t="s">
        <v>74</v>
      </c>
      <c r="T11" s="126"/>
      <c r="U11" s="126"/>
      <c r="V11" s="126"/>
      <c r="W11" s="126"/>
      <c r="X11" s="126"/>
      <c r="Y11" s="126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45558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71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93" t="s">
        <v>75</v>
      </c>
      <c r="D60" s="394"/>
      <c r="E60" s="137">
        <v>8.1</v>
      </c>
      <c r="F60" s="135">
        <v>10.3</v>
      </c>
      <c r="G60" s="138">
        <v>13.8</v>
      </c>
      <c r="H60" s="138">
        <v>18.3</v>
      </c>
      <c r="I60" s="138">
        <v>24.1</v>
      </c>
      <c r="J60" s="138">
        <v>34.6</v>
      </c>
      <c r="K60" s="138">
        <v>51</v>
      </c>
      <c r="L60" s="138">
        <v>66</v>
      </c>
      <c r="M60" s="138">
        <v>74.5</v>
      </c>
      <c r="N60" s="138">
        <v>84.6</v>
      </c>
      <c r="O60" s="138">
        <v>92.7</v>
      </c>
      <c r="P60" s="138">
        <v>97.6</v>
      </c>
      <c r="Q60" s="139">
        <v>100</v>
      </c>
      <c r="R60" s="120"/>
      <c r="S60" s="121"/>
      <c r="T60" s="121"/>
      <c r="U60" s="474">
        <v>180</v>
      </c>
      <c r="V60" s="475"/>
      <c r="W60" s="476">
        <v>4.3099999999999996</v>
      </c>
      <c r="X60" s="477"/>
      <c r="Y60" s="459">
        <f>IF(W60&lt;&gt;0,AE60,"")</f>
        <v>2.6465762033919318</v>
      </c>
      <c r="Z60" s="460"/>
      <c r="AA60" s="80"/>
      <c r="AB60" s="268">
        <f>(100*W60)/(100-W60)</f>
        <v>4.5041279130525647</v>
      </c>
      <c r="AC60" s="269"/>
      <c r="AD60" s="67">
        <f>(0.25*(100-O60)+2.3*(O60-H60)+12*(H60-E60)+150*(E60))/100</f>
        <v>15.10345</v>
      </c>
      <c r="AE60" s="68">
        <f>(AB60*$AE$56)/(2.65*(AD60)^(1/5))</f>
        <v>2.6465762033919318</v>
      </c>
      <c r="AF60" s="29"/>
      <c r="AG60" s="66"/>
    </row>
    <row r="61" spans="1:34" ht="24.9" customHeight="1" x14ac:dyDescent="0.25">
      <c r="A61" s="5"/>
      <c r="B61" s="44">
        <v>2</v>
      </c>
      <c r="C61" s="393" t="s">
        <v>76</v>
      </c>
      <c r="D61" s="394"/>
      <c r="E61" s="140">
        <v>8.1999999999999993</v>
      </c>
      <c r="F61" s="136">
        <v>10.5</v>
      </c>
      <c r="G61" s="141">
        <v>14.1</v>
      </c>
      <c r="H61" s="141">
        <v>18.5</v>
      </c>
      <c r="I61" s="141">
        <v>24.1</v>
      </c>
      <c r="J61" s="141">
        <v>33.6</v>
      </c>
      <c r="K61" s="141">
        <v>48</v>
      </c>
      <c r="L61" s="141">
        <v>63.4</v>
      </c>
      <c r="M61" s="141">
        <v>71.7</v>
      </c>
      <c r="N61" s="141">
        <v>81.8</v>
      </c>
      <c r="O61" s="141">
        <v>90.3</v>
      </c>
      <c r="P61" s="141">
        <v>96.4</v>
      </c>
      <c r="Q61" s="142">
        <v>100</v>
      </c>
      <c r="R61" s="133"/>
      <c r="S61" s="134"/>
      <c r="T61" s="134"/>
      <c r="U61" s="478">
        <v>172</v>
      </c>
      <c r="V61" s="479"/>
      <c r="W61" s="480">
        <v>4.28</v>
      </c>
      <c r="X61" s="481"/>
      <c r="Y61" s="288">
        <f>IF(W61&lt;&gt;0,AE61,"")</f>
        <v>2.6235825539020503</v>
      </c>
      <c r="Z61" s="289"/>
      <c r="AA61" s="80"/>
      <c r="AB61" s="268">
        <f>(100*W61)/(100-W61)</f>
        <v>4.4713748432929377</v>
      </c>
      <c r="AC61" s="269"/>
      <c r="AD61" s="67">
        <f t="shared" ref="AD61:AD67" si="0">(0.25*(100-O61)+2.3*(O61-H61)+12*(H61-E61)+150*(E61))/100</f>
        <v>15.211649999999999</v>
      </c>
      <c r="AE61" s="68">
        <f t="shared" ref="AE61:AE67" si="1">(AB61*$AE$56)/(2.65*(AD61)^(1/5))</f>
        <v>2.6235825539020503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27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28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29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30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8.1499999999999986</v>
      </c>
      <c r="F66" s="114">
        <f t="shared" si="3"/>
        <v>10.4</v>
      </c>
      <c r="G66" s="114">
        <f t="shared" si="3"/>
        <v>13.95</v>
      </c>
      <c r="H66" s="114">
        <f t="shared" si="3"/>
        <v>18.399999999999999</v>
      </c>
      <c r="I66" s="114">
        <f t="shared" si="3"/>
        <v>24.1</v>
      </c>
      <c r="J66" s="114">
        <f t="shared" si="3"/>
        <v>34.1</v>
      </c>
      <c r="K66" s="114">
        <f t="shared" si="3"/>
        <v>49.5</v>
      </c>
      <c r="L66" s="114">
        <f t="shared" si="3"/>
        <v>64.7</v>
      </c>
      <c r="M66" s="114">
        <f t="shared" si="3"/>
        <v>73.099999999999994</v>
      </c>
      <c r="N66" s="114">
        <f t="shared" si="3"/>
        <v>83.199999999999989</v>
      </c>
      <c r="O66" s="114">
        <f t="shared" si="3"/>
        <v>91.5</v>
      </c>
      <c r="P66" s="114">
        <f t="shared" si="3"/>
        <v>97</v>
      </c>
      <c r="Q66" s="131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176</v>
      </c>
      <c r="V66" s="263"/>
      <c r="W66" s="264">
        <f>IF(W60&lt;&gt;0,AVERAGE(W60:X63),"")</f>
        <v>4.2949999999999999</v>
      </c>
      <c r="X66" s="265"/>
      <c r="Y66" s="266">
        <f>IF(W60&lt;&gt;0,AVERAGE(Y60:Z63),"")</f>
        <v>2.6350793786469913</v>
      </c>
      <c r="Z66" s="267"/>
      <c r="AA66" s="66"/>
      <c r="AB66" s="268">
        <f>(100*W66)/(100-W66)</f>
        <v>4.4877488114518576</v>
      </c>
      <c r="AC66" s="269"/>
      <c r="AD66" s="67">
        <f t="shared" si="0"/>
        <v>15.157549999999997</v>
      </c>
      <c r="AE66" s="68">
        <f t="shared" si="1"/>
        <v>2.6350669791955381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32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0">
    <mergeCell ref="A76:Q79"/>
    <mergeCell ref="R76:T79"/>
    <mergeCell ref="V77:Y78"/>
    <mergeCell ref="U61:V61"/>
    <mergeCell ref="W61:X61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B66:D66"/>
    <mergeCell ref="AD68:AD69"/>
    <mergeCell ref="AE68:AE69"/>
    <mergeCell ref="B69:D69"/>
    <mergeCell ref="U69:V69"/>
    <mergeCell ref="W69:X69"/>
    <mergeCell ref="Y69:Z69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AB60:AC60"/>
    <mergeCell ref="B65:D65"/>
    <mergeCell ref="C61:D61"/>
    <mergeCell ref="Y61:Z61"/>
    <mergeCell ref="AB61:AC61"/>
    <mergeCell ref="C62:D62"/>
    <mergeCell ref="U62:V62"/>
    <mergeCell ref="W62:X62"/>
    <mergeCell ref="Y62:Z62"/>
    <mergeCell ref="AB62:AC62"/>
    <mergeCell ref="C63:D63"/>
    <mergeCell ref="U63:V63"/>
    <mergeCell ref="W63:X63"/>
    <mergeCell ref="Y63:Z63"/>
    <mergeCell ref="AB63:AC63"/>
    <mergeCell ref="C59:D59"/>
    <mergeCell ref="C60:D60"/>
    <mergeCell ref="U60:V60"/>
    <mergeCell ref="W60:X60"/>
    <mergeCell ref="Y60:Z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AE56:AE57"/>
    <mergeCell ref="AG58:AG59"/>
    <mergeCell ref="B19:H19"/>
    <mergeCell ref="I19:Y19"/>
    <mergeCell ref="B20:H20"/>
    <mergeCell ref="I20:Y20"/>
    <mergeCell ref="AD56:AD57"/>
    <mergeCell ref="S13:Y13"/>
    <mergeCell ref="B14:F14"/>
    <mergeCell ref="G14:L14"/>
    <mergeCell ref="M14:R14"/>
    <mergeCell ref="S14:Y14"/>
    <mergeCell ref="B12:F12"/>
    <mergeCell ref="G12:L12"/>
    <mergeCell ref="M12:R12"/>
    <mergeCell ref="B13:F13"/>
    <mergeCell ref="G13:L13"/>
    <mergeCell ref="M13:R13"/>
    <mergeCell ref="B11:F11"/>
    <mergeCell ref="G11:L11"/>
    <mergeCell ref="M11:R11"/>
    <mergeCell ref="J6:K6"/>
    <mergeCell ref="L6:O6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68D2-CD6D-4ADD-84BE-C03A84719482}">
  <sheetPr>
    <pageSetUpPr fitToPage="1"/>
  </sheetPr>
  <dimension ref="A1:AN79"/>
  <sheetViews>
    <sheetView topLeftCell="A57" zoomScaleNormal="100" workbookViewId="0">
      <selection activeCell="L62" sqref="L6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3</v>
      </c>
      <c r="K5" s="364"/>
      <c r="L5" s="365" t="s">
        <v>51</v>
      </c>
      <c r="M5" s="320"/>
      <c r="N5" s="320"/>
      <c r="O5" s="364"/>
      <c r="P5" s="366">
        <v>45525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69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45525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472" t="s">
        <v>70</v>
      </c>
      <c r="T11" s="472"/>
      <c r="U11" s="472"/>
      <c r="V11" s="472"/>
      <c r="W11" s="472"/>
      <c r="X11" s="472"/>
      <c r="Y11" s="472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45524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71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93" t="s">
        <v>72</v>
      </c>
      <c r="D60" s="394"/>
      <c r="E60" s="118">
        <v>8.1999999999999993</v>
      </c>
      <c r="F60" s="119">
        <v>10.6</v>
      </c>
      <c r="G60" s="120">
        <v>14</v>
      </c>
      <c r="H60" s="120">
        <v>18.3</v>
      </c>
      <c r="I60" s="120">
        <v>24.2</v>
      </c>
      <c r="J60" s="120">
        <v>34.799999999999997</v>
      </c>
      <c r="K60" s="120">
        <v>50.2</v>
      </c>
      <c r="L60" s="120">
        <v>65.2</v>
      </c>
      <c r="M60" s="120">
        <v>73.3</v>
      </c>
      <c r="N60" s="120">
        <v>81.599999999999994</v>
      </c>
      <c r="O60" s="120">
        <v>89.8</v>
      </c>
      <c r="P60" s="120">
        <v>95.9</v>
      </c>
      <c r="Q60" s="120">
        <v>100</v>
      </c>
      <c r="R60" s="120"/>
      <c r="S60" s="121"/>
      <c r="T60" s="121"/>
      <c r="U60" s="395">
        <v>167</v>
      </c>
      <c r="V60" s="396"/>
      <c r="W60" s="397">
        <v>4.49</v>
      </c>
      <c r="X60" s="398"/>
      <c r="Y60" s="459">
        <f>IF(W60&lt;&gt;0,AE60,"")</f>
        <v>2.7594378600818459</v>
      </c>
      <c r="Z60" s="460"/>
      <c r="AA60" s="80"/>
      <c r="AB60" s="268">
        <f>(100*W60)/(100-W60)</f>
        <v>4.701078421107737</v>
      </c>
      <c r="AC60" s="269"/>
      <c r="AD60" s="67">
        <f>(0.25*(100-O60)+2.3*(O60-H60)+12*(H60-E60)+150*(E60))/100</f>
        <v>15.182</v>
      </c>
      <c r="AE60" s="68">
        <f>(AB60*$AE$56)/(2.65*(AD60)^(1/5))</f>
        <v>2.7594378600818459</v>
      </c>
      <c r="AF60" s="29"/>
      <c r="AG60" s="66"/>
    </row>
    <row r="61" spans="1:34" ht="24.9" customHeight="1" x14ac:dyDescent="0.25">
      <c r="A61" s="5"/>
      <c r="B61" s="44">
        <v>2</v>
      </c>
      <c r="C61" s="393" t="s">
        <v>73</v>
      </c>
      <c r="D61" s="394"/>
      <c r="E61" s="122">
        <v>7.8</v>
      </c>
      <c r="F61" s="123">
        <v>10.1</v>
      </c>
      <c r="G61" s="124">
        <v>13.9</v>
      </c>
      <c r="H61" s="124">
        <v>19.100000000000001</v>
      </c>
      <c r="I61" s="124">
        <v>25.2</v>
      </c>
      <c r="J61" s="124">
        <v>34.9</v>
      </c>
      <c r="K61" s="124">
        <v>50.8</v>
      </c>
      <c r="L61" s="124">
        <v>66</v>
      </c>
      <c r="M61" s="124">
        <v>78.400000000000006</v>
      </c>
      <c r="N61" s="124">
        <v>87</v>
      </c>
      <c r="O61" s="124">
        <v>95.2</v>
      </c>
      <c r="P61" s="124">
        <v>97.9</v>
      </c>
      <c r="Q61" s="124">
        <v>100</v>
      </c>
      <c r="R61" s="124"/>
      <c r="S61" s="125"/>
      <c r="T61" s="125"/>
      <c r="U61" s="389">
        <v>170</v>
      </c>
      <c r="V61" s="390"/>
      <c r="W61" s="391">
        <v>4.6399999999999997</v>
      </c>
      <c r="X61" s="392"/>
      <c r="Y61" s="288">
        <f>IF(W61&lt;&gt;0,AE61,"")</f>
        <v>2.8699939528445584</v>
      </c>
      <c r="Z61" s="289"/>
      <c r="AA61" s="80"/>
      <c r="AB61" s="268">
        <f>(100*W61)/(100-W61)</f>
        <v>4.8657718120805367</v>
      </c>
      <c r="AC61" s="269"/>
      <c r="AD61" s="67">
        <f t="shared" ref="AD61:AD67" si="0">(0.25*(100-O61)+2.3*(O61-H61)+12*(H61-E61)+150*(E61))/100</f>
        <v>14.818299999999999</v>
      </c>
      <c r="AE61" s="68">
        <f t="shared" ref="AE61:AE67" si="1">(AB61*$AE$56)/(2.65*(AD61)^(1/5))</f>
        <v>2.8699939528445584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47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8</v>
      </c>
      <c r="F66" s="114">
        <f t="shared" si="3"/>
        <v>10.35</v>
      </c>
      <c r="G66" s="114">
        <f t="shared" si="3"/>
        <v>13.95</v>
      </c>
      <c r="H66" s="114">
        <f t="shared" si="3"/>
        <v>18.700000000000003</v>
      </c>
      <c r="I66" s="114">
        <f t="shared" si="3"/>
        <v>24.7</v>
      </c>
      <c r="J66" s="114">
        <f t="shared" si="3"/>
        <v>34.849999999999994</v>
      </c>
      <c r="K66" s="114">
        <f t="shared" si="3"/>
        <v>50.5</v>
      </c>
      <c r="L66" s="114">
        <f t="shared" si="3"/>
        <v>65.599999999999994</v>
      </c>
      <c r="M66" s="114">
        <f t="shared" si="3"/>
        <v>75.849999999999994</v>
      </c>
      <c r="N66" s="114">
        <f t="shared" si="3"/>
        <v>84.3</v>
      </c>
      <c r="O66" s="114">
        <f t="shared" si="3"/>
        <v>92.5</v>
      </c>
      <c r="P66" s="114">
        <f t="shared" si="3"/>
        <v>96.9</v>
      </c>
      <c r="Q66" s="114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168.5</v>
      </c>
      <c r="V66" s="263"/>
      <c r="W66" s="264">
        <f>IF(W60&lt;&gt;0,AVERAGE(W60:X63),"")</f>
        <v>4.5649999999999995</v>
      </c>
      <c r="X66" s="265"/>
      <c r="Y66" s="266">
        <f>IF(W60&lt;&gt;0,AVERAGE(Y60:Z63),"")</f>
        <v>2.8147159064632019</v>
      </c>
      <c r="Z66" s="267"/>
      <c r="AA66" s="66"/>
      <c r="AB66" s="268">
        <f>(100*W66)/(100-W66)</f>
        <v>4.7833604023681033</v>
      </c>
      <c r="AC66" s="269"/>
      <c r="AD66" s="67">
        <f t="shared" si="0"/>
        <v>15.000149999999998</v>
      </c>
      <c r="AE66" s="68">
        <f t="shared" si="1"/>
        <v>2.8145106977812033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16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60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61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C515-A564-4871-B76B-29EDF31FA676}">
  <sheetPr>
    <pageSetUpPr fitToPage="1"/>
  </sheetPr>
  <dimension ref="A1:AN79"/>
  <sheetViews>
    <sheetView topLeftCell="A57" zoomScaleNormal="100" workbookViewId="0">
      <selection activeCell="U73" sqref="U73:Z7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2</v>
      </c>
      <c r="K5" s="364"/>
      <c r="L5" s="365" t="s">
        <v>51</v>
      </c>
      <c r="M5" s="320"/>
      <c r="N5" s="320"/>
      <c r="O5" s="364"/>
      <c r="P5" s="366">
        <v>45376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63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45379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472" t="s">
        <v>68</v>
      </c>
      <c r="T11" s="472"/>
      <c r="U11" s="472"/>
      <c r="V11" s="472"/>
      <c r="W11" s="472"/>
      <c r="X11" s="472"/>
      <c r="Y11" s="472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45379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64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9" customHeight="1" x14ac:dyDescent="0.25">
      <c r="A30" s="18"/>
      <c r="Z30" s="23"/>
    </row>
    <row r="31" spans="1:40" ht="9" customHeight="1" x14ac:dyDescent="0.25">
      <c r="A31" s="18"/>
      <c r="Z31" s="23"/>
    </row>
    <row r="32" spans="1:40" ht="9" customHeight="1" x14ac:dyDescent="0.25">
      <c r="A32" s="18"/>
      <c r="Z32" s="23"/>
    </row>
    <row r="33" spans="1:26" ht="9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321" t="s">
        <v>16</v>
      </c>
      <c r="AE56" s="323">
        <v>2.68</v>
      </c>
      <c r="AF56" s="296"/>
      <c r="AG56" s="300"/>
      <c r="AH56" s="39"/>
    </row>
    <row r="57" spans="1:34" ht="12.75" customHeight="1" thickBot="1" x14ac:dyDescent="0.3">
      <c r="A57" s="18"/>
      <c r="Z57" s="87"/>
      <c r="AD57" s="322"/>
      <c r="AE57" s="324"/>
      <c r="AF57" s="299"/>
      <c r="AG57" s="300"/>
    </row>
    <row r="58" spans="1:34" ht="18.75" customHeight="1" thickBot="1" x14ac:dyDescent="0.3">
      <c r="A58" s="18"/>
      <c r="E58" s="301" t="s">
        <v>11</v>
      </c>
      <c r="F58" s="302"/>
      <c r="G58" s="302"/>
      <c r="H58" s="302"/>
      <c r="I58" s="302"/>
      <c r="J58" s="302"/>
      <c r="K58" s="302"/>
      <c r="L58" s="302"/>
      <c r="M58" s="302"/>
      <c r="N58" s="302"/>
      <c r="O58" s="302"/>
      <c r="P58" s="302"/>
      <c r="Q58" s="302"/>
      <c r="R58" s="302"/>
      <c r="S58" s="302"/>
      <c r="T58" s="302"/>
      <c r="U58" s="303" t="s">
        <v>47</v>
      </c>
      <c r="V58" s="304"/>
      <c r="W58" s="305" t="s">
        <v>12</v>
      </c>
      <c r="X58" s="304"/>
      <c r="Y58" s="306" t="s">
        <v>13</v>
      </c>
      <c r="Z58" s="307"/>
      <c r="AA58" s="82"/>
      <c r="AB58" s="310" t="s">
        <v>45</v>
      </c>
      <c r="AC58" s="311"/>
      <c r="AD58" s="314" t="s">
        <v>14</v>
      </c>
      <c r="AE58" s="316" t="s">
        <v>15</v>
      </c>
      <c r="AF58" s="296"/>
      <c r="AG58" s="296"/>
      <c r="AH58" s="40"/>
    </row>
    <row r="59" spans="1:34" ht="24.9" customHeight="1" thickBot="1" x14ac:dyDescent="0.3">
      <c r="A59" s="5"/>
      <c r="B59" s="41" t="s">
        <v>22</v>
      </c>
      <c r="C59" s="297" t="s">
        <v>10</v>
      </c>
      <c r="D59" s="29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251"/>
      <c r="V59" s="253"/>
      <c r="W59" s="252"/>
      <c r="X59" s="253"/>
      <c r="Y59" s="308"/>
      <c r="Z59" s="309"/>
      <c r="AA59" s="82"/>
      <c r="AB59" s="312"/>
      <c r="AC59" s="313"/>
      <c r="AD59" s="315"/>
      <c r="AE59" s="317"/>
      <c r="AF59" s="318"/>
      <c r="AG59" s="296"/>
    </row>
    <row r="60" spans="1:34" ht="24.9" customHeight="1" x14ac:dyDescent="0.25">
      <c r="A60" s="5"/>
      <c r="B60" s="43">
        <v>1</v>
      </c>
      <c r="C60" s="393" t="s">
        <v>65</v>
      </c>
      <c r="D60" s="394"/>
      <c r="E60" s="118">
        <v>8.1999999999999993</v>
      </c>
      <c r="F60" s="119">
        <v>10.5</v>
      </c>
      <c r="G60" s="120">
        <v>13.8</v>
      </c>
      <c r="H60" s="120">
        <v>17.8</v>
      </c>
      <c r="I60" s="120">
        <v>23.4</v>
      </c>
      <c r="J60" s="120">
        <v>33.700000000000003</v>
      </c>
      <c r="K60" s="120">
        <v>50</v>
      </c>
      <c r="L60" s="120">
        <v>63.8</v>
      </c>
      <c r="M60" s="120">
        <v>73</v>
      </c>
      <c r="N60" s="120">
        <v>82.8</v>
      </c>
      <c r="O60" s="120">
        <v>94.4</v>
      </c>
      <c r="P60" s="120">
        <v>97.9</v>
      </c>
      <c r="Q60" s="120">
        <v>100</v>
      </c>
      <c r="R60" s="120"/>
      <c r="S60" s="121"/>
      <c r="T60" s="121"/>
      <c r="U60" s="395">
        <v>163</v>
      </c>
      <c r="V60" s="396"/>
      <c r="W60" s="397">
        <v>4.45</v>
      </c>
      <c r="X60" s="398"/>
      <c r="Y60" s="459">
        <f>IF(W60&lt;&gt;0,AE60,"")</f>
        <v>2.7320636108512693</v>
      </c>
      <c r="Z60" s="460"/>
      <c r="AA60" s="80"/>
      <c r="AB60" s="268">
        <f>(100*W60)/(100-W60)</f>
        <v>4.657247514390372</v>
      </c>
      <c r="AC60" s="269"/>
      <c r="AD60" s="67">
        <f>(0.25*(100-O60)+2.3*(O60-H60)+12*(H60-E60)+150*(E60))/100</f>
        <v>15.2278</v>
      </c>
      <c r="AE60" s="68">
        <f>(AB60*$AE$56)/(2.65*(AD60)^(1/5))</f>
        <v>2.7320636108512693</v>
      </c>
      <c r="AF60" s="29"/>
      <c r="AG60" s="66"/>
    </row>
    <row r="61" spans="1:34" ht="24.9" customHeight="1" x14ac:dyDescent="0.25">
      <c r="A61" s="5"/>
      <c r="B61" s="44">
        <v>2</v>
      </c>
      <c r="C61" s="393" t="s">
        <v>66</v>
      </c>
      <c r="D61" s="394"/>
      <c r="E61" s="118">
        <v>7.6</v>
      </c>
      <c r="F61" s="119">
        <v>9.9</v>
      </c>
      <c r="G61" s="120">
        <v>13.7</v>
      </c>
      <c r="H61" s="120">
        <v>18.2</v>
      </c>
      <c r="I61" s="120">
        <v>23.9</v>
      </c>
      <c r="J61" s="120">
        <v>33.1</v>
      </c>
      <c r="K61" s="120">
        <v>46.3</v>
      </c>
      <c r="L61" s="120">
        <v>60</v>
      </c>
      <c r="M61" s="120">
        <v>71.2</v>
      </c>
      <c r="N61" s="120">
        <v>83.7</v>
      </c>
      <c r="O61" s="120">
        <v>95.5</v>
      </c>
      <c r="P61" s="120">
        <v>98.3</v>
      </c>
      <c r="Q61" s="120">
        <v>100</v>
      </c>
      <c r="R61" s="120"/>
      <c r="S61" s="121"/>
      <c r="T61" s="121"/>
      <c r="U61" s="395">
        <v>170</v>
      </c>
      <c r="V61" s="396"/>
      <c r="W61" s="397">
        <v>4.5599999999999996</v>
      </c>
      <c r="X61" s="398"/>
      <c r="Y61" s="288">
        <f>IF(W61&lt;&gt;0,AE61,"")</f>
        <v>2.8319316413202507</v>
      </c>
      <c r="Z61" s="289"/>
      <c r="AA61" s="80"/>
      <c r="AB61" s="268">
        <f>(100*W61)/(100-W61)</f>
        <v>4.7778709136630342</v>
      </c>
      <c r="AC61" s="269"/>
      <c r="AD61" s="67">
        <f t="shared" ref="AD61:AD67" si="0">(0.25*(100-O61)+2.3*(O61-H61)+12*(H61-E61)+150*(E61))/100</f>
        <v>14.46115</v>
      </c>
      <c r="AE61" s="68">
        <f t="shared" ref="AE61:AE67" si="1">(AB61*$AE$56)/(2.65*(AD61)^(1/5))</f>
        <v>2.8319316413202507</v>
      </c>
      <c r="AF61" s="29"/>
      <c r="AG61" s="66"/>
    </row>
    <row r="62" spans="1:34" ht="24.9" customHeight="1" x14ac:dyDescent="0.25">
      <c r="A62" s="5"/>
      <c r="B62" s="44">
        <v>3</v>
      </c>
      <c r="C62" s="245"/>
      <c r="D62" s="384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3"/>
      <c r="U62" s="242"/>
      <c r="V62" s="243"/>
      <c r="W62" s="385"/>
      <c r="X62" s="386"/>
      <c r="Y62" s="288" t="str">
        <f t="shared" ref="Y62:Y63" si="2">IF(W62&lt;&gt;0,AE62,"")</f>
        <v/>
      </c>
      <c r="Z62" s="289"/>
      <c r="AA62" s="80"/>
      <c r="AB62" s="268">
        <f>(100*W62)/(100-W62)</f>
        <v>0</v>
      </c>
      <c r="AC62" s="269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257"/>
      <c r="D63" s="278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7"/>
      <c r="U63" s="374"/>
      <c r="V63" s="375"/>
      <c r="W63" s="376"/>
      <c r="X63" s="377"/>
      <c r="Y63" s="283" t="str">
        <f t="shared" si="2"/>
        <v/>
      </c>
      <c r="Z63" s="284"/>
      <c r="AA63" s="80"/>
      <c r="AB63" s="268">
        <f>(100*W63)/(100-W63)</f>
        <v>0</v>
      </c>
      <c r="AC63" s="269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85" t="s">
        <v>8</v>
      </c>
      <c r="C65" s="286"/>
      <c r="D65" s="287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47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259" t="s">
        <v>7</v>
      </c>
      <c r="C66" s="260"/>
      <c r="D66" s="261"/>
      <c r="E66" s="114">
        <f t="shared" ref="E66:T66" si="3">IF(E60&lt;&gt;0,AVERAGE(E60:E63),"")</f>
        <v>7.8999999999999995</v>
      </c>
      <c r="F66" s="114">
        <f t="shared" si="3"/>
        <v>10.199999999999999</v>
      </c>
      <c r="G66" s="114">
        <f t="shared" si="3"/>
        <v>13.75</v>
      </c>
      <c r="H66" s="114">
        <f t="shared" si="3"/>
        <v>18</v>
      </c>
      <c r="I66" s="114">
        <f t="shared" si="3"/>
        <v>23.65</v>
      </c>
      <c r="J66" s="114">
        <f t="shared" si="3"/>
        <v>33.400000000000006</v>
      </c>
      <c r="K66" s="114">
        <f t="shared" si="3"/>
        <v>48.15</v>
      </c>
      <c r="L66" s="114">
        <f t="shared" si="3"/>
        <v>61.9</v>
      </c>
      <c r="M66" s="114">
        <f t="shared" si="3"/>
        <v>72.099999999999994</v>
      </c>
      <c r="N66" s="114">
        <f t="shared" si="3"/>
        <v>83.25</v>
      </c>
      <c r="O66" s="114">
        <f t="shared" si="3"/>
        <v>94.95</v>
      </c>
      <c r="P66" s="114">
        <f t="shared" si="3"/>
        <v>98.1</v>
      </c>
      <c r="Q66" s="114">
        <f t="shared" si="3"/>
        <v>100</v>
      </c>
      <c r="R66" s="114"/>
      <c r="S66" s="114" t="str">
        <f t="shared" si="3"/>
        <v/>
      </c>
      <c r="T66" s="115" t="str">
        <f t="shared" si="3"/>
        <v/>
      </c>
      <c r="U66" s="262">
        <f>IF(U60&lt;&gt;0,AVERAGE(U60:V63),"")</f>
        <v>166.5</v>
      </c>
      <c r="V66" s="263"/>
      <c r="W66" s="264">
        <f>IF(W60&lt;&gt;0,AVERAGE(W60:X63),"")</f>
        <v>4.5049999999999999</v>
      </c>
      <c r="X66" s="265"/>
      <c r="Y66" s="266">
        <f>IF(W60&lt;&gt;0,AVERAGE(Y60:Z63),"")</f>
        <v>2.7819976260857597</v>
      </c>
      <c r="Z66" s="267"/>
      <c r="AA66" s="66"/>
      <c r="AB66" s="268">
        <f>(100*W66)/(100-W66)</f>
        <v>4.7175244777213461</v>
      </c>
      <c r="AC66" s="269"/>
      <c r="AD66" s="67">
        <f t="shared" si="0"/>
        <v>14.844474999999999</v>
      </c>
      <c r="AE66" s="68">
        <f t="shared" si="1"/>
        <v>2.7815707692563274</v>
      </c>
      <c r="AF66" s="29"/>
      <c r="AG66" s="66"/>
    </row>
    <row r="67" spans="1:33" ht="21" customHeight="1" x14ac:dyDescent="0.25">
      <c r="A67" s="5"/>
      <c r="B67" s="461" t="s">
        <v>9</v>
      </c>
      <c r="C67" s="462"/>
      <c r="D67" s="463"/>
      <c r="E67" s="116">
        <v>6.5</v>
      </c>
      <c r="F67" s="116">
        <v>9</v>
      </c>
      <c r="G67" s="116">
        <v>12</v>
      </c>
      <c r="H67" s="116">
        <v>16</v>
      </c>
      <c r="I67" s="116">
        <v>22</v>
      </c>
      <c r="J67" s="116">
        <v>32</v>
      </c>
      <c r="K67" s="116">
        <v>47</v>
      </c>
      <c r="L67" s="116">
        <v>59</v>
      </c>
      <c r="M67" s="116">
        <v>65</v>
      </c>
      <c r="N67" s="116">
        <v>74</v>
      </c>
      <c r="O67" s="116">
        <v>90</v>
      </c>
      <c r="P67" s="116">
        <v>97</v>
      </c>
      <c r="Q67" s="116">
        <v>100</v>
      </c>
      <c r="R67" s="116"/>
      <c r="S67" s="116"/>
      <c r="T67" s="117"/>
      <c r="U67" s="464"/>
      <c r="V67" s="465"/>
      <c r="W67" s="466">
        <v>4.3</v>
      </c>
      <c r="X67" s="467"/>
      <c r="Y67" s="468">
        <f>AE67</f>
        <v>2.7368703035010422</v>
      </c>
      <c r="Z67" s="469"/>
      <c r="AA67" s="66"/>
      <c r="AB67" s="268">
        <f>(100*W67)/(100-W67)</f>
        <v>4.4932079414838038</v>
      </c>
      <c r="AC67" s="269"/>
      <c r="AD67" s="67">
        <f t="shared" si="0"/>
        <v>12.617000000000001</v>
      </c>
      <c r="AE67" s="68">
        <f t="shared" si="1"/>
        <v>2.7368703035010422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8.5</v>
      </c>
      <c r="F68" s="92"/>
      <c r="G68" s="92"/>
      <c r="H68" s="92"/>
      <c r="I68" s="92"/>
      <c r="J68" s="92">
        <f>J67+6</f>
        <v>38</v>
      </c>
      <c r="K68" s="92"/>
      <c r="L68" s="92">
        <f>L67+7</f>
        <v>66</v>
      </c>
      <c r="M68" s="92"/>
      <c r="N68" s="92"/>
      <c r="O68" s="92"/>
      <c r="P68" s="92"/>
      <c r="Q68" s="92"/>
      <c r="R68" s="92"/>
      <c r="S68" s="92"/>
      <c r="T68" s="93"/>
      <c r="U68" s="242"/>
      <c r="V68" s="243"/>
      <c r="W68" s="244">
        <f>W67+0.5</f>
        <v>4.8</v>
      </c>
      <c r="X68" s="243"/>
      <c r="Y68" s="245"/>
      <c r="Z68" s="246"/>
      <c r="AA68" s="83"/>
      <c r="AB68" s="71"/>
      <c r="AC68" s="69"/>
      <c r="AD68" s="247"/>
      <c r="AE68" s="249" t="s">
        <v>46</v>
      </c>
      <c r="AF68" s="29"/>
      <c r="AG68" s="66"/>
    </row>
    <row r="69" spans="1:33" ht="13.5" customHeight="1" thickBot="1" x14ac:dyDescent="0.3">
      <c r="A69" s="5"/>
      <c r="B69" s="251" t="s">
        <v>24</v>
      </c>
      <c r="C69" s="252"/>
      <c r="D69" s="253"/>
      <c r="E69" s="98">
        <f>E67-2</f>
        <v>4.5</v>
      </c>
      <c r="F69" s="98"/>
      <c r="G69" s="99"/>
      <c r="H69" s="99"/>
      <c r="I69" s="99"/>
      <c r="J69" s="98">
        <f>J67-6</f>
        <v>26</v>
      </c>
      <c r="K69" s="99"/>
      <c r="L69" s="98">
        <f>L67-7</f>
        <v>52</v>
      </c>
      <c r="M69" s="98"/>
      <c r="N69" s="99"/>
      <c r="O69" s="99"/>
      <c r="P69" s="99"/>
      <c r="Q69" s="98"/>
      <c r="R69" s="99"/>
      <c r="S69" s="99"/>
      <c r="T69" s="100"/>
      <c r="U69" s="254"/>
      <c r="V69" s="255"/>
      <c r="W69" s="256">
        <f>W67-0.5</f>
        <v>3.8</v>
      </c>
      <c r="X69" s="255"/>
      <c r="Y69" s="257"/>
      <c r="Z69" s="258"/>
      <c r="AA69" s="84"/>
      <c r="AB69" s="72"/>
      <c r="AC69" s="73"/>
      <c r="AD69" s="248"/>
      <c r="AE69" s="250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6.2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225"/>
      <c r="V72" s="225"/>
      <c r="W72" s="225"/>
      <c r="X72" s="225"/>
      <c r="Y72" s="225"/>
      <c r="Z72" s="226"/>
      <c r="AA72" s="81"/>
      <c r="AB72" s="58"/>
      <c r="AC72" s="58"/>
      <c r="AD72" s="59"/>
    </row>
    <row r="73" spans="1:33" ht="26.4" customHeight="1" x14ac:dyDescent="0.25">
      <c r="A73" s="227" t="s">
        <v>48</v>
      </c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9"/>
      <c r="R73" s="212" t="s">
        <v>31</v>
      </c>
      <c r="S73" s="213"/>
      <c r="T73" s="214"/>
      <c r="U73" s="230" t="s">
        <v>63</v>
      </c>
      <c r="V73" s="231"/>
      <c r="W73" s="231"/>
      <c r="X73" s="231"/>
      <c r="Y73" s="231"/>
      <c r="Z73" s="232"/>
      <c r="AA73" s="76"/>
      <c r="AB73" s="60"/>
      <c r="AC73" s="60"/>
      <c r="AD73" s="59"/>
    </row>
    <row r="74" spans="1:33" ht="26.4" customHeight="1" x14ac:dyDescent="0.25">
      <c r="A74" s="233" t="s">
        <v>59</v>
      </c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5"/>
      <c r="R74" s="212"/>
      <c r="S74" s="213"/>
      <c r="T74" s="214"/>
      <c r="U74" s="236" t="s">
        <v>67</v>
      </c>
      <c r="V74" s="237"/>
      <c r="W74" s="237"/>
      <c r="X74" s="237"/>
      <c r="Y74" s="237"/>
      <c r="Z74" s="238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212"/>
      <c r="S75" s="213"/>
      <c r="T75" s="214"/>
      <c r="U75" s="239"/>
      <c r="V75" s="240"/>
      <c r="W75" s="240"/>
      <c r="X75" s="240"/>
      <c r="Y75" s="240"/>
      <c r="Z75" s="241"/>
      <c r="AA75" s="76"/>
      <c r="AB75" s="60"/>
      <c r="AC75" s="60"/>
      <c r="AD75" s="59"/>
    </row>
    <row r="76" spans="1:33" ht="15.6" customHeight="1" x14ac:dyDescent="0.25">
      <c r="A76" s="206"/>
      <c r="B76" s="207"/>
      <c r="C76" s="207"/>
      <c r="D76" s="207"/>
      <c r="E76" s="207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8"/>
      <c r="R76" s="212" t="s">
        <v>25</v>
      </c>
      <c r="S76" s="213"/>
      <c r="T76" s="214"/>
      <c r="U76" s="101"/>
      <c r="V76" s="102"/>
      <c r="W76" s="102"/>
      <c r="X76" s="102"/>
      <c r="Y76" s="102"/>
      <c r="Z76" s="103"/>
      <c r="AA76" s="77"/>
      <c r="AB76" s="65"/>
      <c r="AC76" s="65"/>
      <c r="AD76" s="59"/>
    </row>
    <row r="77" spans="1:33" ht="15.6" customHeight="1" x14ac:dyDescent="0.25">
      <c r="A77" s="206"/>
      <c r="B77" s="207"/>
      <c r="C77" s="207"/>
      <c r="D77" s="207"/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8"/>
      <c r="R77" s="212"/>
      <c r="S77" s="213"/>
      <c r="T77" s="214"/>
      <c r="U77" s="104"/>
      <c r="V77" s="218"/>
      <c r="W77" s="218"/>
      <c r="X77" s="218"/>
      <c r="Y77" s="218"/>
      <c r="Z77" s="105"/>
      <c r="AA77" s="77"/>
      <c r="AB77" s="65"/>
      <c r="AC77" s="65"/>
      <c r="AD77" s="59"/>
    </row>
    <row r="78" spans="1:33" ht="15.6" customHeight="1" x14ac:dyDescent="0.25">
      <c r="A78" s="206"/>
      <c r="B78" s="207"/>
      <c r="C78" s="207"/>
      <c r="D78" s="207"/>
      <c r="E78" s="207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8"/>
      <c r="R78" s="212"/>
      <c r="S78" s="213"/>
      <c r="T78" s="214"/>
      <c r="U78" s="104"/>
      <c r="V78" s="218"/>
      <c r="W78" s="218"/>
      <c r="X78" s="218"/>
      <c r="Y78" s="218"/>
      <c r="Z78" s="105"/>
      <c r="AA78" s="77"/>
      <c r="AB78" s="65"/>
      <c r="AC78" s="65"/>
      <c r="AD78" s="59"/>
    </row>
    <row r="79" spans="1:33" ht="15.6" customHeight="1" x14ac:dyDescent="0.25">
      <c r="A79" s="209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1"/>
      <c r="R79" s="215"/>
      <c r="S79" s="216"/>
      <c r="T79" s="217"/>
      <c r="U79" s="106"/>
      <c r="V79" s="107"/>
      <c r="W79" s="107"/>
      <c r="X79" s="107"/>
      <c r="Y79" s="107"/>
      <c r="Z79" s="108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0"/>
  <sheetViews>
    <sheetView zoomScaleNormal="100" workbookViewId="0">
      <selection activeCell="I19" sqref="I19:Y1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339"/>
      <c r="B1" s="340"/>
      <c r="C1" s="340"/>
      <c r="D1" s="340"/>
      <c r="E1" s="340"/>
      <c r="F1" s="341"/>
      <c r="G1" s="348" t="s">
        <v>33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50"/>
      <c r="U1" s="351" t="s">
        <v>62</v>
      </c>
      <c r="V1" s="352"/>
      <c r="W1" s="352"/>
      <c r="X1" s="352"/>
      <c r="Y1" s="352"/>
      <c r="Z1" s="353"/>
      <c r="AA1" s="78"/>
    </row>
    <row r="2" spans="1:36" ht="12.6" customHeight="1" x14ac:dyDescent="0.25">
      <c r="A2" s="342"/>
      <c r="B2" s="343"/>
      <c r="C2" s="343"/>
      <c r="D2" s="343"/>
      <c r="E2" s="343"/>
      <c r="F2" s="344"/>
      <c r="G2" s="360" t="s">
        <v>39</v>
      </c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2"/>
      <c r="U2" s="354"/>
      <c r="V2" s="355"/>
      <c r="W2" s="355"/>
      <c r="X2" s="355"/>
      <c r="Y2" s="355"/>
      <c r="Z2" s="356"/>
      <c r="AA2" s="78"/>
    </row>
    <row r="3" spans="1:36" ht="12.6" customHeight="1" x14ac:dyDescent="0.25">
      <c r="A3" s="342"/>
      <c r="B3" s="343"/>
      <c r="C3" s="343"/>
      <c r="D3" s="343"/>
      <c r="E3" s="343"/>
      <c r="F3" s="344"/>
      <c r="G3" s="363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2"/>
      <c r="U3" s="354"/>
      <c r="V3" s="355"/>
      <c r="W3" s="355"/>
      <c r="X3" s="355"/>
      <c r="Y3" s="355"/>
      <c r="Z3" s="356"/>
      <c r="AA3" s="78"/>
    </row>
    <row r="4" spans="1:36" ht="12.6" customHeight="1" x14ac:dyDescent="0.25">
      <c r="A4" s="342"/>
      <c r="B4" s="343"/>
      <c r="C4" s="343"/>
      <c r="D4" s="343"/>
      <c r="E4" s="343"/>
      <c r="F4" s="344"/>
      <c r="G4" s="363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2"/>
      <c r="U4" s="354"/>
      <c r="V4" s="355"/>
      <c r="W4" s="355"/>
      <c r="X4" s="355"/>
      <c r="Y4" s="355"/>
      <c r="Z4" s="356"/>
      <c r="AA4" s="78"/>
    </row>
    <row r="5" spans="1:36" ht="12.6" customHeight="1" x14ac:dyDescent="0.25">
      <c r="A5" s="342"/>
      <c r="B5" s="343"/>
      <c r="C5" s="343"/>
      <c r="D5" s="343"/>
      <c r="E5" s="343"/>
      <c r="F5" s="344"/>
      <c r="G5" s="363" t="s">
        <v>40</v>
      </c>
      <c r="H5" s="361"/>
      <c r="I5" s="2" t="s">
        <v>34</v>
      </c>
      <c r="J5" s="320">
        <v>1</v>
      </c>
      <c r="K5" s="364"/>
      <c r="L5" s="365" t="s">
        <v>51</v>
      </c>
      <c r="M5" s="320"/>
      <c r="N5" s="320"/>
      <c r="O5" s="364"/>
      <c r="P5" s="366">
        <v>45376</v>
      </c>
      <c r="Q5" s="367"/>
      <c r="R5" s="367"/>
      <c r="S5" s="367"/>
      <c r="T5" s="368"/>
      <c r="U5" s="354"/>
      <c r="V5" s="355"/>
      <c r="W5" s="355"/>
      <c r="X5" s="355"/>
      <c r="Y5" s="355"/>
      <c r="Z5" s="356"/>
      <c r="AA5" s="78"/>
    </row>
    <row r="6" spans="1:36" ht="12.6" customHeight="1" x14ac:dyDescent="0.25">
      <c r="A6" s="345"/>
      <c r="B6" s="346"/>
      <c r="C6" s="346"/>
      <c r="D6" s="346"/>
      <c r="E6" s="346"/>
      <c r="F6" s="347"/>
      <c r="G6" s="3"/>
      <c r="H6" s="4"/>
      <c r="I6" s="4"/>
      <c r="J6" s="335" t="s">
        <v>35</v>
      </c>
      <c r="K6" s="335"/>
      <c r="L6" s="335" t="s">
        <v>36</v>
      </c>
      <c r="M6" s="335"/>
      <c r="N6" s="335"/>
      <c r="O6" s="335"/>
      <c r="P6" s="335" t="s">
        <v>37</v>
      </c>
      <c r="Q6" s="335"/>
      <c r="R6" s="335"/>
      <c r="S6" s="335"/>
      <c r="T6" s="336"/>
      <c r="U6" s="357"/>
      <c r="V6" s="358"/>
      <c r="W6" s="358"/>
      <c r="X6" s="358"/>
      <c r="Y6" s="358"/>
      <c r="Z6" s="359"/>
      <c r="AA6" s="78"/>
    </row>
    <row r="7" spans="1:36" ht="36.6" customHeight="1" x14ac:dyDescent="0.25">
      <c r="A7" s="337" t="s">
        <v>38</v>
      </c>
      <c r="B7" s="337"/>
      <c r="C7" s="337"/>
      <c r="D7" s="337"/>
      <c r="E7" s="337"/>
      <c r="F7" s="337"/>
      <c r="G7" s="338" t="s">
        <v>32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319" t="s">
        <v>27</v>
      </c>
      <c r="C10" s="319"/>
      <c r="D10" s="319"/>
      <c r="E10" s="319"/>
      <c r="F10" s="319"/>
      <c r="G10" s="471" t="s">
        <v>52</v>
      </c>
      <c r="H10" s="471"/>
      <c r="I10" s="471"/>
      <c r="J10" s="471"/>
      <c r="K10" s="471"/>
      <c r="L10" s="471"/>
      <c r="M10" s="319" t="s">
        <v>30</v>
      </c>
      <c r="N10" s="319"/>
      <c r="O10" s="319"/>
      <c r="P10" s="319"/>
      <c r="Q10" s="319"/>
      <c r="R10" s="319"/>
      <c r="S10" s="472" t="s">
        <v>55</v>
      </c>
      <c r="T10" s="472"/>
      <c r="U10" s="472"/>
      <c r="V10" s="472"/>
      <c r="W10" s="472"/>
      <c r="X10" s="472"/>
      <c r="Y10" s="472"/>
      <c r="Z10" s="17"/>
      <c r="AA10" s="75"/>
      <c r="AB10" s="12"/>
      <c r="AC10" s="12"/>
      <c r="AD10" s="12"/>
      <c r="AE10" s="109"/>
      <c r="AF10" s="109"/>
      <c r="AG10" s="109"/>
      <c r="AH10" s="109"/>
      <c r="AI10" s="109"/>
    </row>
    <row r="11" spans="1:36" ht="15.9" customHeight="1" x14ac:dyDescent="0.25">
      <c r="A11" s="13"/>
      <c r="B11" s="319" t="s">
        <v>6</v>
      </c>
      <c r="C11" s="319"/>
      <c r="D11" s="319"/>
      <c r="E11" s="319"/>
      <c r="F11" s="319"/>
      <c r="G11" s="471">
        <v>45376</v>
      </c>
      <c r="H11" s="471"/>
      <c r="I11" s="471"/>
      <c r="J11" s="471"/>
      <c r="K11" s="471"/>
      <c r="L11" s="471"/>
      <c r="M11" s="319" t="s">
        <v>44</v>
      </c>
      <c r="N11" s="319"/>
      <c r="O11" s="319"/>
      <c r="P11" s="319"/>
      <c r="Q11" s="319"/>
      <c r="R11" s="319"/>
      <c r="S11" s="472" t="s">
        <v>56</v>
      </c>
      <c r="T11" s="472"/>
      <c r="U11" s="472"/>
      <c r="V11" s="472"/>
      <c r="W11" s="472"/>
      <c r="X11" s="472"/>
      <c r="Y11" s="472"/>
      <c r="Z11" s="17"/>
      <c r="AA11" s="75"/>
      <c r="AB11" s="12"/>
      <c r="AC11" s="12"/>
      <c r="AD11" s="12"/>
      <c r="AE11" s="109"/>
      <c r="AF11" s="109"/>
      <c r="AG11" s="109"/>
      <c r="AH11" s="109"/>
      <c r="AI11" s="109"/>
    </row>
    <row r="12" spans="1:36" ht="15.9" customHeight="1" x14ac:dyDescent="0.25">
      <c r="A12" s="13"/>
      <c r="B12" s="319" t="s">
        <v>28</v>
      </c>
      <c r="C12" s="319"/>
      <c r="D12" s="319"/>
      <c r="E12" s="319"/>
      <c r="F12" s="319"/>
      <c r="G12" s="471">
        <v>45376</v>
      </c>
      <c r="H12" s="471"/>
      <c r="I12" s="471"/>
      <c r="J12" s="471"/>
      <c r="K12" s="471"/>
      <c r="L12" s="471"/>
      <c r="M12" s="470" t="s">
        <v>43</v>
      </c>
      <c r="N12" s="470"/>
      <c r="O12" s="470"/>
      <c r="P12" s="470"/>
      <c r="Q12" s="470"/>
      <c r="R12" s="470"/>
      <c r="S12" s="472">
        <v>157</v>
      </c>
      <c r="T12" s="472"/>
      <c r="U12" s="472"/>
      <c r="V12" s="472"/>
      <c r="W12" s="472"/>
      <c r="X12" s="472"/>
      <c r="Y12" s="472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325" t="s">
        <v>41</v>
      </c>
      <c r="C13" s="325"/>
      <c r="D13" s="325"/>
      <c r="E13" s="325"/>
      <c r="F13" s="325"/>
      <c r="G13" s="471" t="s">
        <v>53</v>
      </c>
      <c r="H13" s="471"/>
      <c r="I13" s="471"/>
      <c r="J13" s="471"/>
      <c r="K13" s="471"/>
      <c r="L13" s="471"/>
      <c r="M13" s="319" t="s">
        <v>29</v>
      </c>
      <c r="N13" s="319"/>
      <c r="O13" s="319"/>
      <c r="P13" s="319"/>
      <c r="Q13" s="319"/>
      <c r="R13" s="319"/>
      <c r="S13" s="471" t="s">
        <v>64</v>
      </c>
      <c r="T13" s="471"/>
      <c r="U13" s="471"/>
      <c r="V13" s="471"/>
      <c r="W13" s="471"/>
      <c r="X13" s="471"/>
      <c r="Y13" s="471"/>
      <c r="Z13" s="17"/>
      <c r="AA13" s="75"/>
      <c r="AB13" s="12"/>
      <c r="AC13" s="12"/>
      <c r="AD13" s="12"/>
      <c r="AE13" s="109"/>
      <c r="AF13" s="109"/>
      <c r="AG13" s="109"/>
      <c r="AH13" s="109"/>
      <c r="AI13" s="109"/>
      <c r="AJ13" s="109"/>
    </row>
    <row r="14" spans="1:36" ht="15.9" customHeight="1" x14ac:dyDescent="0.25">
      <c r="A14" s="18"/>
      <c r="B14" s="319" t="s">
        <v>42</v>
      </c>
      <c r="C14" s="319"/>
      <c r="D14" s="319"/>
      <c r="E14" s="319"/>
      <c r="F14" s="319"/>
      <c r="G14" s="471" t="s">
        <v>54</v>
      </c>
      <c r="H14" s="471"/>
      <c r="I14" s="471"/>
      <c r="J14" s="471"/>
      <c r="K14" s="471"/>
      <c r="L14" s="471"/>
      <c r="M14" s="472" t="s">
        <v>26</v>
      </c>
      <c r="N14" s="472"/>
      <c r="O14" s="472"/>
      <c r="P14" s="472"/>
      <c r="Q14" s="472"/>
      <c r="R14" s="472"/>
      <c r="S14" s="472" t="s">
        <v>49</v>
      </c>
      <c r="T14" s="472"/>
      <c r="U14" s="472"/>
      <c r="V14" s="472"/>
      <c r="W14" s="472"/>
      <c r="X14" s="472"/>
      <c r="Y14" s="472"/>
      <c r="Z14" s="19"/>
      <c r="AA14" s="12"/>
      <c r="AB14" s="12"/>
      <c r="AC14" s="12"/>
      <c r="AD14" s="12"/>
      <c r="AE14" s="109"/>
      <c r="AF14" s="109"/>
      <c r="AG14" s="109"/>
      <c r="AH14" s="109"/>
      <c r="AI14" s="109"/>
      <c r="AJ14" s="109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09"/>
      <c r="AF15" s="109"/>
      <c r="AG15" s="109"/>
      <c r="AH15" s="109"/>
      <c r="AI15" s="109"/>
      <c r="AJ15" s="109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09"/>
      <c r="AF16" s="109"/>
      <c r="AG16" s="109"/>
      <c r="AH16" s="109"/>
      <c r="AI16" s="109"/>
      <c r="AJ16" s="109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319" t="s">
        <v>19</v>
      </c>
      <c r="C19" s="319"/>
      <c r="D19" s="319"/>
      <c r="E19" s="319"/>
      <c r="F19" s="319"/>
      <c r="G19" s="319"/>
      <c r="H19" s="319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17"/>
      <c r="AA19" s="75"/>
      <c r="AE19" s="20"/>
      <c r="AI19" s="20"/>
    </row>
    <row r="20" spans="1:40" ht="15.9" customHeight="1" x14ac:dyDescent="0.25">
      <c r="A20" s="13"/>
      <c r="B20" s="319" t="s">
        <v>20</v>
      </c>
      <c r="C20" s="319"/>
      <c r="D20" s="319"/>
      <c r="E20" s="319"/>
      <c r="F20" s="319"/>
      <c r="G20" s="319"/>
      <c r="H20" s="319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321" t="s">
        <v>16</v>
      </c>
      <c r="AE47" s="323">
        <v>2.68</v>
      </c>
      <c r="AF47" s="296"/>
      <c r="AG47" s="300"/>
      <c r="AH47" s="39"/>
    </row>
    <row r="48" spans="1:34" ht="12.75" customHeight="1" thickBot="1" x14ac:dyDescent="0.3">
      <c r="A48" s="18"/>
      <c r="Z48" s="87"/>
      <c r="AD48" s="322"/>
      <c r="AE48" s="324"/>
      <c r="AF48" s="299"/>
      <c r="AG48" s="300"/>
    </row>
    <row r="49" spans="1:34" ht="18.75" customHeight="1" thickBot="1" x14ac:dyDescent="0.3">
      <c r="A49" s="18"/>
      <c r="E49" s="301" t="s">
        <v>11</v>
      </c>
      <c r="F49" s="302"/>
      <c r="G49" s="302"/>
      <c r="H49" s="302"/>
      <c r="I49" s="302"/>
      <c r="J49" s="302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3" t="s">
        <v>47</v>
      </c>
      <c r="V49" s="304"/>
      <c r="W49" s="305" t="s">
        <v>12</v>
      </c>
      <c r="X49" s="304"/>
      <c r="Y49" s="306" t="s">
        <v>13</v>
      </c>
      <c r="Z49" s="307"/>
      <c r="AA49" s="82"/>
      <c r="AB49" s="310" t="s">
        <v>45</v>
      </c>
      <c r="AC49" s="311"/>
      <c r="AD49" s="314" t="s">
        <v>14</v>
      </c>
      <c r="AE49" s="316" t="s">
        <v>15</v>
      </c>
      <c r="AF49" s="296"/>
      <c r="AG49" s="296"/>
      <c r="AH49" s="40"/>
    </row>
    <row r="50" spans="1:34" ht="24.9" customHeight="1" thickBot="1" x14ac:dyDescent="0.3">
      <c r="A50" s="5"/>
      <c r="B50" s="41" t="s">
        <v>22</v>
      </c>
      <c r="C50" s="297" t="s">
        <v>10</v>
      </c>
      <c r="D50" s="298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251"/>
      <c r="V50" s="253"/>
      <c r="W50" s="252"/>
      <c r="X50" s="253"/>
      <c r="Y50" s="308"/>
      <c r="Z50" s="309"/>
      <c r="AA50" s="82"/>
      <c r="AB50" s="312"/>
      <c r="AC50" s="313"/>
      <c r="AD50" s="315"/>
      <c r="AE50" s="317"/>
      <c r="AF50" s="318"/>
      <c r="AG50" s="296"/>
    </row>
    <row r="51" spans="1:34" ht="24.9" customHeight="1" x14ac:dyDescent="0.25">
      <c r="A51" s="5"/>
      <c r="B51" s="43">
        <v>1</v>
      </c>
      <c r="C51" s="482" t="s">
        <v>57</v>
      </c>
      <c r="D51" s="483"/>
      <c r="E51" s="110">
        <v>8.1999999999999993</v>
      </c>
      <c r="F51" s="111">
        <v>10.3</v>
      </c>
      <c r="G51" s="112">
        <v>13.2</v>
      </c>
      <c r="H51" s="112">
        <v>17.3</v>
      </c>
      <c r="I51" s="112">
        <v>22.9</v>
      </c>
      <c r="J51" s="112">
        <v>32.9</v>
      </c>
      <c r="K51" s="112">
        <v>48.5</v>
      </c>
      <c r="L51" s="112">
        <v>62.7</v>
      </c>
      <c r="M51" s="112">
        <v>71.7</v>
      </c>
      <c r="N51" s="112">
        <v>80.400000000000006</v>
      </c>
      <c r="O51" s="112">
        <v>91.5</v>
      </c>
      <c r="P51" s="112">
        <v>96.6</v>
      </c>
      <c r="Q51" s="112">
        <v>100</v>
      </c>
      <c r="R51" s="112"/>
      <c r="S51" s="113"/>
      <c r="T51" s="113"/>
      <c r="U51" s="399">
        <v>177</v>
      </c>
      <c r="V51" s="400"/>
      <c r="W51" s="401">
        <v>4.2699999999999996</v>
      </c>
      <c r="X51" s="402"/>
      <c r="Y51" s="459">
        <f>IF(W51&lt;&gt;0,AE51,"")</f>
        <v>2.6203496125664358</v>
      </c>
      <c r="Z51" s="460"/>
      <c r="AA51" s="80"/>
      <c r="AB51" s="268">
        <f>(100*W51)/(100-W51)</f>
        <v>4.4604617152407808</v>
      </c>
      <c r="AC51" s="269"/>
      <c r="AD51" s="67">
        <f>(0.25*(100-O51)+2.3*(O51-H51)+12*(H51-E51)+150*(E51))/100</f>
        <v>15.119850000000001</v>
      </c>
      <c r="AE51" s="68">
        <f>(AB51*$AE$47)/(2.65*(AD51)^(1/5))</f>
        <v>2.6203496125664358</v>
      </c>
      <c r="AF51" s="29"/>
      <c r="AG51" s="66"/>
    </row>
    <row r="52" spans="1:34" ht="24.9" customHeight="1" x14ac:dyDescent="0.25">
      <c r="A52" s="5"/>
      <c r="B52" s="44">
        <v>2</v>
      </c>
      <c r="C52" s="482" t="s">
        <v>58</v>
      </c>
      <c r="D52" s="483"/>
      <c r="E52" s="110">
        <v>7.9</v>
      </c>
      <c r="F52" s="111">
        <v>10</v>
      </c>
      <c r="G52" s="112">
        <v>14.4</v>
      </c>
      <c r="H52" s="112">
        <v>17</v>
      </c>
      <c r="I52" s="112">
        <v>22.3</v>
      </c>
      <c r="J52" s="112">
        <v>31.9</v>
      </c>
      <c r="K52" s="112">
        <v>45.6</v>
      </c>
      <c r="L52" s="112">
        <v>60.5</v>
      </c>
      <c r="M52" s="112">
        <v>69.3</v>
      </c>
      <c r="N52" s="112">
        <v>80.599999999999994</v>
      </c>
      <c r="O52" s="112">
        <v>90.9</v>
      </c>
      <c r="P52" s="112">
        <v>96.6</v>
      </c>
      <c r="Q52" s="112">
        <v>100</v>
      </c>
      <c r="R52" s="112"/>
      <c r="S52" s="113"/>
      <c r="T52" s="113"/>
      <c r="U52" s="399">
        <v>160</v>
      </c>
      <c r="V52" s="400"/>
      <c r="W52" s="401">
        <v>4.21</v>
      </c>
      <c r="X52" s="402"/>
      <c r="Y52" s="288">
        <f>IF(W52&lt;&gt;0,AE52,"")</f>
        <v>2.5977519939524694</v>
      </c>
      <c r="Z52" s="289"/>
      <c r="AA52" s="80"/>
      <c r="AB52" s="268">
        <f>(100*W52)/(100-W52)</f>
        <v>4.3950307965340851</v>
      </c>
      <c r="AC52" s="269"/>
      <c r="AD52" s="67">
        <f t="shared" ref="AD52:AD58" si="0">(0.25*(100-O52)+2.3*(O52-H52)+12*(H52-E52)+150*(E52))/100</f>
        <v>14.664449999999999</v>
      </c>
      <c r="AE52" s="68">
        <f t="shared" ref="AE52:AE58" si="1">(AB52*$AE$47)/(2.65*(AD52)^(1/5))</f>
        <v>2.5977519939524694</v>
      </c>
      <c r="AF52" s="29"/>
      <c r="AG52" s="66"/>
    </row>
    <row r="53" spans="1:34" ht="24.9" customHeight="1" x14ac:dyDescent="0.25">
      <c r="A53" s="5"/>
      <c r="B53" s="44">
        <v>3</v>
      </c>
      <c r="C53" s="245"/>
      <c r="D53" s="384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3"/>
      <c r="U53" s="242"/>
      <c r="V53" s="243"/>
      <c r="W53" s="385"/>
      <c r="X53" s="386"/>
      <c r="Y53" s="288" t="str">
        <f t="shared" ref="Y53:Y54" si="2">IF(W53&lt;&gt;0,AE53,"")</f>
        <v/>
      </c>
      <c r="Z53" s="289"/>
      <c r="AA53" s="80"/>
      <c r="AB53" s="268">
        <f>(100*W53)/(100-W53)</f>
        <v>0</v>
      </c>
      <c r="AC53" s="269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257"/>
      <c r="D54" s="278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7"/>
      <c r="U54" s="374"/>
      <c r="V54" s="375"/>
      <c r="W54" s="376"/>
      <c r="X54" s="377"/>
      <c r="Y54" s="283" t="str">
        <f t="shared" si="2"/>
        <v/>
      </c>
      <c r="Z54" s="284"/>
      <c r="AA54" s="80"/>
      <c r="AB54" s="268">
        <f>(100*W54)/(100-W54)</f>
        <v>0</v>
      </c>
      <c r="AC54" s="269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85" t="s">
        <v>8</v>
      </c>
      <c r="C56" s="286"/>
      <c r="D56" s="287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259" t="s">
        <v>7</v>
      </c>
      <c r="C57" s="260"/>
      <c r="D57" s="261"/>
      <c r="E57" s="114">
        <f t="shared" ref="E57:T57" si="3">IF(E51&lt;&gt;0,AVERAGE(E51:E54),"")</f>
        <v>8.0500000000000007</v>
      </c>
      <c r="F57" s="114">
        <f t="shared" si="3"/>
        <v>10.15</v>
      </c>
      <c r="G57" s="114">
        <f t="shared" si="3"/>
        <v>13.8</v>
      </c>
      <c r="H57" s="114">
        <f t="shared" si="3"/>
        <v>17.149999999999999</v>
      </c>
      <c r="I57" s="114">
        <f t="shared" si="3"/>
        <v>22.6</v>
      </c>
      <c r="J57" s="114">
        <f t="shared" si="3"/>
        <v>32.4</v>
      </c>
      <c r="K57" s="114">
        <f t="shared" si="3"/>
        <v>47.05</v>
      </c>
      <c r="L57" s="114">
        <f t="shared" si="3"/>
        <v>61.6</v>
      </c>
      <c r="M57" s="114">
        <f t="shared" si="3"/>
        <v>70.5</v>
      </c>
      <c r="N57" s="114">
        <f t="shared" si="3"/>
        <v>80.5</v>
      </c>
      <c r="O57" s="114">
        <f t="shared" si="3"/>
        <v>91.2</v>
      </c>
      <c r="P57" s="114">
        <f t="shared" si="3"/>
        <v>96.6</v>
      </c>
      <c r="Q57" s="114">
        <f t="shared" si="3"/>
        <v>100</v>
      </c>
      <c r="R57" s="114"/>
      <c r="S57" s="114" t="str">
        <f t="shared" si="3"/>
        <v/>
      </c>
      <c r="T57" s="115" t="str">
        <f t="shared" si="3"/>
        <v/>
      </c>
      <c r="U57" s="262">
        <f>IF(U51&lt;&gt;0,AVERAGE(U51:V54),"")</f>
        <v>168.5</v>
      </c>
      <c r="V57" s="263"/>
      <c r="W57" s="264">
        <f>IF(W51&lt;&gt;0,AVERAGE(W51:X54),"")</f>
        <v>4.24</v>
      </c>
      <c r="X57" s="265"/>
      <c r="Y57" s="266">
        <f>IF(W51&lt;&gt;0,AVERAGE(Y51:Z54),"")</f>
        <v>2.6090508032594526</v>
      </c>
      <c r="Z57" s="267"/>
      <c r="AA57" s="66"/>
      <c r="AB57" s="268">
        <f>(100*W57)/(100-W57)</f>
        <v>4.4277360066833751</v>
      </c>
      <c r="AC57" s="269"/>
      <c r="AD57" s="67">
        <f t="shared" si="0"/>
        <v>14.892149999999999</v>
      </c>
      <c r="AE57" s="68">
        <f t="shared" si="1"/>
        <v>2.6090305167537218</v>
      </c>
      <c r="AF57" s="29"/>
      <c r="AG57" s="66"/>
    </row>
    <row r="58" spans="1:34" ht="21" customHeight="1" x14ac:dyDescent="0.25">
      <c r="A58" s="5"/>
      <c r="B58" s="461" t="s">
        <v>9</v>
      </c>
      <c r="C58" s="462"/>
      <c r="D58" s="463"/>
      <c r="E58" s="116">
        <v>6.5</v>
      </c>
      <c r="F58" s="116">
        <v>9</v>
      </c>
      <c r="G58" s="116">
        <v>12</v>
      </c>
      <c r="H58" s="116">
        <v>16</v>
      </c>
      <c r="I58" s="116">
        <v>22</v>
      </c>
      <c r="J58" s="116">
        <v>32</v>
      </c>
      <c r="K58" s="116">
        <v>47</v>
      </c>
      <c r="L58" s="116">
        <v>59</v>
      </c>
      <c r="M58" s="116">
        <v>65</v>
      </c>
      <c r="N58" s="116">
        <v>74</v>
      </c>
      <c r="O58" s="116">
        <v>90</v>
      </c>
      <c r="P58" s="116">
        <v>97</v>
      </c>
      <c r="Q58" s="116">
        <v>100</v>
      </c>
      <c r="R58" s="116"/>
      <c r="S58" s="116"/>
      <c r="T58" s="117"/>
      <c r="U58" s="464"/>
      <c r="V58" s="465"/>
      <c r="W58" s="466">
        <v>4.3</v>
      </c>
      <c r="X58" s="467"/>
      <c r="Y58" s="468">
        <f>AE58</f>
        <v>2.7368703035010422</v>
      </c>
      <c r="Z58" s="469"/>
      <c r="AA58" s="66"/>
      <c r="AB58" s="268">
        <f>(100*W58)/(100-W58)</f>
        <v>4.4932079414838038</v>
      </c>
      <c r="AC58" s="269"/>
      <c r="AD58" s="67">
        <f t="shared" si="0"/>
        <v>12.617000000000001</v>
      </c>
      <c r="AE58" s="68">
        <f t="shared" si="1"/>
        <v>2.7368703035010422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8.5</v>
      </c>
      <c r="F59" s="92"/>
      <c r="G59" s="92"/>
      <c r="H59" s="92"/>
      <c r="I59" s="92"/>
      <c r="J59" s="92">
        <f>J58+6</f>
        <v>38</v>
      </c>
      <c r="K59" s="92"/>
      <c r="L59" s="92">
        <f>L58+7</f>
        <v>66</v>
      </c>
      <c r="M59" s="92"/>
      <c r="N59" s="92"/>
      <c r="O59" s="92"/>
      <c r="P59" s="92"/>
      <c r="Q59" s="92"/>
      <c r="R59" s="92"/>
      <c r="S59" s="92"/>
      <c r="T59" s="93"/>
      <c r="U59" s="242"/>
      <c r="V59" s="243"/>
      <c r="W59" s="244">
        <f>W58+0.5</f>
        <v>4.8</v>
      </c>
      <c r="X59" s="243"/>
      <c r="Y59" s="245"/>
      <c r="Z59" s="246"/>
      <c r="AA59" s="83"/>
      <c r="AB59" s="71"/>
      <c r="AC59" s="69"/>
      <c r="AD59" s="247"/>
      <c r="AE59" s="249" t="s">
        <v>46</v>
      </c>
      <c r="AF59" s="29"/>
      <c r="AG59" s="66"/>
    </row>
    <row r="60" spans="1:34" ht="13.5" customHeight="1" thickBot="1" x14ac:dyDescent="0.3">
      <c r="A60" s="5"/>
      <c r="B60" s="251" t="s">
        <v>24</v>
      </c>
      <c r="C60" s="252"/>
      <c r="D60" s="253"/>
      <c r="E60" s="98">
        <f>E58-2</f>
        <v>4.5</v>
      </c>
      <c r="F60" s="98"/>
      <c r="G60" s="99"/>
      <c r="H60" s="99"/>
      <c r="I60" s="99"/>
      <c r="J60" s="98">
        <f>J58-6</f>
        <v>26</v>
      </c>
      <c r="K60" s="99"/>
      <c r="L60" s="98">
        <f>L58-7</f>
        <v>52</v>
      </c>
      <c r="M60" s="98"/>
      <c r="N60" s="99"/>
      <c r="O60" s="99"/>
      <c r="P60" s="99"/>
      <c r="Q60" s="98"/>
      <c r="R60" s="99"/>
      <c r="S60" s="99"/>
      <c r="T60" s="100"/>
      <c r="U60" s="254"/>
      <c r="V60" s="255"/>
      <c r="W60" s="256">
        <f>W58-0.5</f>
        <v>3.8</v>
      </c>
      <c r="X60" s="255"/>
      <c r="Y60" s="257"/>
      <c r="Z60" s="258"/>
      <c r="AA60" s="84"/>
      <c r="AB60" s="72"/>
      <c r="AC60" s="73"/>
      <c r="AD60" s="248"/>
      <c r="AE60" s="250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225"/>
      <c r="V63" s="225"/>
      <c r="W63" s="225"/>
      <c r="X63" s="225"/>
      <c r="Y63" s="225"/>
      <c r="Z63" s="226"/>
      <c r="AA63" s="81"/>
      <c r="AB63" s="58"/>
      <c r="AC63" s="58"/>
      <c r="AD63" s="59"/>
    </row>
    <row r="64" spans="1:34" ht="26.4" customHeight="1" x14ac:dyDescent="0.25">
      <c r="A64" s="227" t="s">
        <v>48</v>
      </c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9"/>
      <c r="R64" s="212" t="s">
        <v>31</v>
      </c>
      <c r="S64" s="213"/>
      <c r="T64" s="214"/>
      <c r="U64" s="230" t="s">
        <v>60</v>
      </c>
      <c r="V64" s="231"/>
      <c r="W64" s="231"/>
      <c r="X64" s="231"/>
      <c r="Y64" s="231"/>
      <c r="Z64" s="232"/>
      <c r="AA64" s="76"/>
      <c r="AB64" s="60"/>
      <c r="AC64" s="60"/>
      <c r="AD64" s="59"/>
    </row>
    <row r="65" spans="1:30" ht="26.4" customHeight="1" x14ac:dyDescent="0.25">
      <c r="A65" s="233" t="s">
        <v>59</v>
      </c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5"/>
      <c r="R65" s="212"/>
      <c r="S65" s="213"/>
      <c r="T65" s="214"/>
      <c r="U65" s="236" t="s">
        <v>61</v>
      </c>
      <c r="V65" s="237"/>
      <c r="W65" s="237"/>
      <c r="X65" s="237"/>
      <c r="Y65" s="237"/>
      <c r="Z65" s="238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212"/>
      <c r="S66" s="213"/>
      <c r="T66" s="214"/>
      <c r="U66" s="239"/>
      <c r="V66" s="240"/>
      <c r="W66" s="240"/>
      <c r="X66" s="240"/>
      <c r="Y66" s="240"/>
      <c r="Z66" s="241"/>
      <c r="AA66" s="76"/>
      <c r="AB66" s="60"/>
      <c r="AC66" s="60"/>
      <c r="AD66" s="59"/>
    </row>
    <row r="67" spans="1:30" ht="15.6" customHeight="1" x14ac:dyDescent="0.25">
      <c r="A67" s="206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207"/>
      <c r="O67" s="207"/>
      <c r="P67" s="207"/>
      <c r="Q67" s="208"/>
      <c r="R67" s="212" t="s">
        <v>25</v>
      </c>
      <c r="S67" s="213"/>
      <c r="T67" s="214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206"/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207"/>
      <c r="O68" s="207"/>
      <c r="P68" s="207"/>
      <c r="Q68" s="208"/>
      <c r="R68" s="212"/>
      <c r="S68" s="213"/>
      <c r="T68" s="214"/>
      <c r="U68" s="104"/>
      <c r="V68" s="218"/>
      <c r="W68" s="218"/>
      <c r="X68" s="218"/>
      <c r="Y68" s="218"/>
      <c r="Z68" s="105"/>
      <c r="AA68" s="77"/>
      <c r="AB68" s="65"/>
      <c r="AC68" s="65"/>
      <c r="AD68" s="59"/>
    </row>
    <row r="69" spans="1:30" ht="15.6" customHeight="1" x14ac:dyDescent="0.25">
      <c r="A69" s="206"/>
      <c r="B69" s="207"/>
      <c r="C69" s="207"/>
      <c r="D69" s="207"/>
      <c r="E69" s="207"/>
      <c r="F69" s="207"/>
      <c r="G69" s="207"/>
      <c r="H69" s="207"/>
      <c r="I69" s="207"/>
      <c r="J69" s="207"/>
      <c r="K69" s="207"/>
      <c r="L69" s="207"/>
      <c r="M69" s="207"/>
      <c r="N69" s="207"/>
      <c r="O69" s="207"/>
      <c r="P69" s="207"/>
      <c r="Q69" s="208"/>
      <c r="R69" s="212"/>
      <c r="S69" s="213"/>
      <c r="T69" s="214"/>
      <c r="U69" s="104"/>
      <c r="V69" s="218"/>
      <c r="W69" s="218"/>
      <c r="X69" s="218"/>
      <c r="Y69" s="218"/>
      <c r="Z69" s="105"/>
      <c r="AA69" s="77"/>
      <c r="AB69" s="65"/>
      <c r="AC69" s="65"/>
      <c r="AD69" s="59"/>
    </row>
    <row r="70" spans="1:30" ht="15.6" customHeight="1" x14ac:dyDescent="0.25">
      <c r="A70" s="209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1"/>
      <c r="R70" s="215"/>
      <c r="S70" s="216"/>
      <c r="T70" s="217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R67:T70"/>
    <mergeCell ref="U65:Z66"/>
    <mergeCell ref="A67:Q70"/>
    <mergeCell ref="R65:T66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U54:V54"/>
    <mergeCell ref="C53:D53"/>
    <mergeCell ref="C54:D54"/>
    <mergeCell ref="C51:D51"/>
    <mergeCell ref="C52:D52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C50:D50"/>
    <mergeCell ref="AB57:AC57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I20:Y20"/>
    <mergeCell ref="U52:V52"/>
    <mergeCell ref="W52:X52"/>
    <mergeCell ref="U51:V51"/>
    <mergeCell ref="W51:X51"/>
    <mergeCell ref="Y51:Z51"/>
    <mergeCell ref="Y52:Z52"/>
    <mergeCell ref="Y53:Z53"/>
    <mergeCell ref="B56:D56"/>
    <mergeCell ref="V68:Y69"/>
    <mergeCell ref="A65:Q65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U63:Z63"/>
    <mergeCell ref="U64:Z64"/>
    <mergeCell ref="B58:D58"/>
    <mergeCell ref="R64:T64"/>
    <mergeCell ref="B60:D60"/>
    <mergeCell ref="A64:Q64"/>
    <mergeCell ref="B57:D57"/>
    <mergeCell ref="Y54:Z54"/>
    <mergeCell ref="U53:V53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91</vt:i4>
      </vt:variant>
      <vt:variant>
        <vt:lpstr>Plages nommées</vt:lpstr>
      </vt:variant>
      <vt:variant>
        <vt:i4>91</vt:i4>
      </vt:variant>
    </vt:vector>
  </HeadingPairs>
  <TitlesOfParts>
    <vt:vector size="182" baseType="lpstr">
      <vt:lpstr>Nuit 09-100225 100SQZ corr</vt:lpstr>
      <vt:lpstr>Nuit 09-100225 100SQZ</vt:lpstr>
      <vt:lpstr>Nuit 06-070226 GB 157 Guillote</vt:lpstr>
      <vt:lpstr>Nuit 06-070226 BBSG 114 Vin Gui</vt:lpstr>
      <vt:lpstr>260126 BBSG A. France </vt:lpstr>
      <vt:lpstr>260126 GB A. France</vt:lpstr>
      <vt:lpstr>Nuit 04-050226 BBSG 114 sal</vt:lpstr>
      <vt:lpstr>Nuit 03-040226 GB salen courtel</vt:lpstr>
      <vt:lpstr>18_191225 BBSG 114</vt:lpstr>
      <vt:lpstr>17_181225 100SQZ</vt:lpstr>
      <vt:lpstr>Nuit 16-171225 GB Kruger-Lecler</vt:lpstr>
      <vt:lpstr>Nuit 16-171225 BBSG 100SQZ</vt:lpstr>
      <vt:lpstr>Nuit 16-171225 BBSG 114 Sand</vt:lpstr>
      <vt:lpstr>Nuit 15-161225 BBSG 114 Lé Pi</vt:lpstr>
      <vt:lpstr>Nuit 15-161225 BBSG 100SQZ</vt:lpstr>
      <vt:lpstr>Nuit 12-131225 BBSG 100SQZ</vt:lpstr>
      <vt:lpstr>11_121225 BBSG 56 Tolsoï Verlai</vt:lpstr>
      <vt:lpstr>11_121225 BBSG 114 Zola Bourgey</vt:lpstr>
      <vt:lpstr>11_121225 GB Zola Bourgey</vt:lpstr>
      <vt:lpstr>Nuit 09-101225 GB Salengro</vt:lpstr>
      <vt:lpstr>Nuit 09-101225 BBSG 114 Perrin </vt:lpstr>
      <vt:lpstr>Nuit 09-101225BBSG 100SQZ StCh </vt:lpstr>
      <vt:lpstr>Nuit 08-091225 GB Perrin</vt:lpstr>
      <vt:lpstr>Nuit 08-091225 GB Salengro</vt:lpstr>
      <vt:lpstr>041225 GB Perroncel</vt:lpstr>
      <vt:lpstr>021225 BBSG 100SQZ St ch eglise</vt:lpstr>
      <vt:lpstr>011225 BBSG 100SQZ vinatier</vt:lpstr>
      <vt:lpstr>011225 BBSG 114 vinatier</vt:lpstr>
      <vt:lpstr>011225 GB vinatier</vt:lpstr>
      <vt:lpstr>Nuit 24251025 BBSG114 Pinel</vt:lpstr>
      <vt:lpstr>Nuit 24251025 GB base Pinel</vt:lpstr>
      <vt:lpstr>Nuit 23241025 GB base Pinel</vt:lpstr>
      <vt:lpstr>Nuit 16-171025 BBSG114 Jaurès</vt:lpstr>
      <vt:lpstr>Nuit 15-161025 BBSG56 Jaur Arag</vt:lpstr>
      <vt:lpstr>Nuit 15-161025 BBSG114 Jaurès</vt:lpstr>
      <vt:lpstr>Nuit 14-151025 GB Perrin Jaurès</vt:lpstr>
      <vt:lpstr>Nuit 13-141025 GB Perrin Jaurès</vt:lpstr>
      <vt:lpstr>Nuit 10-111025 BBSG56 verl 4Ao </vt:lpstr>
      <vt:lpstr>10_111025 BBSG 114 Pinel</vt:lpstr>
      <vt:lpstr>09_101025 BBSG 56 Pinel Lépine</vt:lpstr>
      <vt:lpstr>08_091025 BBSG 114 Vinatier</vt:lpstr>
      <vt:lpstr>08_091025 BBSG 56 Bellev. Kimm.</vt:lpstr>
      <vt:lpstr>07_081025 GB Pinel Lépine</vt:lpstr>
      <vt:lpstr>06_071025 GB Vinatier</vt:lpstr>
      <vt:lpstr>03_041025 BBSG 114</vt:lpstr>
      <vt:lpstr>03_041025 BBSG 56</vt:lpstr>
      <vt:lpstr>02_031025 BBSG 114  </vt:lpstr>
      <vt:lpstr>02_031025 BBSG Leclerc</vt:lpstr>
      <vt:lpstr>01_021025 BBSG Kimmerling </vt:lpstr>
      <vt:lpstr>Nuit 01-021025 BBSG </vt:lpstr>
      <vt:lpstr>Nuit 3009-11025 BBSG 114 Berger</vt:lpstr>
      <vt:lpstr>Nuit 3009-011025 BBSG Berger_11</vt:lpstr>
      <vt:lpstr>3009_011025 GB Kimmerling </vt:lpstr>
      <vt:lpstr>29_30925 GB Kimmerling</vt:lpstr>
      <vt:lpstr>29_300925 BBSG 114  G.Berg</vt:lpstr>
      <vt:lpstr>Nuit 26-270925 BBSG 114 Genas</vt:lpstr>
      <vt:lpstr>Nuit 26-270925 GB Genas</vt:lpstr>
      <vt:lpstr>Nuit 25-260925 GB Kimmerling</vt:lpstr>
      <vt:lpstr>Nuit 25-260925 BBSG Genas De We</vt:lpstr>
      <vt:lpstr>Nuit 25-260925 BBSG Pouponnière</vt:lpstr>
      <vt:lpstr>Nuit 24-250925 BBSG Genas vrai</vt:lpstr>
      <vt:lpstr>Nuit 24-250925 BBSG Genas</vt:lpstr>
      <vt:lpstr>Nuit 23-240925 BBSG Genas vrai</vt:lpstr>
      <vt:lpstr>Nuit 23-240925 BBSG Genas</vt:lpstr>
      <vt:lpstr>040925 GB Tolstoi</vt:lpstr>
      <vt:lpstr>040925 GB Bourgey</vt:lpstr>
      <vt:lpstr>260825 GB entrées hopitaux</vt:lpstr>
      <vt:lpstr>250725 BBSG Braille</vt:lpstr>
      <vt:lpstr>230725 GB crois Braille Jaurès</vt:lpstr>
      <vt:lpstr>030725 GB crois Zola Verlaine</vt:lpstr>
      <vt:lpstr>030625 GB crois 4 aout Verlaine</vt:lpstr>
      <vt:lpstr>060525 GB Leclerc</vt:lpstr>
      <vt:lpstr>020425 GB crois Zola Bourgey</vt:lpstr>
      <vt:lpstr>020425 GB Pinel</vt:lpstr>
      <vt:lpstr>010425 GB Pinel</vt:lpstr>
      <vt:lpstr>030225 GB Leclerc</vt:lpstr>
      <vt:lpstr>230125 GB 11 nov (Carottage)</vt:lpstr>
      <vt:lpstr>121224 GB Vinatier (Carottage)</vt:lpstr>
      <vt:lpstr>121224 GB Vinatier</vt:lpstr>
      <vt:lpstr>261124 GB Genas</vt:lpstr>
      <vt:lpstr>251124 GB Genas</vt:lpstr>
      <vt:lpstr>061124 GB Genas</vt:lpstr>
      <vt:lpstr>051124 GB Genas</vt:lpstr>
      <vt:lpstr>041124 GB Fondation Genas</vt:lpstr>
      <vt:lpstr>111024 GB Leclerc</vt:lpstr>
      <vt:lpstr>101024 GB Leclerc</vt:lpstr>
      <vt:lpstr>101024 GB crois genas pouponniè</vt:lpstr>
      <vt:lpstr>230924 GB Genas</vt:lpstr>
      <vt:lpstr>250324 GB Jaurès</vt:lpstr>
      <vt:lpstr>250324 GB St Exupéry &amp; Florian</vt:lpstr>
      <vt:lpstr>250324 GB Berger</vt:lpstr>
      <vt:lpstr>'01_021025 BBSG Kimmerling '!Zone_d_impression</vt:lpstr>
      <vt:lpstr>'010425 GB Pinel'!Zone_d_impression</vt:lpstr>
      <vt:lpstr>'011225 BBSG 100SQZ vinatier'!Zone_d_impression</vt:lpstr>
      <vt:lpstr>'011225 BBSG 114 vinatier'!Zone_d_impression</vt:lpstr>
      <vt:lpstr>'011225 GB vinatier'!Zone_d_impression</vt:lpstr>
      <vt:lpstr>'02_031025 BBSG 114  '!Zone_d_impression</vt:lpstr>
      <vt:lpstr>'02_031025 BBSG Leclerc'!Zone_d_impression</vt:lpstr>
      <vt:lpstr>'020425 GB crois Zola Bourgey'!Zone_d_impression</vt:lpstr>
      <vt:lpstr>'020425 GB Pinel'!Zone_d_impression</vt:lpstr>
      <vt:lpstr>'021225 BBSG 100SQZ St ch eglise'!Zone_d_impression</vt:lpstr>
      <vt:lpstr>'03_041025 BBSG 114'!Zone_d_impression</vt:lpstr>
      <vt:lpstr>'03_041025 BBSG 56'!Zone_d_impression</vt:lpstr>
      <vt:lpstr>'030225 GB Leclerc'!Zone_d_impression</vt:lpstr>
      <vt:lpstr>'030625 GB crois 4 aout Verlaine'!Zone_d_impression</vt:lpstr>
      <vt:lpstr>'030725 GB crois Zola Verlaine'!Zone_d_impression</vt:lpstr>
      <vt:lpstr>'040925 GB Bourgey'!Zone_d_impression</vt:lpstr>
      <vt:lpstr>'040925 GB Tolstoi'!Zone_d_impression</vt:lpstr>
      <vt:lpstr>'041124 GB Fondation Genas'!Zone_d_impression</vt:lpstr>
      <vt:lpstr>'041225 GB Perroncel'!Zone_d_impression</vt:lpstr>
      <vt:lpstr>'051124 GB Genas'!Zone_d_impression</vt:lpstr>
      <vt:lpstr>'06_071025 GB Vinatier'!Zone_d_impression</vt:lpstr>
      <vt:lpstr>'060525 GB Leclerc'!Zone_d_impression</vt:lpstr>
      <vt:lpstr>'061124 GB Genas'!Zone_d_impression</vt:lpstr>
      <vt:lpstr>'07_081025 GB Pinel Lépine'!Zone_d_impression</vt:lpstr>
      <vt:lpstr>'08_091025 BBSG 114 Vinatier'!Zone_d_impression</vt:lpstr>
      <vt:lpstr>'08_091025 BBSG 56 Bellev. Kimm.'!Zone_d_impression</vt:lpstr>
      <vt:lpstr>'09_101025 BBSG 56 Pinel Lépine'!Zone_d_impression</vt:lpstr>
      <vt:lpstr>'10_111025 BBSG 114 Pinel'!Zone_d_impression</vt:lpstr>
      <vt:lpstr>'101024 GB crois genas pouponniè'!Zone_d_impression</vt:lpstr>
      <vt:lpstr>'101024 GB Leclerc'!Zone_d_impression</vt:lpstr>
      <vt:lpstr>'11_121225 BBSG 114 Zola Bourgey'!Zone_d_impression</vt:lpstr>
      <vt:lpstr>'11_121225 BBSG 56 Tolsoï Verlai'!Zone_d_impression</vt:lpstr>
      <vt:lpstr>'11_121225 GB Zola Bourgey'!Zone_d_impression</vt:lpstr>
      <vt:lpstr>'111024 GB Leclerc'!Zone_d_impression</vt:lpstr>
      <vt:lpstr>'121224 GB Vinatier'!Zone_d_impression</vt:lpstr>
      <vt:lpstr>'121224 GB Vinatier (Carottage)'!Zone_d_impression</vt:lpstr>
      <vt:lpstr>'17_181225 100SQZ'!Zone_d_impression</vt:lpstr>
      <vt:lpstr>'18_191225 BBSG 114'!Zone_d_impression</vt:lpstr>
      <vt:lpstr>'230125 GB 11 nov (Carottage)'!Zone_d_impression</vt:lpstr>
      <vt:lpstr>'230725 GB crois Braille Jaurès'!Zone_d_impression</vt:lpstr>
      <vt:lpstr>'230924 GB Genas'!Zone_d_impression</vt:lpstr>
      <vt:lpstr>'250324 GB Berger'!Zone_d_impression</vt:lpstr>
      <vt:lpstr>'250324 GB Jaurès'!Zone_d_impression</vt:lpstr>
      <vt:lpstr>'250324 GB St Exupéry &amp; Florian'!Zone_d_impression</vt:lpstr>
      <vt:lpstr>'250725 BBSG Braille'!Zone_d_impression</vt:lpstr>
      <vt:lpstr>'251124 GB Genas'!Zone_d_impression</vt:lpstr>
      <vt:lpstr>'260126 BBSG A. France '!Zone_d_impression</vt:lpstr>
      <vt:lpstr>'260126 GB A. France'!Zone_d_impression</vt:lpstr>
      <vt:lpstr>'260825 GB entrées hopitaux'!Zone_d_impression</vt:lpstr>
      <vt:lpstr>'261124 GB Genas'!Zone_d_impression</vt:lpstr>
      <vt:lpstr>'29_300925 BBSG 114  G.Berg'!Zone_d_impression</vt:lpstr>
      <vt:lpstr>'29_30925 GB Kimmerling'!Zone_d_impression</vt:lpstr>
      <vt:lpstr>'3009_011025 GB Kimmerling '!Zone_d_impression</vt:lpstr>
      <vt:lpstr>'Nuit 01-021025 BBSG '!Zone_d_impression</vt:lpstr>
      <vt:lpstr>'Nuit 03-040226 GB salen courtel'!Zone_d_impression</vt:lpstr>
      <vt:lpstr>'Nuit 04-050226 BBSG 114 sal'!Zone_d_impression</vt:lpstr>
      <vt:lpstr>'Nuit 06-070226 BBSG 114 Vin Gui'!Zone_d_impression</vt:lpstr>
      <vt:lpstr>'Nuit 06-070226 GB 157 Guillote'!Zone_d_impression</vt:lpstr>
      <vt:lpstr>'Nuit 08-091225 GB Perrin'!Zone_d_impression</vt:lpstr>
      <vt:lpstr>'Nuit 08-091225 GB Salengro'!Zone_d_impression</vt:lpstr>
      <vt:lpstr>'Nuit 09-100225 100SQZ'!Zone_d_impression</vt:lpstr>
      <vt:lpstr>'Nuit 09-100225 100SQZ corr'!Zone_d_impression</vt:lpstr>
      <vt:lpstr>'Nuit 09-101225 BBSG 114 Perrin '!Zone_d_impression</vt:lpstr>
      <vt:lpstr>'Nuit 09-101225 GB Salengro'!Zone_d_impression</vt:lpstr>
      <vt:lpstr>'Nuit 09-101225BBSG 100SQZ StCh '!Zone_d_impression</vt:lpstr>
      <vt:lpstr>'Nuit 10-111025 BBSG56 verl 4Ao '!Zone_d_impression</vt:lpstr>
      <vt:lpstr>'Nuit 12-131225 BBSG 100SQZ'!Zone_d_impression</vt:lpstr>
      <vt:lpstr>'Nuit 13-141025 GB Perrin Jaurès'!Zone_d_impression</vt:lpstr>
      <vt:lpstr>'Nuit 14-151025 GB Perrin Jaurès'!Zone_d_impression</vt:lpstr>
      <vt:lpstr>'Nuit 15-161025 BBSG114 Jaurès'!Zone_d_impression</vt:lpstr>
      <vt:lpstr>'Nuit 15-161025 BBSG56 Jaur Arag'!Zone_d_impression</vt:lpstr>
      <vt:lpstr>'Nuit 15-161225 BBSG 100SQZ'!Zone_d_impression</vt:lpstr>
      <vt:lpstr>'Nuit 15-161225 BBSG 114 Lé Pi'!Zone_d_impression</vt:lpstr>
      <vt:lpstr>'Nuit 16-171025 BBSG114 Jaurès'!Zone_d_impression</vt:lpstr>
      <vt:lpstr>'Nuit 16-171225 BBSG 100SQZ'!Zone_d_impression</vt:lpstr>
      <vt:lpstr>'Nuit 16-171225 BBSG 114 Sand'!Zone_d_impression</vt:lpstr>
      <vt:lpstr>'Nuit 16-171225 GB Kruger-Lecler'!Zone_d_impression</vt:lpstr>
      <vt:lpstr>'Nuit 23-240925 BBSG Genas'!Zone_d_impression</vt:lpstr>
      <vt:lpstr>'Nuit 23-240925 BBSG Genas vrai'!Zone_d_impression</vt:lpstr>
      <vt:lpstr>'Nuit 23241025 GB base Pinel'!Zone_d_impression</vt:lpstr>
      <vt:lpstr>'Nuit 24-250925 BBSG Genas'!Zone_d_impression</vt:lpstr>
      <vt:lpstr>'Nuit 24-250925 BBSG Genas vrai'!Zone_d_impression</vt:lpstr>
      <vt:lpstr>'Nuit 24251025 BBSG114 Pinel'!Zone_d_impression</vt:lpstr>
      <vt:lpstr>'Nuit 24251025 GB base Pinel'!Zone_d_impression</vt:lpstr>
      <vt:lpstr>'Nuit 25-260925 BBSG Genas De We'!Zone_d_impression</vt:lpstr>
      <vt:lpstr>'Nuit 25-260925 BBSG Pouponnière'!Zone_d_impression</vt:lpstr>
      <vt:lpstr>'Nuit 25-260925 GB Kimmerling'!Zone_d_impression</vt:lpstr>
      <vt:lpstr>'Nuit 26-270925 BBSG 114 Genas'!Zone_d_impression</vt:lpstr>
      <vt:lpstr>'Nuit 26-270925 GB Genas'!Zone_d_impression</vt:lpstr>
      <vt:lpstr>'Nuit 3009-011025 BBSG Berger_11'!Zone_d_impression</vt:lpstr>
      <vt:lpstr>'Nuit 3009-11025 BBSG 114 Berger'!Zone_d_impression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Frédéric</cp:lastModifiedBy>
  <cp:lastPrinted>2026-02-10T14:08:57Z</cp:lastPrinted>
  <dcterms:created xsi:type="dcterms:W3CDTF">2004-11-13T18:13:05Z</dcterms:created>
  <dcterms:modified xsi:type="dcterms:W3CDTF">2026-02-10T14:09:02Z</dcterms:modified>
</cp:coreProperties>
</file>