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defaultThemeVersion="124226"/>
  <mc:AlternateContent xmlns:mc="http://schemas.openxmlformats.org/markup-compatibility/2006">
    <mc:Choice Requires="x15">
      <x15ac:absPath xmlns:x15ac="http://schemas.microsoft.com/office/spreadsheetml/2010/11/ac" url="C:\Users\carlo\IdeaProjects\video-library\video-library-adapter\xlsx-adapter\src\main\resources\"/>
    </mc:Choice>
  </mc:AlternateContent>
  <xr:revisionPtr revIDLastSave="0" documentId="13_ncr:1_{26E4CFE1-1DE5-4156-AD39-F6EB2637BBCD}" xr6:coauthVersionLast="47" xr6:coauthVersionMax="47" xr10:uidLastSave="{00000000-0000-0000-0000-000000000000}"/>
  <bookViews>
    <workbookView xWindow="-108" yWindow="-108" windowWidth="23256" windowHeight="12576" xr2:uid="{00000000-000D-0000-FFFF-FFFF00000000}"/>
  </bookViews>
  <sheets>
    <sheet name="Film" sheetId="1" r:id="rId1"/>
    <sheet name="Serie TV" sheetId="5" r:id="rId2"/>
    <sheet name="Old da analizzare" sheetId="2" r:id="rId3"/>
    <sheet name="Film desiderati" sheetId="3" r:id="rId4"/>
    <sheet name="SerieTV desiderate" sheetId="4" r:id="rId5"/>
  </sheets>
  <definedNames>
    <definedName name="_xlnm._FilterDatabase" localSheetId="0" hidden="1">Film!$A$3:$V$433</definedName>
    <definedName name="_xlnm._FilterDatabase" localSheetId="3" hidden="1">'Film desiderati'!$A$1:$J$1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0" i="1" l="1"/>
  <c r="N176" i="1"/>
  <c r="N42" i="1"/>
  <c r="N129" i="1"/>
  <c r="N21" i="1"/>
  <c r="N254" i="1"/>
  <c r="N99" i="1"/>
  <c r="N337" i="1"/>
  <c r="N257" i="1"/>
  <c r="N361" i="1"/>
  <c r="N48" i="1"/>
  <c r="N123" i="1"/>
  <c r="N220" i="1"/>
  <c r="N145" i="1"/>
  <c r="N287" i="1"/>
  <c r="N416" i="1"/>
  <c r="N134" i="1"/>
  <c r="N93" i="1"/>
  <c r="N69" i="1"/>
  <c r="N140" i="1"/>
  <c r="N261" i="1"/>
  <c r="N73" i="1"/>
  <c r="N72" i="1"/>
  <c r="N305" i="1"/>
  <c r="N135" i="1"/>
  <c r="N160" i="1"/>
  <c r="N113" i="1"/>
  <c r="N355" i="1"/>
  <c r="N170" i="1"/>
  <c r="N94" i="1"/>
  <c r="N24" i="1"/>
  <c r="H222" i="1"/>
  <c r="N222" i="1"/>
  <c r="N20" i="1"/>
  <c r="N341" i="1"/>
  <c r="N214" i="1"/>
  <c r="N19" i="1"/>
  <c r="N114" i="1"/>
  <c r="N18" i="1"/>
  <c r="N17" i="1"/>
  <c r="N16" i="1"/>
  <c r="N15" i="1"/>
  <c r="N14" i="1"/>
  <c r="N208" i="1"/>
  <c r="N41" i="1"/>
  <c r="N207" i="1"/>
  <c r="N34" i="1"/>
  <c r="N213" i="1"/>
  <c r="N121" i="1"/>
  <c r="N165" i="1"/>
  <c r="N61" i="1"/>
  <c r="N363" i="1"/>
  <c r="N327" i="1"/>
  <c r="N95" i="1"/>
  <c r="N411" i="1"/>
  <c r="N183" i="1"/>
  <c r="N13" i="1"/>
  <c r="N12" i="1"/>
  <c r="N11" i="1"/>
  <c r="N10" i="1"/>
  <c r="N9" i="1"/>
  <c r="N8" i="1"/>
  <c r="N377" i="1"/>
  <c r="N206" i="1"/>
  <c r="N136" i="1"/>
  <c r="N346" i="1"/>
  <c r="N350" i="1"/>
  <c r="N217" i="1"/>
  <c r="N313" i="1"/>
  <c r="N402" i="1"/>
  <c r="N297" i="1"/>
  <c r="N27" i="1"/>
  <c r="N154" i="1"/>
  <c r="N239" i="1"/>
  <c r="N50" i="1"/>
  <c r="H50" i="1"/>
  <c r="N30" i="1"/>
  <c r="N131" i="1"/>
  <c r="N175" i="1"/>
  <c r="N238" i="1"/>
  <c r="N426" i="1"/>
  <c r="N211" i="1"/>
  <c r="N358" i="1"/>
  <c r="N237" i="1"/>
  <c r="N360" i="1"/>
  <c r="N269" i="1"/>
  <c r="N268" i="1"/>
  <c r="N423" i="1"/>
  <c r="N251" i="1"/>
  <c r="N54" i="1"/>
  <c r="N147" i="1"/>
  <c r="N215" i="1"/>
  <c r="N156" i="1"/>
  <c r="N348" i="1"/>
  <c r="N301" i="1"/>
  <c r="N293" i="1"/>
  <c r="N246" i="1"/>
  <c r="N144" i="1"/>
  <c r="N146" i="1"/>
  <c r="N331" i="1"/>
  <c r="N352" i="1"/>
  <c r="N322" i="1"/>
  <c r="N321" i="1"/>
  <c r="N159" i="1"/>
  <c r="N298" i="1"/>
  <c r="N370" i="1"/>
  <c r="N285" i="1"/>
  <c r="N353" i="1"/>
  <c r="N428" i="1"/>
  <c r="N37" i="1"/>
  <c r="N389" i="1"/>
  <c r="N162" i="1"/>
  <c r="N92" i="1"/>
  <c r="N143" i="1"/>
  <c r="N221" i="1"/>
  <c r="N115" i="1"/>
  <c r="N359" i="1"/>
  <c r="N339" i="1"/>
  <c r="N404" i="1"/>
  <c r="N419" i="1"/>
  <c r="N164" i="1"/>
  <c r="N155" i="1"/>
  <c r="N234" i="1"/>
  <c r="N229" i="1"/>
  <c r="N250" i="1"/>
  <c r="N117" i="1"/>
  <c r="N58" i="1"/>
  <c r="N167" i="1"/>
  <c r="N304" i="1"/>
  <c r="N303" i="1"/>
  <c r="N414" i="1"/>
  <c r="N126" i="1"/>
  <c r="N88" i="1"/>
  <c r="N296" i="1"/>
  <c r="N178" i="1"/>
  <c r="N421" i="1"/>
  <c r="N28" i="1"/>
  <c r="N127" i="1"/>
  <c r="N417" i="1"/>
  <c r="N372" i="1"/>
  <c r="N150" i="1"/>
  <c r="N263" i="1"/>
  <c r="N264" i="1"/>
  <c r="N4" i="1"/>
  <c r="N60" i="1"/>
  <c r="N262" i="1"/>
  <c r="N260" i="1"/>
  <c r="N7" i="1"/>
  <c r="N272" i="1"/>
  <c r="N78" i="1"/>
  <c r="N76" i="1"/>
  <c r="N74" i="1"/>
  <c r="N300" i="1"/>
  <c r="N104" i="1"/>
  <c r="N137" i="1"/>
  <c r="N240" i="1"/>
  <c r="N343" i="1"/>
  <c r="N124" i="1"/>
  <c r="N277" i="1"/>
  <c r="N427" i="1"/>
  <c r="N425" i="1"/>
  <c r="N282" i="1"/>
  <c r="N29" i="1"/>
  <c r="N203" i="1"/>
  <c r="N86" i="1"/>
  <c r="N202" i="1"/>
  <c r="N400" i="1"/>
  <c r="N334" i="1"/>
  <c r="N374" i="1"/>
  <c r="N201" i="1"/>
  <c r="N307" i="1"/>
  <c r="N200" i="1"/>
  <c r="N151" i="1"/>
  <c r="N98" i="1"/>
  <c r="N97" i="1"/>
  <c r="N302" i="1"/>
  <c r="N184" i="1"/>
  <c r="N103" i="1"/>
  <c r="N225" i="1"/>
  <c r="N230" i="1"/>
  <c r="N378" i="1"/>
  <c r="N380" i="1"/>
  <c r="N232" i="1"/>
  <c r="N241" i="1"/>
  <c r="N87" i="1"/>
  <c r="N227" i="1"/>
  <c r="N255" i="1"/>
  <c r="N271" i="1"/>
  <c r="N274" i="1"/>
  <c r="N275" i="1"/>
  <c r="N278" i="1"/>
  <c r="N280" i="1"/>
  <c r="N279" i="1"/>
  <c r="N281" i="1"/>
  <c r="N284" i="1"/>
  <c r="N286" i="1"/>
  <c r="N289" i="1"/>
  <c r="N290" i="1"/>
  <c r="N295" i="1"/>
  <c r="N406" i="1"/>
  <c r="N192" i="1"/>
  <c r="N312" i="1"/>
  <c r="N393" i="1"/>
  <c r="N172" i="1"/>
  <c r="N308" i="1"/>
  <c r="N311" i="1"/>
  <c r="N373" i="1"/>
  <c r="N405" i="1"/>
  <c r="N84" i="1"/>
  <c r="N171" i="1"/>
  <c r="N315" i="1"/>
  <c r="N316" i="1"/>
  <c r="N325" i="1"/>
  <c r="N326" i="1"/>
  <c r="N329" i="1"/>
  <c r="N332" i="1"/>
  <c r="N333" i="1"/>
  <c r="N335" i="1"/>
  <c r="N340" i="1"/>
  <c r="N342" i="1"/>
  <c r="N344" i="1"/>
  <c r="N345" i="1"/>
  <c r="N347" i="1"/>
  <c r="N356" i="1"/>
  <c r="N366" i="1"/>
  <c r="N367" i="1"/>
  <c r="N368" i="1"/>
  <c r="N379" i="1"/>
  <c r="N319" i="1"/>
  <c r="N273" i="1"/>
  <c r="N33" i="1"/>
  <c r="N23" i="1"/>
  <c r="N314" i="1"/>
  <c r="N394" i="1"/>
  <c r="N166" i="1"/>
  <c r="N310" i="1"/>
  <c r="N125" i="1"/>
  <c r="N236" i="1"/>
  <c r="N338" i="1"/>
  <c r="N386" i="1"/>
  <c r="N384" i="1"/>
  <c r="N383" i="1"/>
  <c r="N390" i="1"/>
  <c r="N397" i="1"/>
  <c r="N415" i="1"/>
  <c r="N418" i="1"/>
  <c r="N420" i="1"/>
  <c r="N422" i="1"/>
  <c r="N424" i="1"/>
  <c r="N429" i="1"/>
  <c r="N431" i="1"/>
  <c r="N432" i="1"/>
  <c r="N242" i="1"/>
  <c r="N101" i="1"/>
  <c r="N89" i="1"/>
  <c r="N102" i="1"/>
  <c r="N96" i="1"/>
  <c r="N32" i="1"/>
  <c r="N112" i="1"/>
  <c r="N26" i="1"/>
  <c r="N209" i="1"/>
  <c r="N292" i="1"/>
  <c r="N362" i="1"/>
  <c r="N256" i="1"/>
  <c r="N376" i="1"/>
  <c r="N187" i="1"/>
  <c r="N180" i="1"/>
  <c r="N181" i="1"/>
  <c r="N191" i="1"/>
  <c r="N195" i="1"/>
  <c r="N196" i="1"/>
  <c r="N197" i="1"/>
  <c r="N218" i="1"/>
  <c r="N212" i="1"/>
  <c r="N153" i="1"/>
  <c r="N157" i="1"/>
  <c r="N158" i="1"/>
  <c r="N141" i="1"/>
  <c r="N139" i="1"/>
  <c r="N138" i="1"/>
  <c r="N128" i="1"/>
  <c r="N120" i="1"/>
  <c r="N119" i="1"/>
  <c r="N118" i="1"/>
  <c r="N116" i="1"/>
  <c r="N111" i="1"/>
  <c r="N110" i="1"/>
  <c r="N106" i="1"/>
  <c r="N90" i="1"/>
  <c r="N91" i="1"/>
  <c r="N82" i="1"/>
  <c r="N80" i="1"/>
  <c r="N79" i="1"/>
  <c r="N63" i="1"/>
  <c r="N57" i="1"/>
  <c r="N51" i="1"/>
  <c r="N5" i="1"/>
  <c r="N39" i="1"/>
  <c r="N22" i="1"/>
  <c r="N25" i="1"/>
  <c r="N188" i="1"/>
  <c r="N219" i="1"/>
  <c r="N412" i="1"/>
  <c r="N204" i="1"/>
  <c r="N205" i="1"/>
  <c r="N323" i="1"/>
  <c r="N413" i="1"/>
  <c r="N288" i="1"/>
  <c r="N43" i="1"/>
  <c r="N173" i="1"/>
</calcChain>
</file>

<file path=xl/sharedStrings.xml><?xml version="1.0" encoding="utf-8"?>
<sst xmlns="http://schemas.openxmlformats.org/spreadsheetml/2006/main" count="4365" uniqueCount="2054">
  <si>
    <t>Titolo:</t>
  </si>
  <si>
    <t>Anno:</t>
  </si>
  <si>
    <t>Rating:</t>
  </si>
  <si>
    <t>Melissa P.</t>
  </si>
  <si>
    <t>Qualunquemente</t>
  </si>
  <si>
    <t>Un amore all'improvviso</t>
  </si>
  <si>
    <t>Il fidanzato della mia ragazza</t>
  </si>
  <si>
    <t>Sleepover</t>
  </si>
  <si>
    <t>A.A.A. Cercasi marito</t>
  </si>
  <si>
    <t>I fantastici viaggi di Gulliver</t>
  </si>
  <si>
    <t>Jumanji</t>
  </si>
  <si>
    <t>Ma come fa a far tutto?</t>
  </si>
  <si>
    <t>Se solo fosse vero</t>
  </si>
  <si>
    <t>Il matrimonio del mio migliore amico</t>
  </si>
  <si>
    <t>The Librarian 2: Ritorno alle miniere di Re Salomone</t>
  </si>
  <si>
    <t>Immaturi</t>
  </si>
  <si>
    <t>L'ultima legione</t>
  </si>
  <si>
    <t>Sahara</t>
  </si>
  <si>
    <t>Una notte con Beth Cooper</t>
  </si>
  <si>
    <t>L'ultimo samurai</t>
  </si>
  <si>
    <t>17 again - Ritorno al liceo</t>
  </si>
  <si>
    <t>Appuntamento con l'amore</t>
  </si>
  <si>
    <t>Ben Hur</t>
  </si>
  <si>
    <t>Come farsi lasciare in 10 giorni</t>
  </si>
  <si>
    <t>Honey 2</t>
  </si>
  <si>
    <t>Il gladiatore</t>
  </si>
  <si>
    <t>Indiana Jones e il regno del teschio di cristallo</t>
  </si>
  <si>
    <t>Mia moglie per finta</t>
  </si>
  <si>
    <t>Pretty woman</t>
  </si>
  <si>
    <t>Una notte al museo</t>
  </si>
  <si>
    <t>Zohan - Tutte le donne vengono al pettine</t>
  </si>
  <si>
    <t>Una sposa in affitto</t>
  </si>
  <si>
    <t>Adéle e l'enigma del faraone</t>
  </si>
  <si>
    <t>La rivincita delle bionde</t>
  </si>
  <si>
    <t>La ragazza della porta accanto</t>
  </si>
  <si>
    <t>E alla fine arriva Polly</t>
  </si>
  <si>
    <t>Il diavolo veste Prada</t>
  </si>
  <si>
    <t>10000 A.C.</t>
  </si>
  <si>
    <t>Viaggio nell'isola misteriosa</t>
  </si>
  <si>
    <t>Prom - Ballo di fine anno</t>
  </si>
  <si>
    <t>The Librarian 3: La maledizione del calice di Giuda</t>
  </si>
  <si>
    <t>Cercare qualità superiore</t>
  </si>
  <si>
    <t>Monte Carlo</t>
  </si>
  <si>
    <t>Una settimana da Dio</t>
  </si>
  <si>
    <t>Una bionda in carriera</t>
  </si>
  <si>
    <t>Matrix</t>
  </si>
  <si>
    <t>Matrix reloaded</t>
  </si>
  <si>
    <t>Matrix revolution</t>
  </si>
  <si>
    <t>La sorgente dell'amore</t>
  </si>
  <si>
    <t>Giù al nord</t>
  </si>
  <si>
    <t>Benvenuti al sud</t>
  </si>
  <si>
    <t>Amici di letto</t>
  </si>
  <si>
    <t>Agente Smart - Casino totale</t>
  </si>
  <si>
    <t>Yes man</t>
  </si>
  <si>
    <t>Operazione sottoveste</t>
  </si>
  <si>
    <t>The day after tomorrow</t>
  </si>
  <si>
    <t>Un marito di troppo</t>
  </si>
  <si>
    <t>The social network</t>
  </si>
  <si>
    <t>Paris express</t>
  </si>
  <si>
    <t>The eagle</t>
  </si>
  <si>
    <t>I guardiani del destino</t>
  </si>
  <si>
    <t>Bad teacher - Una cattiva maestra</t>
  </si>
  <si>
    <t>Amici, amanti e...</t>
  </si>
  <si>
    <t>Zack &amp; Miri - Amore a... primo sesso</t>
  </si>
  <si>
    <t>Mean girls</t>
  </si>
  <si>
    <t>In her shoes - Se fossi lei</t>
  </si>
  <si>
    <t>Il tesoro dell'Amazzonia</t>
  </si>
  <si>
    <t>Amore a mille... miglia</t>
  </si>
  <si>
    <t>Uomini che odiano le donne</t>
  </si>
  <si>
    <t>Cam</t>
  </si>
  <si>
    <t>Cercare qualità migliore</t>
  </si>
  <si>
    <t>Genere:</t>
  </si>
  <si>
    <t>Commedia</t>
  </si>
  <si>
    <t>Avventura, azione</t>
  </si>
  <si>
    <t>Commedia, divertente</t>
  </si>
  <si>
    <t>Drammatico, romantico</t>
  </si>
  <si>
    <t>Avventura, fantastico</t>
  </si>
  <si>
    <t>Ti presento i miei</t>
  </si>
  <si>
    <t>Cuori in onda</t>
  </si>
  <si>
    <t>Mi presenti i tuoi?</t>
  </si>
  <si>
    <t>Miss detective 2 - Miss FBI infiltrata speciale</t>
  </si>
  <si>
    <t>Immaturi - Il viaggio</t>
  </si>
  <si>
    <t>La maschera di Zorro</t>
  </si>
  <si>
    <t>Notting Hill</t>
  </si>
  <si>
    <t>FBI protezione testimoni</t>
  </si>
  <si>
    <t>FBI protezione testimoni 2</t>
  </si>
  <si>
    <t>La leggenda di Zorro</t>
  </si>
  <si>
    <t>Un amore di testimone</t>
  </si>
  <si>
    <t>Scontro tra titani</t>
  </si>
  <si>
    <t>John Carter</t>
  </si>
  <si>
    <t>Vi presento i nostri</t>
  </si>
  <si>
    <t>Quel mostro di suocera</t>
  </si>
  <si>
    <t>27 volte in bianco</t>
  </si>
  <si>
    <t>Che fine hanno fatto i Morgan?</t>
  </si>
  <si>
    <t>Licenza di matrimonio</t>
  </si>
  <si>
    <t>Tre all'improvviso</t>
  </si>
  <si>
    <t>Tutte le donne della mia vita</t>
  </si>
  <si>
    <t>Un amore a 5 stelle</t>
  </si>
  <si>
    <t>Labor pains - Incinta…o quasi</t>
  </si>
  <si>
    <t>Deludente</t>
  </si>
  <si>
    <t>Tutti pazzi per l'oro</t>
  </si>
  <si>
    <t>Risoluzione:</t>
  </si>
  <si>
    <t>704x288</t>
  </si>
  <si>
    <t>656x272</t>
  </si>
  <si>
    <t>A walk to remember - I passi dell'amore</t>
  </si>
  <si>
    <t>Agente Cody Banks 1</t>
  </si>
  <si>
    <t>624x352</t>
  </si>
  <si>
    <t>Fps:</t>
  </si>
  <si>
    <t>640x272</t>
  </si>
  <si>
    <t>576x240</t>
  </si>
  <si>
    <t>720x400</t>
  </si>
  <si>
    <t>672x288</t>
  </si>
  <si>
    <t>672x272</t>
  </si>
  <si>
    <t>720x296</t>
  </si>
  <si>
    <t>720x304</t>
  </si>
  <si>
    <t>720x392</t>
  </si>
  <si>
    <t>720x480</t>
  </si>
  <si>
    <t>608x320</t>
  </si>
  <si>
    <t>720x384</t>
  </si>
  <si>
    <t>696x428</t>
  </si>
  <si>
    <t>I pirati della Silicon Valley</t>
  </si>
  <si>
    <t>624x336</t>
  </si>
  <si>
    <t>576x320</t>
  </si>
  <si>
    <t>656x352</t>
  </si>
  <si>
    <t>592x256</t>
  </si>
  <si>
    <t>512x288</t>
  </si>
  <si>
    <t>Il regno del fuoco - Reign of fire</t>
  </si>
  <si>
    <t>21 Jump street</t>
  </si>
  <si>
    <t>100 ragazze</t>
  </si>
  <si>
    <t>Il mio angolo di paradiso</t>
  </si>
  <si>
    <t>Nine</t>
  </si>
  <si>
    <t>Notte prima degli esami</t>
  </si>
  <si>
    <t>30 anni in un secondo</t>
  </si>
  <si>
    <t>A casa con i suoi</t>
  </si>
  <si>
    <t>Juno</t>
  </si>
  <si>
    <t>La ragazza del mio migliore amico</t>
  </si>
  <si>
    <t>Maial College</t>
  </si>
  <si>
    <t>Cambio vita</t>
  </si>
  <si>
    <t>Questo piccolo grande amore</t>
  </si>
  <si>
    <t>Grandi magazzini</t>
  </si>
  <si>
    <t>Biografico</t>
  </si>
  <si>
    <t>544x304</t>
  </si>
  <si>
    <t>560x240</t>
  </si>
  <si>
    <t>640x368</t>
  </si>
  <si>
    <t>Benvenuti al nord</t>
  </si>
  <si>
    <t>41 anni vergine</t>
  </si>
  <si>
    <t>Un tuffo nel passato</t>
  </si>
  <si>
    <t>640x336</t>
  </si>
  <si>
    <t>720x258</t>
  </si>
  <si>
    <t>576x304</t>
  </si>
  <si>
    <t>688x384</t>
  </si>
  <si>
    <t>640x288</t>
  </si>
  <si>
    <t>592x320</t>
  </si>
  <si>
    <t>432x192</t>
  </si>
  <si>
    <t>640x352</t>
  </si>
  <si>
    <t>Sballati d'amore</t>
  </si>
  <si>
    <t>560x304</t>
  </si>
  <si>
    <t>50 volte il primo bacio</t>
  </si>
  <si>
    <t>Borat</t>
  </si>
  <si>
    <t>Rachel sta per sposarsi</t>
  </si>
  <si>
    <t>Un corpo da reato</t>
  </si>
  <si>
    <t>Morning glory - Il buongiorno del mattino</t>
  </si>
  <si>
    <t>608x336</t>
  </si>
  <si>
    <t>688x304</t>
  </si>
  <si>
    <t>688x368</t>
  </si>
  <si>
    <t>1280x544</t>
  </si>
  <si>
    <t>672x368</t>
  </si>
  <si>
    <t>Principe azzurro cercasi</t>
  </si>
  <si>
    <t>608x256</t>
  </si>
  <si>
    <t>640x346</t>
  </si>
  <si>
    <t>Management - Un amore in fuga</t>
  </si>
  <si>
    <t>640x480</t>
  </si>
  <si>
    <t>640x384</t>
  </si>
  <si>
    <t>688x288</t>
  </si>
  <si>
    <t>640x428</t>
  </si>
  <si>
    <t>624x256</t>
  </si>
  <si>
    <t>Il primo bacio - The french kisser</t>
  </si>
  <si>
    <t>704x400</t>
  </si>
  <si>
    <t>656x368</t>
  </si>
  <si>
    <t>704x378</t>
  </si>
  <si>
    <t>A cena con un cretino</t>
  </si>
  <si>
    <t>C'è chi dice no</t>
  </si>
  <si>
    <t>1280x720</t>
  </si>
  <si>
    <t>1280x528</t>
  </si>
  <si>
    <t>720x552</t>
  </si>
  <si>
    <t>720x306</t>
  </si>
  <si>
    <t>L'arte di cavarsela</t>
  </si>
  <si>
    <t>The iron lady</t>
  </si>
  <si>
    <t>40 carati</t>
  </si>
  <si>
    <t>Bar sport</t>
  </si>
  <si>
    <t>The lost future</t>
  </si>
  <si>
    <t>Com'è bello far l'amore</t>
  </si>
  <si>
    <t>1Km da Wall Street</t>
  </si>
  <si>
    <t>Fast and Furious</t>
  </si>
  <si>
    <t>2 Fast 2 Furious</t>
  </si>
  <si>
    <t>The Fast and the Furious: Tokyo Drift</t>
  </si>
  <si>
    <t>Fast &amp; Furious - Solo parti originali</t>
  </si>
  <si>
    <t>Fast &amp; Furious 5</t>
  </si>
  <si>
    <t>3 Spose per 5 Mariti</t>
  </si>
  <si>
    <t>4.3.2.1</t>
  </si>
  <si>
    <t>5 appuntamenti per farla innamorare</t>
  </si>
  <si>
    <t>Il mio grosso grasso matrimonio greco</t>
  </si>
  <si>
    <t>8 Mile</t>
  </si>
  <si>
    <t>9 settimane e ½</t>
  </si>
  <si>
    <t>9 settimane e ½ - La conclusione</t>
  </si>
  <si>
    <t>La notte dei sensi</t>
  </si>
  <si>
    <t>10 cose che odio di te</t>
  </si>
  <si>
    <t>10 cose di noi</t>
  </si>
  <si>
    <t>Lucía y el sexo</t>
  </si>
  <si>
    <t>Spanglish - Quando in famiglia sono in troppi a parlare</t>
  </si>
  <si>
    <t>12 Rounds</t>
  </si>
  <si>
    <t>13dici a tavola</t>
  </si>
  <si>
    <t>14 Anni Vergine</t>
  </si>
  <si>
    <t>16 Wishes</t>
  </si>
  <si>
    <t>18 Anni Dopo</t>
  </si>
  <si>
    <t>2 single a nozze</t>
  </si>
  <si>
    <t>21 - Black Jack</t>
  </si>
  <si>
    <t>28 Giorni</t>
  </si>
  <si>
    <t>40 Anni Vergine</t>
  </si>
  <si>
    <t xml:space="preserve">500 Giorni insieme </t>
  </si>
  <si>
    <t>1492 - La conquista del paradiso</t>
  </si>
  <si>
    <t>A Beautiful Mind</t>
  </si>
  <si>
    <t>A Natale mi sposo</t>
  </si>
  <si>
    <t>A proposito di Steve</t>
  </si>
  <si>
    <t>A Testa Alta</t>
  </si>
  <si>
    <t>A-Team</t>
  </si>
  <si>
    <t>About A Boy</t>
  </si>
  <si>
    <t>Maial College 2</t>
  </si>
  <si>
    <t>Niente regole - Siamo al college</t>
  </si>
  <si>
    <t>Agorà</t>
  </si>
  <si>
    <t>Al vertice della tensione</t>
  </si>
  <si>
    <t>Albakiara</t>
  </si>
  <si>
    <t xml:space="preserve">Alexander </t>
  </si>
  <si>
    <t xml:space="preserve">Allarme rosso </t>
  </si>
  <si>
    <t>Alta Infedeltà</t>
  </si>
  <si>
    <t>Altrimenti ci arrabbiamo</t>
  </si>
  <si>
    <t>American Pie 2</t>
  </si>
  <si>
    <t>Amore 14</t>
  </si>
  <si>
    <t>Amore, Bugie E Calcetto</t>
  </si>
  <si>
    <t>Amore e altri disastri</t>
  </si>
  <si>
    <t>Ancora Tu</t>
  </si>
  <si>
    <t>Anything Else</t>
  </si>
  <si>
    <t xml:space="preserve">Apocalypto </t>
  </si>
  <si>
    <t>Arac Attack</t>
  </si>
  <si>
    <t>Arma Letale 1</t>
  </si>
  <si>
    <t>Arma Letale 2</t>
  </si>
  <si>
    <t>Arma Letale 3</t>
  </si>
  <si>
    <t>Arma Letale 4</t>
  </si>
  <si>
    <t xml:space="preserve">Armaggedon </t>
  </si>
  <si>
    <t>Arn. L'Ultimo Cavaliere</t>
  </si>
  <si>
    <t xml:space="preserve">Asini </t>
  </si>
  <si>
    <t>Assassin's Creed Lineage</t>
  </si>
  <si>
    <t>Asterix alle Olimpiadi</t>
  </si>
  <si>
    <t>Attila - Flagello di Dio</t>
  </si>
  <si>
    <t>Autumn in New York</t>
  </si>
  <si>
    <t>Babbo Bastardo</t>
  </si>
  <si>
    <t>Babylon A.D.</t>
  </si>
  <si>
    <t>Baciati Dalla Sfortuna</t>
  </si>
  <si>
    <t>Bandslam: High School Band</t>
  </si>
  <si>
    <t xml:space="preserve">Barbarossa </t>
  </si>
  <si>
    <t>Basilicata Coast to Coast</t>
  </si>
  <si>
    <t>Basta che funzioni</t>
  </si>
  <si>
    <t>Bastardi Senza Gloria</t>
  </si>
  <si>
    <t>Ben X</t>
  </si>
  <si>
    <t>Big Mama</t>
  </si>
  <si>
    <t>Black Hawk Down</t>
  </si>
  <si>
    <t>Blade Runner</t>
  </si>
  <si>
    <t>Blitz Nell' Oceano</t>
  </si>
  <si>
    <t xml:space="preserve">Blow </t>
  </si>
  <si>
    <t xml:space="preserve">Boris </t>
  </si>
  <si>
    <t>Boygirl - Questione Di...Sesso</t>
  </si>
  <si>
    <t xml:space="preserve">Bruno </t>
  </si>
  <si>
    <t>Bufera In Paradiso</t>
  </si>
  <si>
    <t>Hackers 1</t>
  </si>
  <si>
    <t>Hackers 2 - Operation Takedown</t>
  </si>
  <si>
    <t>Halo Legends</t>
  </si>
  <si>
    <t xml:space="preserve">Hancock </t>
  </si>
  <si>
    <t>Happy family</t>
  </si>
  <si>
    <t xml:space="preserve">Hazzard </t>
  </si>
  <si>
    <t>Herbie - Il supermaggiolino</t>
  </si>
  <si>
    <t>High Lander - L'Ultimo Immortale</t>
  </si>
  <si>
    <t>Hitch: Lui si che capisce le donne</t>
  </si>
  <si>
    <t>Tre metri sopra il cielo</t>
  </si>
  <si>
    <t>Ho voglia di te</t>
  </si>
  <si>
    <t>Holy Water</t>
  </si>
  <si>
    <t xml:space="preserve">Honey </t>
  </si>
  <si>
    <t>Hot Movie</t>
  </si>
  <si>
    <t>Hotel Bau</t>
  </si>
  <si>
    <t>King Arthur</t>
  </si>
  <si>
    <t>Knucklehead</t>
  </si>
  <si>
    <t>Kyashan - La Rinascita</t>
  </si>
  <si>
    <t>You stupid man</t>
  </si>
  <si>
    <t>Wanted - Scegli il tuo destino</t>
  </si>
  <si>
    <t>Whip It</t>
  </si>
  <si>
    <t>Without a paddle 2 - Il richiamo della natura</t>
  </si>
  <si>
    <t>Wild Target</t>
  </si>
  <si>
    <t>Ragazze Da Sballo</t>
  </si>
  <si>
    <t>Femmine contro maschi</t>
  </si>
  <si>
    <t>Il truffacuori</t>
  </si>
  <si>
    <t>Insulso</t>
  </si>
  <si>
    <t>Come tu mi vuoi</t>
  </si>
  <si>
    <t>Il favoloso mondo di Amelie</t>
  </si>
  <si>
    <t>È complicato</t>
  </si>
  <si>
    <t>Triste</t>
  </si>
  <si>
    <t>Il cacciatore di ex</t>
  </si>
  <si>
    <t>Commedia, documentario</t>
  </si>
  <si>
    <t>Fuga da Alcatrax</t>
  </si>
  <si>
    <t>Notte prima degli esami - Oggi</t>
  </si>
  <si>
    <t>496x304</t>
  </si>
  <si>
    <t>Giovanna d'Arco</t>
  </si>
  <si>
    <t>Il mondo dei replicanti</t>
  </si>
  <si>
    <t>Posizioni promettenti</t>
  </si>
  <si>
    <t>Age of Heroes</t>
  </si>
  <si>
    <t>Brivido biondo</t>
  </si>
  <si>
    <t>I fantastici 4</t>
  </si>
  <si>
    <t>I fantastici 4 e Silver Surfer</t>
  </si>
  <si>
    <t>Il diario di Bridget Jones</t>
  </si>
  <si>
    <t>720x320</t>
  </si>
  <si>
    <t>L'amore non va in vacanza</t>
  </si>
  <si>
    <t>Merlino e la battaglia dei draghi</t>
  </si>
  <si>
    <t>Ricomincio da capo</t>
  </si>
  <si>
    <t>The transporter</t>
  </si>
  <si>
    <t>The time machine</t>
  </si>
  <si>
    <t>512x224</t>
  </si>
  <si>
    <t>Azione</t>
  </si>
  <si>
    <t>720x416</t>
  </si>
  <si>
    <t>Easy girl</t>
  </si>
  <si>
    <t>Trappola in fondo al mare</t>
  </si>
  <si>
    <t>Extended cut</t>
  </si>
  <si>
    <t>L'esercito delle 12 scimmie</t>
  </si>
  <si>
    <t>Mission Impossible 1</t>
  </si>
  <si>
    <t>Mission Impossible 2</t>
  </si>
  <si>
    <t>Mission Impossible 3</t>
  </si>
  <si>
    <t>Mission Impossible 4</t>
  </si>
  <si>
    <t>Viola bacia tutti</t>
  </si>
  <si>
    <t>Un agente segreto al liceo</t>
  </si>
  <si>
    <t>Banana Joe</t>
  </si>
  <si>
    <t>World trade center</t>
  </si>
  <si>
    <t>Le crociate</t>
  </si>
  <si>
    <t>Piedone a Hong Kong</t>
  </si>
  <si>
    <t>Lo chiamavano bulldozer</t>
  </si>
  <si>
    <t>E adesso sesso</t>
  </si>
  <si>
    <t>Piedone d'Egitto</t>
  </si>
  <si>
    <t>The golden boy</t>
  </si>
  <si>
    <t>Piedone L'Africano</t>
  </si>
  <si>
    <t>Se scappi ti sposo</t>
  </si>
  <si>
    <t>Commedia sexy</t>
  </si>
  <si>
    <t>Talos l'ombra del faraone</t>
  </si>
  <si>
    <t>Due amiche esplosive</t>
  </si>
  <si>
    <t>In and out</t>
  </si>
  <si>
    <t>Speriamo che sia femmina</t>
  </si>
  <si>
    <t>Il bacio che aspettavo</t>
  </si>
  <si>
    <t>Sumuru</t>
  </si>
  <si>
    <t>the astronauts wife</t>
  </si>
  <si>
    <t>le pagine della nostra vita</t>
  </si>
  <si>
    <t>Sms- sotto mentite spoglie</t>
  </si>
  <si>
    <t>L'insegnante viene a casa</t>
  </si>
  <si>
    <t>La cura del gorilla</t>
  </si>
  <si>
    <t>Orizzonti di gloria</t>
  </si>
  <si>
    <t>Vulcano Los Angeles</t>
  </si>
  <si>
    <t>Che pasticcio Bridget Jones</t>
  </si>
  <si>
    <t>Due imbroglioni e mezzo</t>
  </si>
  <si>
    <t>Da che pianeta vieni</t>
  </si>
  <si>
    <t>Nell'occhio del ciclone</t>
  </si>
  <si>
    <t>L'amore è eterno finchè dura</t>
  </si>
  <si>
    <t>Friends with money</t>
  </si>
  <si>
    <t>Nemiche amiche</t>
  </si>
  <si>
    <t>21 Vinci a Las Vegas</t>
  </si>
  <si>
    <t>Mission to Mars</t>
  </si>
  <si>
    <t>Factor 8 pericolo ad alta quota</t>
  </si>
  <si>
    <t>Stargate</t>
  </si>
  <si>
    <t>Money train</t>
  </si>
  <si>
    <t>Elf</t>
  </si>
  <si>
    <t>Quello che le ragazze non dicono</t>
  </si>
  <si>
    <t>Tutta colpa di Sara</t>
  </si>
  <si>
    <t>Piovuta dal cielo</t>
  </si>
  <si>
    <t>1941 allarme a Hollywood</t>
  </si>
  <si>
    <t>King Kong</t>
  </si>
  <si>
    <t>Tutta colpa dell'amore</t>
  </si>
  <si>
    <t>Jurassic Park</t>
  </si>
  <si>
    <t>The ring</t>
  </si>
  <si>
    <t>Bodyguards</t>
  </si>
  <si>
    <t>6 giorni 7 notti</t>
  </si>
  <si>
    <t>Poliziotti a Beverly Hills</t>
  </si>
  <si>
    <t>Scuola di polizia</t>
  </si>
  <si>
    <t>I mercenari 2</t>
  </si>
  <si>
    <t>Person of interest</t>
  </si>
  <si>
    <t>Il mio finto fidanzato</t>
  </si>
  <si>
    <t>Kate e Leopold</t>
  </si>
  <si>
    <t>Super Mario Bros</t>
  </si>
  <si>
    <t>Il mio fidanzato</t>
  </si>
  <si>
    <t>Fantozzi</t>
  </si>
  <si>
    <t>Viking sagas</t>
  </si>
  <si>
    <t>In fondo al cuore</t>
  </si>
  <si>
    <t>Ufficiale e gentiluomo</t>
  </si>
  <si>
    <t>Il cuore degli uomini</t>
  </si>
  <si>
    <t>Qui dove batte il cuore</t>
  </si>
  <si>
    <t>Senza possibilità di fuga</t>
  </si>
  <si>
    <t>Time cop indagine dal futuro</t>
  </si>
  <si>
    <t>La dottoressa ci sta col colonnello</t>
  </si>
  <si>
    <t>La zona morta</t>
  </si>
  <si>
    <t>L'agente segreto</t>
  </si>
  <si>
    <t>Meteor distruzione finale</t>
  </si>
  <si>
    <t>Derailed</t>
  </si>
  <si>
    <t>Le parole che non ti ho detto</t>
  </si>
  <si>
    <t>Le due facce dell'amore</t>
  </si>
  <si>
    <t>Il principe e la ballerina</t>
  </si>
  <si>
    <t>L'infermiera di notte</t>
  </si>
  <si>
    <t>La terrazza sul lago</t>
  </si>
  <si>
    <t>Blonde ambition</t>
  </si>
  <si>
    <t>Impatto dal cielo</t>
  </si>
  <si>
    <t>Il gusto dell'amore</t>
  </si>
  <si>
    <t>Tutto l'amore del mondo</t>
  </si>
  <si>
    <t>L'uomo del giorno dopo</t>
  </si>
  <si>
    <t>La tempesta perfetta</t>
  </si>
  <si>
    <t>The weather man-L'uomo delle previsioni</t>
  </si>
  <si>
    <t>Spogliamoci cosi senza pudore</t>
  </si>
  <si>
    <t>Una proposta per dire si</t>
  </si>
  <si>
    <t>Puerto escondido</t>
  </si>
  <si>
    <t>Una luna di miele tutta sua</t>
  </si>
  <si>
    <t>The new world</t>
  </si>
  <si>
    <t>Tutti pazzi per Mary</t>
  </si>
  <si>
    <t>Un'impresa da Dio</t>
  </si>
  <si>
    <t>Melinda e Melinda</t>
  </si>
  <si>
    <t>Penelope</t>
  </si>
  <si>
    <t>Medea</t>
  </si>
  <si>
    <t>La poliziotta fa carriera</t>
  </si>
  <si>
    <t>The young Victoria</t>
  </si>
  <si>
    <t>L'infermiera nella corsia dei militari</t>
  </si>
  <si>
    <t>Notte brava a Las Vegas</t>
  </si>
  <si>
    <t>She is the man</t>
  </si>
  <si>
    <t>Inferno su Berlino</t>
  </si>
  <si>
    <t>The commander</t>
  </si>
  <si>
    <t>Beautiful lies</t>
  </si>
  <si>
    <t>Guardia del corpo</t>
  </si>
  <si>
    <t>Ex</t>
  </si>
  <si>
    <t>Meno male che ci sei</t>
  </si>
  <si>
    <t>Magnitudo 10,5</t>
  </si>
  <si>
    <t>Anna and the king</t>
  </si>
  <si>
    <t>Lawrence d'Arabia</t>
  </si>
  <si>
    <t>Elizabeth</t>
  </si>
  <si>
    <t>Il destino di un cavaliere</t>
  </si>
  <si>
    <t>Legion</t>
  </si>
  <si>
    <t>Minuti contati</t>
  </si>
  <si>
    <t>The great raid</t>
  </si>
  <si>
    <t>The rock</t>
  </si>
  <si>
    <t>L'ultimo re di scozia</t>
  </si>
  <si>
    <t>L'amore e altri luoghi impossibili</t>
  </si>
  <si>
    <t>Catwoman</t>
  </si>
  <si>
    <t>Arsenio Lupin</t>
  </si>
  <si>
    <t>La maledizione dello scorpione di giada</t>
  </si>
  <si>
    <t>Primi amori, primi vizi, primi baci</t>
  </si>
  <si>
    <t>Trappola in fondo al mare 2</t>
  </si>
  <si>
    <t>Durata:</t>
  </si>
  <si>
    <t>Velocita dati (kbps):</t>
  </si>
  <si>
    <t>Video:</t>
  </si>
  <si>
    <t>Audio:</t>
  </si>
  <si>
    <t>Velocità dati (kbps):</t>
  </si>
  <si>
    <t>Canali:</t>
  </si>
  <si>
    <t>Frequenza (kHz):</t>
  </si>
  <si>
    <t>Dimensione (MB):</t>
  </si>
  <si>
    <t>Agente Cody Banks 2 - Destinazione Londra</t>
  </si>
  <si>
    <t>10 regole per fare innamorare</t>
  </si>
  <si>
    <t>Commedia, romantico</t>
  </si>
  <si>
    <t>720x288</t>
  </si>
  <si>
    <t>Immortals</t>
  </si>
  <si>
    <t>After sex - Dopo il sesso</t>
  </si>
  <si>
    <t>Azione, guerra</t>
  </si>
  <si>
    <t>Club privé - Quattro svitati in cerca d'amore</t>
  </si>
  <si>
    <t>Senza senso</t>
  </si>
  <si>
    <t>Battleship</t>
  </si>
  <si>
    <t>Viaggio al centro della terra</t>
  </si>
  <si>
    <t>Source code</t>
  </si>
  <si>
    <t>Old school</t>
  </si>
  <si>
    <t>Guardabile</t>
  </si>
  <si>
    <t>Le amiche della sposa</t>
  </si>
  <si>
    <t>Non mi dice nulla, giudizio neutro</t>
  </si>
  <si>
    <t>Partnerperfetto.com</t>
  </si>
  <si>
    <t>Pseudo romantico, incontri online</t>
  </si>
  <si>
    <t>Robotropolis</t>
  </si>
  <si>
    <t>Insulso, crudo</t>
  </si>
  <si>
    <t>Alex Rider: Stormbreaker</t>
  </si>
  <si>
    <t>Divertente</t>
  </si>
  <si>
    <t>About Adam</t>
  </si>
  <si>
    <t>528x288</t>
  </si>
  <si>
    <t>Diverso da quanto ci si possa aspettare</t>
  </si>
  <si>
    <t>La furia dei titani</t>
  </si>
  <si>
    <t>I love shopping</t>
  </si>
  <si>
    <t>Non solo sex and the city…</t>
  </si>
  <si>
    <t>D.E.B.S. Spie in minigonna</t>
  </si>
  <si>
    <t>007 - Casino Royale</t>
  </si>
  <si>
    <t>Lei è troppo per me</t>
  </si>
  <si>
    <t>Starship troopers 3 - L'arma segreta</t>
  </si>
  <si>
    <t>Tu, io e Dupree</t>
  </si>
  <si>
    <t>640x344</t>
  </si>
  <si>
    <t>672x384</t>
  </si>
  <si>
    <t>720x576</t>
  </si>
  <si>
    <t>528x400</t>
  </si>
  <si>
    <t>Tutte le cose che non sai di lui</t>
  </si>
  <si>
    <t>Commedia, ?romantico?</t>
  </si>
  <si>
    <t>Non guardabile</t>
  </si>
  <si>
    <t>Terroni</t>
  </si>
  <si>
    <t>Spy game</t>
  </si>
  <si>
    <t>Non mi dice nulla…</t>
  </si>
  <si>
    <t>Stealth - Arma suprema</t>
  </si>
  <si>
    <t>Il primo dei bugiardi - The invention of lying</t>
  </si>
  <si>
    <t>Codice swordfish</t>
  </si>
  <si>
    <t>Che cosa aspettarsi quando si aspetta</t>
  </si>
  <si>
    <t>Capodanno a New York</t>
  </si>
  <si>
    <t>704x304</t>
  </si>
  <si>
    <t>Commedia, musicale</t>
  </si>
  <si>
    <t>Fantastico, romantico</t>
  </si>
  <si>
    <t>Azione, fantascienza</t>
  </si>
  <si>
    <t>Niente di eccezionale</t>
  </si>
  <si>
    <t>680x360</t>
  </si>
  <si>
    <t>La terra dimenticata dal tempo</t>
  </si>
  <si>
    <t>Supernova</t>
  </si>
  <si>
    <t>Not bad, not bad</t>
  </si>
  <si>
    <t>Fuori stile bond</t>
  </si>
  <si>
    <t>Banale</t>
  </si>
  <si>
    <t>Peccato per il finale triste…</t>
  </si>
  <si>
    <t>Al limite della sufficienza</t>
  </si>
  <si>
    <t>007 - 21 Casino royale</t>
  </si>
  <si>
    <t>Avventura, fantascienza</t>
  </si>
  <si>
    <t>Owen Wilson e Eddie Murphy</t>
  </si>
  <si>
    <t>Total recall - Atto di forza</t>
  </si>
  <si>
    <t>Two weeks notice - Due settimane per innamorarsi</t>
  </si>
  <si>
    <t>Ottima Sandra Bullock</t>
  </si>
  <si>
    <t>Elizabethtown</t>
  </si>
  <si>
    <t>Richiesto da Fortunato</t>
  </si>
  <si>
    <t>Ottima Jlo</t>
  </si>
  <si>
    <t>Tocca il cuore :)</t>
  </si>
  <si>
    <t>Passabile</t>
  </si>
  <si>
    <t>Mi aspettavo di meglio</t>
  </si>
  <si>
    <t>La verita è che non gli piaci abbastanza</t>
  </si>
  <si>
    <t>Cast stellare, ma flop totale…</t>
  </si>
  <si>
    <t>Troy</t>
  </si>
  <si>
    <t>Tocco romantico, simile a "Quando meno te lo aspetti"</t>
  </si>
  <si>
    <t>1088x448</t>
  </si>
  <si>
    <t>Notte folle a Manhattan</t>
  </si>
  <si>
    <t>Abbasso l'amore</t>
  </si>
  <si>
    <t>Ricatto d'amore</t>
  </si>
  <si>
    <t>672x320</t>
  </si>
  <si>
    <t>Buona Sandra Bullock</t>
  </si>
  <si>
    <t>Buono ma non mi convince fino in fondo</t>
  </si>
  <si>
    <t>Manca un finale :(</t>
  </si>
  <si>
    <t>Commedia anni '60</t>
  </si>
  <si>
    <t>La cosa più dolce</t>
  </si>
  <si>
    <t>Passabile, cagata</t>
  </si>
  <si>
    <t>Una notte da leoni</t>
  </si>
  <si>
    <t>Cagata</t>
  </si>
  <si>
    <t>Peccato per la mancanza di un dolce finale</t>
  </si>
  <si>
    <t>Io e Marley</t>
  </si>
  <si>
    <t>The italian job</t>
  </si>
  <si>
    <t>Io e Marley 2 - Il terribile</t>
  </si>
  <si>
    <t>Very good 9,5</t>
  </si>
  <si>
    <t>Avventura, azione, fantascienza</t>
  </si>
  <si>
    <t>World invasion - Battle: Los Angeles</t>
  </si>
  <si>
    <t>Commedia, fantastico</t>
  </si>
  <si>
    <t>Commedia, fantascienza</t>
  </si>
  <si>
    <t>Commedia, crimine</t>
  </si>
  <si>
    <t>2 young 4 me - Un fidanzato per mamma</t>
  </si>
  <si>
    <t>The queen - La regina</t>
  </si>
  <si>
    <t>The Librarian 1: Alla ricerca della lancia perduta</t>
  </si>
  <si>
    <t>(S)ex list - What's your number?</t>
  </si>
  <si>
    <t>Drammatico</t>
  </si>
  <si>
    <t>Commedia, comico</t>
  </si>
  <si>
    <t>Avventura, azione, drammatico, storico</t>
  </si>
  <si>
    <t>Epico, azione, storico, drammatico</t>
  </si>
  <si>
    <t>Commedia, drammatico</t>
  </si>
  <si>
    <t>007-22 Quantum of solace</t>
  </si>
  <si>
    <t>Il patriota</t>
  </si>
  <si>
    <t>Pretty princess</t>
  </si>
  <si>
    <t>12 rounds</t>
  </si>
  <si>
    <t>Mai stata baciata</t>
  </si>
  <si>
    <t>848x348</t>
  </si>
  <si>
    <t>Contenitore:</t>
  </si>
  <si>
    <t>mkv</t>
  </si>
  <si>
    <t>Ironclad</t>
  </si>
  <si>
    <t>Crudissimo</t>
  </si>
  <si>
    <t>Nudi e felici</t>
  </si>
  <si>
    <t>Tutte le ex del mio ragazzo</t>
  </si>
  <si>
    <t>Thor</t>
  </si>
  <si>
    <t>Quel pazzo venerdì</t>
  </si>
  <si>
    <t>Argo</t>
  </si>
  <si>
    <t>PROBLEMA AUDIO WMA</t>
  </si>
  <si>
    <t>Interessante</t>
  </si>
  <si>
    <t>The avengers</t>
  </si>
  <si>
    <t>Non lo apprezzo</t>
  </si>
  <si>
    <t>Solomon Kane</t>
  </si>
  <si>
    <t>Lanterna verde</t>
  </si>
  <si>
    <t>Hackers 3 - Synapse - Pericolo in rete</t>
  </si>
  <si>
    <t>Bride wars - La mia migliore nemica</t>
  </si>
  <si>
    <t>Azione, thriller</t>
  </si>
  <si>
    <t>Come lo sai</t>
  </si>
  <si>
    <t>Commedia, romantica</t>
  </si>
  <si>
    <t>Prince of Persia - Le sabbie del tempo</t>
  </si>
  <si>
    <t>Ne caldo ne freddo</t>
  </si>
  <si>
    <t>Tocco horror</t>
  </si>
  <si>
    <t>Proposta indecente</t>
  </si>
  <si>
    <t>17 ragazze</t>
  </si>
  <si>
    <t>Cake - Ti amo, ti mollo, ti sposo</t>
  </si>
  <si>
    <t>Midnight in Paris</t>
  </si>
  <si>
    <t>V_MPEG4/ISO/ASP</t>
  </si>
  <si>
    <t>MP3</t>
  </si>
  <si>
    <t>V_MPEG4/ISO/AVC</t>
  </si>
  <si>
    <t>AC3</t>
  </si>
  <si>
    <t>AAC</t>
  </si>
  <si>
    <t>Insolito, interessante</t>
  </si>
  <si>
    <t>V_MS/VFW/FOURCC / XVID</t>
  </si>
  <si>
    <t>V_MS/VFW/FOURCC / DX50</t>
  </si>
  <si>
    <t>XVID</t>
  </si>
  <si>
    <t>V_MS/VFW/FOURCC / DIV3</t>
  </si>
  <si>
    <t>V_MS/VFW/FOURCC / DIVX</t>
  </si>
  <si>
    <t>Demi Moore era splendida :)</t>
  </si>
  <si>
    <t>MD</t>
  </si>
  <si>
    <t>DIV3</t>
  </si>
  <si>
    <t>WMA</t>
  </si>
  <si>
    <t>Amore al primo tuffo</t>
  </si>
  <si>
    <t>Un poliziotto alle elementari</t>
  </si>
  <si>
    <t>The wedding date - L'amore ha il suo prezzo</t>
  </si>
  <si>
    <t>DIVX</t>
  </si>
  <si>
    <t>Mr. &amp; Mrs. Smith</t>
  </si>
  <si>
    <t>1920x1040</t>
  </si>
  <si>
    <t>Another earth</t>
  </si>
  <si>
    <t>Ti presento un amico</t>
  </si>
  <si>
    <t>Fa pensare sulla crisi attuale</t>
  </si>
  <si>
    <t>Drammatico, fantascienza</t>
  </si>
  <si>
    <t>Soprattutto drammatico</t>
  </si>
  <si>
    <t>Three kings</t>
  </si>
  <si>
    <t>704x384</t>
  </si>
  <si>
    <t>Un po' cruento…</t>
  </si>
  <si>
    <t>Kate Hudson</t>
  </si>
  <si>
    <t>Se proprio…</t>
  </si>
  <si>
    <t>Traccia audio-video danneggiata</t>
  </si>
  <si>
    <t>Perché te lo dice mamma</t>
  </si>
  <si>
    <t>608x352</t>
  </si>
  <si>
    <t>Cose da maschi</t>
  </si>
  <si>
    <t>Ammesso</t>
  </si>
  <si>
    <t>Bandidas</t>
  </si>
  <si>
    <t>Merita, eccezionali Penelope Cruz e Salma Hayek</t>
  </si>
  <si>
    <t>Sufficiente</t>
  </si>
  <si>
    <t>Freerunner - Corri o muori</t>
  </si>
  <si>
    <t>Vaccata</t>
  </si>
  <si>
    <t>Amore a prima svista</t>
  </si>
  <si>
    <t>Brillante</t>
  </si>
  <si>
    <t>Indiana Jones e i predatori dell'arca perduta</t>
  </si>
  <si>
    <t>Non mi tiene legato troppo</t>
  </si>
  <si>
    <t>Impressionante cosa possano fare i trucccatori</t>
  </si>
  <si>
    <t>The wedding party</t>
  </si>
  <si>
    <t>Si può fare</t>
  </si>
  <si>
    <t>Un anno da leoni</t>
  </si>
  <si>
    <t>Tema importante</t>
  </si>
  <si>
    <t>Indiana Jones e il tempio maledetto</t>
  </si>
  <si>
    <t>Non la capisco :(</t>
  </si>
  <si>
    <t>Una hostess tra le nuvole</t>
  </si>
  <si>
    <t>Brillante Gwyneth Paltrow</t>
  </si>
  <si>
    <t>Anno uno</t>
  </si>
  <si>
    <t>Indiana Jones e l'ultima crociata</t>
  </si>
  <si>
    <t>Il migliore tra quelli che ho visto</t>
  </si>
  <si>
    <t>Fa riflettere… Buona Rosamund Pike, Owen Wilson, Steve Martin e Jack Black</t>
  </si>
  <si>
    <t>zlib</t>
  </si>
  <si>
    <t>Piu fantascientico che altro</t>
  </si>
  <si>
    <t>Le divorce - Americane a Parigi</t>
  </si>
  <si>
    <t>Bello da vedere solo per Kate Hudson</t>
  </si>
  <si>
    <t>Delicato, bello, ottima Anne Hathaway</t>
  </si>
  <si>
    <t>Delicato, divertente, ottima Anne Hathaway</t>
  </si>
  <si>
    <t>Vita da strega</t>
  </si>
  <si>
    <t>Un po' assurdo, ma apprezzabile</t>
  </si>
  <si>
    <t>Waterworld</t>
  </si>
  <si>
    <t>1280x688</t>
  </si>
  <si>
    <t>The good night</t>
  </si>
  <si>
    <t>Johnny English - La rinascita</t>
  </si>
  <si>
    <t>Johnny English</t>
  </si>
  <si>
    <t>Molto incinta</t>
  </si>
  <si>
    <t>Not good</t>
  </si>
  <si>
    <t>Buono buono</t>
  </si>
  <si>
    <t>Fai molto pensare…</t>
  </si>
  <si>
    <t>Ottimo, umoristico ma interessante al tempo stesso, poi Anne Hathaway è sempre splendida ;)</t>
  </si>
  <si>
    <t>The avengers - Agenti speciali</t>
  </si>
  <si>
    <t>Scioccante</t>
  </si>
  <si>
    <t>Laureata…e adesso?</t>
  </si>
  <si>
    <t>Ne più ne meno di 7, direi stabile</t>
  </si>
  <si>
    <t>Eccezionale Ben Stiller e Jennifer Aniston ;)</t>
  </si>
  <si>
    <t>8 confermato</t>
  </si>
  <si>
    <t>560x336</t>
  </si>
  <si>
    <t>Divertente e delicato: ottimo in poche parole</t>
  </si>
  <si>
    <t>Passione sinistra</t>
  </si>
  <si>
    <t>1920x816</t>
  </si>
  <si>
    <t>Cagata pazzesca</t>
  </si>
  <si>
    <t>American Pie 3 - Il matrimonio</t>
  </si>
  <si>
    <t>American Pie 4 - Band camp</t>
  </si>
  <si>
    <t>Ottenuto ricodificando audio e video con avidemux (AVC livello 10) e poi passandolo in mkvtoolnix</t>
  </si>
  <si>
    <t>American Pie 1 - Il primo assaggio non si scorda mai</t>
  </si>
  <si>
    <t>American Pie 5 - Nudi alla meta</t>
  </si>
  <si>
    <t>American Pie 6 - Beta House</t>
  </si>
  <si>
    <t>American Pie 7 - Il manuale del sesso</t>
  </si>
  <si>
    <t>American Pie 8 - Ancora insieme</t>
  </si>
  <si>
    <t>È degenerata putroppo…</t>
  </si>
  <si>
    <t>Molto catastrofistico, ma anche molto interessante, tiene incollati senza disattenzioni</t>
  </si>
  <si>
    <t>Recupera leggermente, ma non a sufficienza</t>
  </si>
  <si>
    <t>Recupera un po' di spirito dai primi ma non ci siamo ancora</t>
  </si>
  <si>
    <t>Molto buono, fatto bene, tiene il ritmo</t>
  </si>
  <si>
    <t>Sandler non mi piace molto…ma Jennifer Aniston e Brooklyn Decker si ;)</t>
  </si>
  <si>
    <t>Tengo temporaneamente il 10, ma oggi penserei più ad un 9…</t>
  </si>
  <si>
    <t>007 - 01 Licenza di uccidere</t>
  </si>
  <si>
    <t>Molto bello</t>
  </si>
  <si>
    <t>Bello, tiene la tensione</t>
  </si>
  <si>
    <t>Buono, ma troppo crudo per valere più di 8</t>
  </si>
  <si>
    <t>Tiene il ritmo</t>
  </si>
  <si>
    <t>Maschi contro femmine</t>
  </si>
  <si>
    <t>Bello, non troppo brillante ma bello</t>
  </si>
  <si>
    <t>640x360</t>
  </si>
  <si>
    <t>Adriano Olivetti - La forza di un sogno 1</t>
  </si>
  <si>
    <t>mp4</t>
  </si>
  <si>
    <t>AVC</t>
  </si>
  <si>
    <t>Adriano Olivetti - La forza di un sogno 2</t>
  </si>
  <si>
    <t>1024x576</t>
  </si>
  <si>
    <t>Fa riflettere…</t>
  </si>
  <si>
    <t>1920x800</t>
  </si>
  <si>
    <t>Molto molto bello :'-)</t>
  </si>
  <si>
    <t>1280x532</t>
  </si>
  <si>
    <t>Attacco al potere - Olympus has fallen</t>
  </si>
  <si>
    <t>Tiene benissimo il ritmo</t>
  </si>
  <si>
    <t>Specialissimo</t>
  </si>
  <si>
    <t>Specialissimo e molto coinvolgente</t>
  </si>
  <si>
    <t>Peccato per la scelta di un finale triste :'-(</t>
  </si>
  <si>
    <t>Buona Jennifer Aniston</t>
  </si>
  <si>
    <t>Mi sembra molto più bello del primo ;)</t>
  </si>
  <si>
    <t>Una spia non basta</t>
  </si>
  <si>
    <t>Molto pieno di significato…</t>
  </si>
  <si>
    <t>Una via di mezzo tra un bel film e una cagata</t>
  </si>
  <si>
    <t>Una via di mezzo</t>
  </si>
  <si>
    <t>Epico</t>
  </si>
  <si>
    <t>Bello ma non eccelso</t>
  </si>
  <si>
    <t>Lo schifo dell'università italiana…</t>
  </si>
  <si>
    <t>Captain America - Il primo vendicatore</t>
  </si>
  <si>
    <t>Avventura, romantico</t>
  </si>
  <si>
    <t>Documentario, drammatico</t>
  </si>
  <si>
    <t>Commedia, fantastico, romantico</t>
  </si>
  <si>
    <t>Avventura, azione, suspance/thriller</t>
  </si>
  <si>
    <t>Crimine, suspense/thriller</t>
  </si>
  <si>
    <t>Avventura, azione, drammatico, fantascienza, suspense/thriller</t>
  </si>
  <si>
    <t>Adulti, commedia</t>
  </si>
  <si>
    <t>Azione, guerra, suspense/thriller</t>
  </si>
  <si>
    <t>Avventura, azione, commedia, famiglia, romantico</t>
  </si>
  <si>
    <t>Avventura, azione, commedia</t>
  </si>
  <si>
    <t>Avventura, azione, suspense/thriller</t>
  </si>
  <si>
    <t>Avventura, commedia, romantico</t>
  </si>
  <si>
    <t>Anaconda 02 - Alla ricerca dell'orchidea maledetta</t>
  </si>
  <si>
    <t>Drammatico, suspense/thriller</t>
  </si>
  <si>
    <t>Avventura, azione, crimine, mistero, romantico</t>
  </si>
  <si>
    <t>Azione, commedia, western</t>
  </si>
  <si>
    <t>Avventura, azione, fantascienza, guerra, suspense/thriller</t>
  </si>
  <si>
    <t>Azione, drammatico, guerra</t>
  </si>
  <si>
    <t>Braveheart</t>
  </si>
  <si>
    <t>Avventura, azione, fantascienza, guerra</t>
  </si>
  <si>
    <t>Azione, crimine, fantastico</t>
  </si>
  <si>
    <t>Azione, crimine, suspense/thriller</t>
  </si>
  <si>
    <t>Molto bello, commovente :'-)</t>
  </si>
  <si>
    <t>Un po horror in alcuni punti…</t>
  </si>
  <si>
    <t>Leggera, ma nella media della sufficienza</t>
  </si>
  <si>
    <t>Perde un po' valore perché non conosco i pregiudizi dei Francesi…</t>
  </si>
  <si>
    <t>Una sola parola: BELLO :)</t>
  </si>
  <si>
    <t>Difetto in sicronizzazione audio video: credo dovuto all'unione di due video di dimensione CD</t>
  </si>
  <si>
    <t>Bello e avvincente</t>
  </si>
  <si>
    <t>Il superpoliziotto del supermercato</t>
  </si>
  <si>
    <t>Molto bello, dolce, delicato</t>
  </si>
  <si>
    <t>Come trovare nel modo giusto l'uomo sbagliato</t>
  </si>
  <si>
    <t>Leggero, ma non mi convince più di tanto</t>
  </si>
  <si>
    <t>Bello, delicato :) passato da 7 a 8</t>
  </si>
  <si>
    <t>Questi sono i 40</t>
  </si>
  <si>
    <t>Upside down</t>
  </si>
  <si>
    <t>1920x864</t>
  </si>
  <si>
    <t>Bello, non eccezionale, ma bello</t>
  </si>
  <si>
    <t>Commedia, drammatico, romantico</t>
  </si>
  <si>
    <t>Azione, commedia, romantico</t>
  </si>
  <si>
    <t>Avventura, azione, fantascienza, suspense/thriller</t>
  </si>
  <si>
    <t>Drammatico, guerra</t>
  </si>
  <si>
    <t>Crimine, drammatico, suspense/thriller</t>
  </si>
  <si>
    <t>Aspettativa:</t>
  </si>
  <si>
    <t>The lego movie</t>
  </si>
  <si>
    <t>Sotto assedio - White house down</t>
  </si>
  <si>
    <t>Stagioni:</t>
  </si>
  <si>
    <t>Episodi:</t>
  </si>
  <si>
    <t>Friends</t>
  </si>
  <si>
    <t>300 - L'alba di un impero</t>
  </si>
  <si>
    <t>Azione, drammatico</t>
  </si>
  <si>
    <t>L'ultima alba</t>
  </si>
  <si>
    <t>Guerra, drammatico</t>
  </si>
  <si>
    <t>Nuclear target</t>
  </si>
  <si>
    <t>The bourne identity</t>
  </si>
  <si>
    <t>Azione, spionaggio, thriller</t>
  </si>
  <si>
    <t>The bourne supremacy</t>
  </si>
  <si>
    <t>The bourne ultimatum - Il ritorno dello sciacallo</t>
  </si>
  <si>
    <t>The bourne legacy</t>
  </si>
  <si>
    <t>Azione, fantascienza, avventura</t>
  </si>
  <si>
    <t>Una moglie bellissima</t>
  </si>
  <si>
    <t>Parte molto bene da 7, peccato che poi perde a 5 e infine si stabilizza su 6</t>
  </si>
  <si>
    <t>Biancaneve e il cacciatore</t>
  </si>
  <si>
    <t>Fantastico, avventura, azione, drammatico</t>
  </si>
  <si>
    <t>Avventura, commedia, fantastico</t>
  </si>
  <si>
    <t>Fantascienza, romantico, suspense/thriller</t>
  </si>
  <si>
    <t>I mercenari 1</t>
  </si>
  <si>
    <t>Azione, Commedia, romantico</t>
  </si>
  <si>
    <t>Azione, fantascienza, suspense/thriller</t>
  </si>
  <si>
    <t>Azione, fantascienza, fantastico, suspense/thriller</t>
  </si>
  <si>
    <t>Azione, avventura, commedia</t>
  </si>
  <si>
    <t>Molto bella, peccato solo sia in 4:3</t>
  </si>
  <si>
    <t>Avventura, azione, fantastico</t>
  </si>
  <si>
    <t>Knight and day - Innocenti bugie</t>
  </si>
  <si>
    <t>Avventura, azione, commedia, suspense/thriller</t>
  </si>
  <si>
    <t>Commedia, drammatico, famiglia, romantico</t>
  </si>
  <si>
    <t>Commedia, famiglia</t>
  </si>
  <si>
    <t>Avventura, azione, guerra</t>
  </si>
  <si>
    <t>Avventura, fantascienza, fantastico</t>
  </si>
  <si>
    <t>Avventura, azione, fantastico, guerra</t>
  </si>
  <si>
    <t>Avventura, azione, romantico, western</t>
  </si>
  <si>
    <t>Avventura, azione, fantascienza, fantastico, suspense/thriller</t>
  </si>
  <si>
    <t>Le spie</t>
  </si>
  <si>
    <t>Libera uscita</t>
  </si>
  <si>
    <t>Adulti, drammatico</t>
  </si>
  <si>
    <t>Azione, commedia, fantascienza</t>
  </si>
  <si>
    <t>Commedia, famiglia, romantico</t>
  </si>
  <si>
    <t>Miss detective 1</t>
  </si>
  <si>
    <t>Azione, commedia</t>
  </si>
  <si>
    <t>Mistero alle Bermuda - Triangle</t>
  </si>
  <si>
    <t>Suspense/thriller</t>
  </si>
  <si>
    <t>Azione, commedia, suspense/thriller</t>
  </si>
  <si>
    <t>Mr. Bean: l'ultima catastrofe</t>
  </si>
  <si>
    <t>Mr. Bean's holiday</t>
  </si>
  <si>
    <t>Avventura, azione, romantico</t>
  </si>
  <si>
    <t>National Treasure 1: Il mistero dei templari</t>
  </si>
  <si>
    <t>Drammatico, musical, romantico</t>
  </si>
  <si>
    <t>National Treasure 2: Il mistero delle pagine perdute</t>
  </si>
  <si>
    <t>Avventura, commedia, guerra, romantico</t>
  </si>
  <si>
    <t>Azione, commedia, crimine</t>
  </si>
  <si>
    <t>Azione, commedia, famiglia</t>
  </si>
  <si>
    <t>The wedding planner - Prima o poi mi sposo</t>
  </si>
  <si>
    <t>Avventura, azione, commedia, romantico</t>
  </si>
  <si>
    <t>Sky captain and the world of tomorrow</t>
  </si>
  <si>
    <t>Sex and the city</t>
  </si>
  <si>
    <t>Sex and the city 2</t>
  </si>
  <si>
    <t>Avventura, azione, fantascienza, romantico, suspense/thriller</t>
  </si>
  <si>
    <t>Drammatico, fantascienza, mistero, suspense/thriller</t>
  </si>
  <si>
    <t>Avventura, azione fantascienza, guerra, suspense/thriller</t>
  </si>
  <si>
    <t>Starship troopers 2 - Eroi della federazione</t>
  </si>
  <si>
    <t>Avventura, azione, fantascienza, guerra, horror</t>
  </si>
  <si>
    <t>Avventura, azione fantascienza, guerra</t>
  </si>
  <si>
    <t>Starship troopers 1 - Fanteria dello spazio</t>
  </si>
  <si>
    <t>Fantascienza, suspense/thriller</t>
  </si>
  <si>
    <t>Buono, non eccezionale, ma buono</t>
  </si>
  <si>
    <t>Il cacciatore di giganti</t>
  </si>
  <si>
    <t>Bello, ma non eccezionale, sarebbe 7,5</t>
  </si>
  <si>
    <t>Kate Hudson è splendida, Owen Wilson simpaticissimo</t>
  </si>
  <si>
    <t>Carina Rachel McAdams, il film è nella norma</t>
  </si>
  <si>
    <t>Avventura, drammatico</t>
  </si>
  <si>
    <t>Avventura, azione, commedia, fantastico, romantico, suspense/thriller</t>
  </si>
  <si>
    <t>Tropic thunder</t>
  </si>
  <si>
    <t>Azione, drammatico, guerra, romantico</t>
  </si>
  <si>
    <t>Drammatico, fantastico, romantico</t>
  </si>
  <si>
    <t>Avventura, commedia, famiglia, fantastico</t>
  </si>
  <si>
    <t>Avventura, commedia</t>
  </si>
  <si>
    <t>Avventura, azione, famiglia, fantastico</t>
  </si>
  <si>
    <t>Azione, fantascienza guerra</t>
  </si>
  <si>
    <t>Zathura: un'avventura spaziale</t>
  </si>
  <si>
    <t>Avventura, famiglia, fantascienza, fantastico</t>
  </si>
  <si>
    <t>Azione, suspense/thriller</t>
  </si>
  <si>
    <t>Benvenuto presidente!</t>
  </si>
  <si>
    <t>Ex: amici come prima!</t>
  </si>
  <si>
    <t>Azione, avventura, fantastico</t>
  </si>
  <si>
    <t>The Truman show</t>
  </si>
  <si>
    <t>Pacific rim</t>
  </si>
  <si>
    <t>1920x1080</t>
  </si>
  <si>
    <t>Non è espressamente il mio genere però non è male</t>
  </si>
  <si>
    <t>Bello, ma non dovevo vederlo in questo momento</t>
  </si>
  <si>
    <t>Something Borrowed - L'amore non ha regole</t>
  </si>
  <si>
    <t>Next</t>
  </si>
  <si>
    <t>Azione, fantascienza, thriller</t>
  </si>
  <si>
    <t>Star:</t>
  </si>
  <si>
    <t>Steve Carell</t>
  </si>
  <si>
    <t>Emily Blunt</t>
  </si>
  <si>
    <t>Anche se è amore non si vede</t>
  </si>
  <si>
    <t>Ficarra e Picone</t>
  </si>
  <si>
    <t>Chloe - Tra seduzione e inganno</t>
  </si>
  <si>
    <t>Drammatico, thriller, erotico</t>
  </si>
  <si>
    <t>Julianne Moore</t>
  </si>
  <si>
    <t>The beach</t>
  </si>
  <si>
    <t>Avventura</t>
  </si>
  <si>
    <t>Leonardo Di Caprio</t>
  </si>
  <si>
    <t>Ender's game</t>
  </si>
  <si>
    <t>Harrison Ford</t>
  </si>
  <si>
    <t>Red</t>
  </si>
  <si>
    <t>Se sposti un posto a tavola</t>
  </si>
  <si>
    <t>Escape plan - Fuga dall'inferno</t>
  </si>
  <si>
    <t>Sylvester Stallone, Arnold Schwarzenegger</t>
  </si>
  <si>
    <t>Una piccola impresa meridionale</t>
  </si>
  <si>
    <t>Comic movie</t>
  </si>
  <si>
    <t>Un piano perfetto</t>
  </si>
  <si>
    <t>Diane Kruger</t>
  </si>
  <si>
    <t>Studio illegale</t>
  </si>
  <si>
    <t>Viva l'Italia</t>
  </si>
  <si>
    <t>Act of valor</t>
  </si>
  <si>
    <t>Nel centro del mirino</t>
  </si>
  <si>
    <t>Azione, thriller, drammatico</t>
  </si>
  <si>
    <t>Clint Eastwood</t>
  </si>
  <si>
    <t>Fuga di cervelli</t>
  </si>
  <si>
    <t>Questione di tempo</t>
  </si>
  <si>
    <t>Commedia, fantascienza, drammatico, romantico</t>
  </si>
  <si>
    <t>Rachel McAdams</t>
  </si>
  <si>
    <t>Tutto può succedere</t>
  </si>
  <si>
    <t>Diane Keaton, Keanu Reeves, Amanda Peet</t>
  </si>
  <si>
    <t>Special forces - Liberate l'ostaggio</t>
  </si>
  <si>
    <t>extra dvd</t>
  </si>
  <si>
    <t>Anne Hathaway</t>
  </si>
  <si>
    <t>Interstellar</t>
  </si>
  <si>
    <t>Fantascienza</t>
  </si>
  <si>
    <t>Anne Hathaway, Matthew McConaughey</t>
  </si>
  <si>
    <t>Don Jon</t>
  </si>
  <si>
    <t>Scarlett Johansson</t>
  </si>
  <si>
    <t>Amore e altri rimedi</t>
  </si>
  <si>
    <t>Commedia, romantico, drammatico, erotico</t>
  </si>
  <si>
    <t>L'altro lato del paradiso</t>
  </si>
  <si>
    <t>Passengers - Mistero ad alta quota</t>
  </si>
  <si>
    <t>Thriller, drammatico</t>
  </si>
  <si>
    <t>Un colpo da dilettanti</t>
  </si>
  <si>
    <t>Owen Wilson</t>
  </si>
  <si>
    <t>Porky's - Questi pazzi pazzi porcelloni</t>
  </si>
  <si>
    <t>New York Taxi</t>
  </si>
  <si>
    <t>Commedia, azione</t>
  </si>
  <si>
    <t>Gisele Bundchen</t>
  </si>
  <si>
    <t>The kingdon</t>
  </si>
  <si>
    <t>Jennifer Garner</t>
  </si>
  <si>
    <t>Cameron Diaz, Ashton Kutcher</t>
  </si>
  <si>
    <t>Hot movie - Un film con il lubrificante</t>
  </si>
  <si>
    <t>Alyson Hannigan</t>
  </si>
  <si>
    <t>Lost in space - Perduti nello spazio</t>
  </si>
  <si>
    <t>Love actually - L'amore davvero</t>
  </si>
  <si>
    <t>The lost dinosaurs</t>
  </si>
  <si>
    <t>Thriller, azione</t>
  </si>
  <si>
    <t>The interpreter</t>
  </si>
  <si>
    <t>Thriller</t>
  </si>
  <si>
    <t>Nicole Kidman</t>
  </si>
  <si>
    <t>Now you see me - I maghi del crimine</t>
  </si>
  <si>
    <t>Morgan Freeman</t>
  </si>
  <si>
    <t>Angeli e demoni</t>
  </si>
  <si>
    <t>extended cut</t>
  </si>
  <si>
    <t>Il codice da Vinci</t>
  </si>
  <si>
    <t>Push</t>
  </si>
  <si>
    <t>Fantascienza, thriller</t>
  </si>
  <si>
    <t>Camille Belle</t>
  </si>
  <si>
    <t>La rivolta delle ex</t>
  </si>
  <si>
    <t>Programma protezione principesse</t>
  </si>
  <si>
    <t>Selena Gomez</t>
  </si>
  <si>
    <t>Spring Breakers - Una vacanza da sballo</t>
  </si>
  <si>
    <t>Vanessa Hudgens, Selena Gomez</t>
  </si>
  <si>
    <t>La neve nel cuore</t>
  </si>
  <si>
    <t>Sarah Jessica Parker, Diane Keaton, Rachel McAdams</t>
  </si>
  <si>
    <t>Air America</t>
  </si>
  <si>
    <t>Commedia, avventura</t>
  </si>
  <si>
    <t>Fatti, strafatti e strafighe</t>
  </si>
  <si>
    <t>Jennifer Garner, Ashton Kutcher</t>
  </si>
  <si>
    <t>Bello, fatto molto bene</t>
  </si>
  <si>
    <t>Come ti spaccio la famiglia</t>
  </si>
  <si>
    <t>Eccezionale, splendidamente bello :D:D:D:D</t>
  </si>
  <si>
    <t>Una ragazza a Las Vegas</t>
  </si>
  <si>
    <t>Very very baaaaaaad :(:(:(</t>
  </si>
  <si>
    <t>Ottimo, superlativo, eccezionalmente bello :'-)</t>
  </si>
  <si>
    <t>Cercare 1080p</t>
  </si>
  <si>
    <t>Splendidamente bello</t>
  </si>
  <si>
    <t>Splendidamente bello, leggermente meno del primo però ;)</t>
  </si>
  <si>
    <t>Bello, tiene benissimo il ritmo, Jessica Biel qui è ottima</t>
  </si>
  <si>
    <t>Dati tecnici:</t>
  </si>
  <si>
    <t>Caratteristiche:</t>
  </si>
  <si>
    <t>Data di visione e commenti:</t>
  </si>
  <si>
    <t>Commenti:</t>
  </si>
  <si>
    <t>Codec:</t>
  </si>
  <si>
    <t>Note tecniche:</t>
  </si>
  <si>
    <t>Altro:</t>
  </si>
  <si>
    <t>Molto bello, ma non eccezionale come il primo a mio parere, Alexandra Daddario stavolta è un po' sprecata</t>
  </si>
  <si>
    <t>Admission - Matricole dentro o fuori</t>
  </si>
  <si>
    <t>Triste e spompato; di solito Tina Fey è spumeggiante, qui invece è spenta :(</t>
  </si>
  <si>
    <t>Cercasi amore per la fine del mondo</t>
  </si>
  <si>
    <t>Tristerrimo :(:(:(</t>
  </si>
  <si>
    <t>Ha perso lo smalto del primo come il secondo, ma regge comunque</t>
  </si>
  <si>
    <t>Sempre splendidissimo, emozioni enormi :'-)</t>
  </si>
  <si>
    <t>Looper</t>
  </si>
  <si>
    <t>Triste :(:(; speravo in molto meglio con Emily Blunt</t>
  </si>
  <si>
    <t>Il file originale ha un danno di 3 secondi a 6:38; sistemato con Meteorite(Perdita dei 3 secondi non da fastidio)</t>
  </si>
  <si>
    <t>Non è un granchè, troppo strano…</t>
  </si>
  <si>
    <t>Bling Ring</t>
  </si>
  <si>
    <t>Emma Watson</t>
  </si>
  <si>
    <t>http://ilcorsaronero.info/tor/92651/Bling_Ring__2013__iTA_EnG_AC3_5_1_1080p_BluRay_Subs_x264___TrTd_TeaM_MKV</t>
  </si>
  <si>
    <t>Il cacciatore di donne</t>
  </si>
  <si>
    <t>Nicolas Cage. Vanessa Hudgens</t>
  </si>
  <si>
    <t>http://ilcorsaronero.info/tor/92789/Il_Cacciatore_Di_Donne_2013_iTALiAN_AC3_BRRip_XviD_T4P3</t>
  </si>
  <si>
    <t>Cani sciolti</t>
  </si>
  <si>
    <t>Azione, drammatico, thriller</t>
  </si>
  <si>
    <t>http://ilcorsaronero.info/tor/92790/Cani_Sciolti_2013_iTALiAN_AC3_DUAL_1080p_BrRiP_x264_TrTd_TeaM</t>
  </si>
  <si>
    <t>World war z</t>
  </si>
  <si>
    <t>Azione, fantascienza, thriller, drammatico</t>
  </si>
  <si>
    <t>Brad Pitt</t>
  </si>
  <si>
    <t>http://ilcorsaronero.info/tor/92683/World_War_Z__2013___BRrip_XviD_Ita_Ac3_5_1_</t>
  </si>
  <si>
    <t>Lincoln</t>
  </si>
  <si>
    <t>Divertente, leggero, molto bello, simpatico, "Real life"</t>
  </si>
  <si>
    <t>Cercare qualità 1080p</t>
  </si>
  <si>
    <t>avi</t>
  </si>
  <si>
    <t>Molto bello e pieno di importanti valori</t>
  </si>
  <si>
    <t>Gamer</t>
  </si>
  <si>
    <t>Molto bello, soprattutto per il significato</t>
  </si>
  <si>
    <t>Ottenuto dal frame sinistro del film 3D tramite Avidemux</t>
  </si>
  <si>
    <t>Sfumatura triste, ma tutto sommato bello</t>
  </si>
  <si>
    <t>Pazze di me</t>
  </si>
  <si>
    <t>http://ilcorsaronero.info/tor/92913/Pazze_di_Me_2013__BRrip_XviD_Ita_Ac3_5_1_</t>
  </si>
  <si>
    <t>Welcome to the jungle</t>
  </si>
  <si>
    <t>http://ilcorsaronero.info/tor/92871/Two_Weeks_Notice___Due_settimane_per_innamorarsi__2002___BDMux720p_Ita_Eng__A_C_U_M__</t>
  </si>
  <si>
    <t>The ten - I dieci comandamenti come non li avete mai visti</t>
  </si>
  <si>
    <t>Jessica Alba</t>
  </si>
  <si>
    <t>Fonti:</t>
  </si>
  <si>
    <t>http://dopaminatorrent.com/filmHD.php?page=1</t>
  </si>
  <si>
    <t>Emperor</t>
  </si>
  <si>
    <t>http://dopaminatorrent.com/torrents/emperor.torrent</t>
  </si>
  <si>
    <t>Stolen</t>
  </si>
  <si>
    <t>File</t>
  </si>
  <si>
    <t>Il lato positivo</t>
  </si>
  <si>
    <t>Jennifer Lawrence</t>
  </si>
  <si>
    <t>The host</t>
  </si>
  <si>
    <t>Il pescatore di sogni</t>
  </si>
  <si>
    <t>Il grande e potente Oz</t>
  </si>
  <si>
    <t>Fantastico</t>
  </si>
  <si>
    <t>Mila Kunis</t>
  </si>
  <si>
    <t>Julia Roberts</t>
  </si>
  <si>
    <t>L'ultimo dei templari</t>
  </si>
  <si>
    <t>Love is all you need</t>
  </si>
  <si>
    <t>Pierce Brosnan</t>
  </si>
  <si>
    <t>Asterix e Obelix al servizio di sua maestà</t>
  </si>
  <si>
    <t>Lol - Pazza del mio migliore amico</t>
  </si>
  <si>
    <t>Vicini del terzo tipo</t>
  </si>
  <si>
    <t>Ben Stiller</t>
  </si>
  <si>
    <t>Drammatico, storia, guerra</t>
  </si>
  <si>
    <t>Tommy Lee Jones</t>
  </si>
  <si>
    <t>L'amore all'improvviso - Larry Crowne</t>
  </si>
  <si>
    <t>Sentimentale, drammatico, commedia</t>
  </si>
  <si>
    <t>Miley Cyrus, Demi Moore</t>
  </si>
  <si>
    <t>Keira Knightley, Rowan Atkinson</t>
  </si>
  <si>
    <t>Horror, epico, fantastico</t>
  </si>
  <si>
    <t>Nicolas Cage</t>
  </si>
  <si>
    <t>The core</t>
  </si>
  <si>
    <t>Resta sul 7, non può guardagnare, non molto convincente</t>
  </si>
  <si>
    <t>in 1 Manca traccia ogni 15min circa, provare 2: provare meteorite</t>
  </si>
  <si>
    <t>Lieve difetto di sincronizzazione audio video, soprattutto verso la fine</t>
  </si>
  <si>
    <t>Anonymous</t>
  </si>
  <si>
    <t>Drammatico, thriller, storico</t>
  </si>
  <si>
    <t>1997 - Il principio dell'arca di Noè</t>
  </si>
  <si>
    <t>Anno 1345: L'impossibile crociata</t>
  </si>
  <si>
    <t>Fantascienza, commedia</t>
  </si>
  <si>
    <t>Godzilla</t>
  </si>
  <si>
    <t>Fantascienza, azione</t>
  </si>
  <si>
    <t>Universal Soldier 1 - I nuovi eroi</t>
  </si>
  <si>
    <t>Indipendence Day</t>
  </si>
  <si>
    <t>Special edition</t>
  </si>
  <si>
    <t>Moon 44 - Attacco alla fortezza</t>
  </si>
  <si>
    <t>Universal Soldier 2 - The return</t>
  </si>
  <si>
    <t>Universal Soldier 3 - Regeneration</t>
  </si>
  <si>
    <t>Sequels</t>
  </si>
  <si>
    <t>Universal Soldier 4 - Day of reckoning</t>
  </si>
  <si>
    <t>Rivalutato da 7 a 8; Bello, sempre senza esagerare però</t>
  </si>
  <si>
    <t>http://ilcorsaronero.info/tor/93005/Una_Piccola_Impresa_Meridionale_2013_iTALIAN_AC3_1080p_WEBDL_x264_TrTd_TeaM</t>
  </si>
  <si>
    <t>Halo 4 - Forward unto dawn</t>
  </si>
  <si>
    <t>Molto bello, ma purtroppo non eccezionale</t>
  </si>
  <si>
    <t>Universitari - Molto più che amici</t>
  </si>
  <si>
    <t>1920x802</t>
  </si>
  <si>
    <t>Un po una cagata</t>
  </si>
  <si>
    <t>Molto bello, tiene benissimo il ritmo, eccezionale</t>
  </si>
  <si>
    <t>Diane Kruger è eccezionale, è splendidissima, è una dea</t>
  </si>
  <si>
    <t>Molto bello, leggero e divertente, appassionante</t>
  </si>
  <si>
    <t>Passabile, il problema è che hanno esagerato con gli effetti speciali per il soprannaturale</t>
  </si>
  <si>
    <t>La fine del mondo</t>
  </si>
  <si>
    <t>Abbastanza una cagata, l'unico motivo per cui lo ho preso è Rosamund Pike</t>
  </si>
  <si>
    <t>Invasion</t>
  </si>
  <si>
    <t>Nicole Kidman, Daniel Craid</t>
  </si>
  <si>
    <t>http://ilcorsaronero.info/tor/93170/Invasion___The_Invasion__2007___XviD___Italian_English_Spanish_Ac3___MultiSub__MIRCrew</t>
  </si>
  <si>
    <t>Jack Reacher - La prova decisiva</t>
  </si>
  <si>
    <t>Rosamund Pike, Tom Cruise</t>
  </si>
  <si>
    <t>Un compleanno da leoni</t>
  </si>
  <si>
    <t>Sapore di te</t>
  </si>
  <si>
    <t>Serena Autieri</t>
  </si>
  <si>
    <t>Ritorno all'isola di Nim</t>
  </si>
  <si>
    <t>The east</t>
  </si>
  <si>
    <t>Thriller, spionaggio</t>
  </si>
  <si>
    <t>La bussola d'oro</t>
  </si>
  <si>
    <t>Fantastico, avventura</t>
  </si>
  <si>
    <t>Nicole Kidman, Eva Green</t>
  </si>
  <si>
    <t>The wolf of wall street</t>
  </si>
  <si>
    <t>Biografico, dramatico, commedia nera</t>
  </si>
  <si>
    <t xml:space="preserve">Leonardo Di Caprio, Matthew McConaughey, </t>
  </si>
  <si>
    <t>L'apparenza inganna</t>
  </si>
  <si>
    <t>Last Vegas</t>
  </si>
  <si>
    <t>Un boss in salotto</t>
  </si>
  <si>
    <t>Paola Cortellesi</t>
  </si>
  <si>
    <t>La gente che sta bene</t>
  </si>
  <si>
    <t>Claudio Bisio</t>
  </si>
  <si>
    <t>Smetto quando voglio</t>
  </si>
  <si>
    <t>Robocop</t>
  </si>
  <si>
    <t>Sharm el sheik - Un'estate indimenticabile</t>
  </si>
  <si>
    <t>Giorgio Panariello, Enrico Brignano, Michela Quattrociocche, Laura Torrisi</t>
  </si>
  <si>
    <t>Viaggio allucinante</t>
  </si>
  <si>
    <t>Elizabeth - The golden age</t>
  </si>
  <si>
    <t>Storico, drammatico</t>
  </si>
  <si>
    <t>Cate Blanchett</t>
  </si>
  <si>
    <t>Highlander - L'ultimo immortale</t>
  </si>
  <si>
    <t>Azione, fantastico</t>
  </si>
  <si>
    <t>Sean Connery</t>
  </si>
  <si>
    <t>Elysium</t>
  </si>
  <si>
    <t>1920x804</t>
  </si>
  <si>
    <t>Fatto bene, triste però</t>
  </si>
  <si>
    <t>Splendidissimo :'-)</t>
  </si>
  <si>
    <t>L'amore in valigia</t>
  </si>
  <si>
    <t>http://ilcorsaronero.info/tor/93350/L_Amore_In_Valigia_2013_iTALiAN_AC3_DUAL_1080p_BrRiP_x264_TrTd_TeaM</t>
  </si>
  <si>
    <t>Un weekend da bamboccioni</t>
  </si>
  <si>
    <t>Adam Sandler, Salma Hayek</t>
  </si>
  <si>
    <t>http://ilcorsaronero.info/tor/93341/Un_Weekend_da_Bamboccioni_2_2013_iTA_EnG_AC3_5_1_1080p_BluRay_x264_TrTd_TeaM</t>
  </si>
  <si>
    <t>Gravity</t>
  </si>
  <si>
    <t>Molto ben fatto, la bbc è molto brava a fare documentari di qualità</t>
  </si>
  <si>
    <t>Tutta la vita davanti</t>
  </si>
  <si>
    <t>20 anni di meno</t>
  </si>
  <si>
    <t>Romantico, molto bello, non pensavo potesse essere così bello :-)</t>
  </si>
  <si>
    <t>Peccato solo per i sottotitoli francesi stampati sui frame; riguardare per sicurezza perché ho fatto una cagata e dovuto rimkvtoolnixarlo dopo averlo visto</t>
  </si>
  <si>
    <t>http://ilcorsaronero.info/usr/64474</t>
  </si>
  <si>
    <t>http://ilcorsaronero.info/tor/87998/Halo_4_Forward_Unto_Dawn_2012_iTA_EnG_1080p_BrRiP_x264_TrTd_TeaM</t>
  </si>
  <si>
    <t>http://ilcorsaronero.info/tor/86563/Asterix_E_Obelix_Al_Servizio_Di_Sua_Maesta_2012_iTA_FRE_BrRiP_1080p_x264_TrTd_TeaM</t>
  </si>
  <si>
    <t>http://ilcorsaronero.info/tor/85907/Jack_Reacher_La_Prova_Decisiva_2012_iTA_EnG_BrRiP_1080p_x264_TrTd_TeaM</t>
  </si>
  <si>
    <t>http://ilcorsaronero.info/tor/83696/Total_Recal_Atto_Di_Forza_2012_EXTENDED_iTA_ENG_1080p_BluRay_x264_TrTd_TeaM</t>
  </si>
  <si>
    <t>Benvenuto a bordo</t>
  </si>
  <si>
    <t>http://ilcorsaronero.info/tor/80108/Benvenuto_A_Bordo_2011_iTA_FRE_AAC_720p_BrRiP_x264_TrTd_TeaM</t>
  </si>
  <si>
    <t>Danno traccia video 28:10 di qualche secondo</t>
  </si>
  <si>
    <t>The counselor</t>
  </si>
  <si>
    <t>Ottimo Nicolas Cage, splendida Jessica Biel, buona Julianne Moore</t>
  </si>
  <si>
    <t>http://ilcorsaronero.info/tor/93544/Escape_Plan___Fuga_dall_Inferno__2013__iTA_EnG_AC3_5_1_m_1080p_BrRip_x264___TrTd_TeaM_mkv</t>
  </si>
  <si>
    <t>Vale tutto! :D:D Fa ridere parecchio ed è molto simpatico Adam Brody e anche Megan Boone</t>
  </si>
  <si>
    <t>http://ilcorsaronero.info/usr/83003</t>
  </si>
  <si>
    <t>Il grande Gatsby</t>
  </si>
  <si>
    <t>http://ilcorsaronero.info/tor/88899/Il_Grande_Gatsby_2013_iTA_eNG_AC3_1080p_BrRip_x264TrTd_TeaM</t>
  </si>
  <si>
    <t>5 days of war</t>
  </si>
  <si>
    <t>Emmanuelle Chriqui</t>
  </si>
  <si>
    <t>http://ilcorsaronero.info/tor/88723/5_Days_Of_War_2011_iTALiAN_AC3_720p_BrRip_x264_TrTd_TeaM</t>
  </si>
  <si>
    <t>Voices</t>
  </si>
  <si>
    <t>Commedia, musicale, romantico</t>
  </si>
  <si>
    <t>http://ilcorsaronero.info/tor/85621/Pitch_Perfect_2012_iTALiAN_AC3_BrRip_720p_x264_TrTd_TeaM</t>
  </si>
  <si>
    <t>The girl from the naked eye</t>
  </si>
  <si>
    <t>Azione, thriller, romantico</t>
  </si>
  <si>
    <t>http://ilcorsaronero.info/tor/83847/The_Girl_From_The_Naked_Eye_2012_iTA_ENG_BrRip_720p_x264_TrTd_TeaM</t>
  </si>
  <si>
    <t>http://ilcorsaronero.info/tor/78239/Angeli_E_Demoni_2009_iTALiAN_AC3_BrRip_720p_x264_TrTd_TeaM</t>
  </si>
  <si>
    <t>Ho cercato il tuo nome</t>
  </si>
  <si>
    <t>Zac Efron</t>
  </si>
  <si>
    <t>http://ilcorsaronero.info/tor/78830/Ho_Cercato_Il_Tuo_Nome_2012_iTALiAN_AC3_BrRip_720p_x264_TrTd_TeaM</t>
  </si>
  <si>
    <t>Eva</t>
  </si>
  <si>
    <t>Fantascieza</t>
  </si>
  <si>
    <t>Drive angry</t>
  </si>
  <si>
    <t>http://ilcorsaronero.info/tor/79309/Drive_Angry_2011_iTA_eNG_AC3_BrRip_720p_x264_TrTd_TeaM</t>
  </si>
  <si>
    <t>Ghost rider</t>
  </si>
  <si>
    <t>Azione, supereroi</t>
  </si>
  <si>
    <t>Nicolas Cage, Eva Mendes</t>
  </si>
  <si>
    <t>Ghost rider - Spirito di vendetta</t>
  </si>
  <si>
    <t>http://ilcorsaronero.info/tor/79344/Ghost_Rider_Spirito_Di_Vendetta_2012_iTA_eNG_AC3_BrRip_1080p_x264_TrTd_TeaM</t>
  </si>
  <si>
    <t>http://ilcorsaronero.info/tor/79545/Immortals_2011_iTALiAN_AC3_720p_BrRip_x264_TrTd_TeaM</t>
  </si>
  <si>
    <t>Chef</t>
  </si>
  <si>
    <t>http://ilcorsaronero.info/tor/79818/Chef_2012_iTA_Fra_AAC_BrRip_720p_x264_TrTd_TeaM</t>
  </si>
  <si>
    <t>Cercare qualità 1080p; http://ilcorsaronero.info/tor/79875/National_Treasure_Book_of_Secrets_2007_iTA_eNG_AC3_BrRip_720p_x264_TrTd_TeaM</t>
  </si>
  <si>
    <t>http://ilcorsaronero.info/tor/80094/The_Invention_Of_Lying_2009_iTALiAN_AC3_BrRip_1080p_X264_TrTd_TeaM</t>
  </si>
  <si>
    <t>Unstoppable - Fuori controllo</t>
  </si>
  <si>
    <t>http://ilcorsaronero.info/tor/80949/Fuori_Controllo_2010_iTALiAN_AC3_BrRip_1080p_x264_TrTd_TeaM</t>
  </si>
  <si>
    <t>Operation: endgame</t>
  </si>
  <si>
    <t>http://ilcorsaronero.info/tor/81713/Operation_Endgame_2010_iTA_eNG_AC3_720p_BrRip_X264_TrTd_TeaM</t>
  </si>
  <si>
    <t>Corsa a Witch Mountain</t>
  </si>
  <si>
    <t>Commedia, fantascienza, azione</t>
  </si>
  <si>
    <t>http://ilcorsaronero.info/tor/81792/Corsa_A_Witch_Mountain_2009_iTALiAN_AC3_BrRip_720p_x264_TrTd_TeaM</t>
  </si>
  <si>
    <t>Womb</t>
  </si>
  <si>
    <t>Drammatico, romantico, fantascienza</t>
  </si>
  <si>
    <t>Eva Green</t>
  </si>
  <si>
    <t>http://ilcorsaronero.info/tor/82084/Womb_2010_iTALiAN_AC3_BrRip_720p_x264_TrTd_TeaM</t>
  </si>
  <si>
    <t>Sotto una buona stella</t>
  </si>
  <si>
    <t>Pompei</t>
  </si>
  <si>
    <t>The to do list</t>
  </si>
  <si>
    <t>All'inizio parte da un 7, poi però perde</t>
  </si>
  <si>
    <t>Una pazza giornata a New York</t>
  </si>
  <si>
    <t>Eugene Levy</t>
  </si>
  <si>
    <t>L'alba del pianeta delle scimmie</t>
  </si>
  <si>
    <t>http://ilcorsaronero.info/tor/93562/_L_alba_del_pianeta_delle_scimmie__2011____Italian_English_Ac3_5_1___Sub_Ita_Eng__MIRCrew</t>
  </si>
  <si>
    <t>Beautiful creatures - La sedicesima luna</t>
  </si>
  <si>
    <t>Commedia, drammatico, romantico, fantastico</t>
  </si>
  <si>
    <t>http://ilcorsaronero.info/tor/93584/Beautiful_Creatures___La_Sedicesima_luna__2013____Italian_English_Ac3_5_1___Sub_Ita__MIRCrew</t>
  </si>
  <si>
    <t>Ni</t>
  </si>
  <si>
    <t>Splendididissima Penelope Cruz, tristerrimo tutto il resto</t>
  </si>
  <si>
    <t>Navigator</t>
  </si>
  <si>
    <t>Fantascienza, avventura</t>
  </si>
  <si>
    <t>Sarah Jessica Parker</t>
  </si>
  <si>
    <t>http://ilcorsaronero.info/tor/93694/Navigator__1986___BDrip_720p_H264_Ita_Aac_5_1_</t>
  </si>
  <si>
    <t>Il potere dei soldi</t>
  </si>
  <si>
    <t>Thriller. Drammatico, azione</t>
  </si>
  <si>
    <t>http://ilcorsaronero.info/tor/93666/Il_Potere_Dei_Soldi_2013_iTALiAN_AC3_BRRip_XviD_T4P3</t>
  </si>
  <si>
    <t>Pearl Harbour</t>
  </si>
  <si>
    <t>Azione, guerra, drammatico</t>
  </si>
  <si>
    <t>Ben Affleck, Kate Beckinsale, Jennifer Garner</t>
  </si>
  <si>
    <t>http://ilcorsaronero.info/tor/93658/Pearl_Harbor_2001_iTALiAN_AC3_BRRip_XviD_T4P3</t>
  </si>
  <si>
    <t>Scuola guida</t>
  </si>
  <si>
    <t>http://ilcorsaronero.info/tor/93647/Scuola_guida___Moving_violations__1985___Mux___XviD___Ita_Eng_Mp3___TNTVillage_</t>
  </si>
  <si>
    <t>Forse perde un po' rispetto al primo però</t>
  </si>
  <si>
    <t>Cro Magnon - Odissea nella preistoria</t>
  </si>
  <si>
    <t>Drammatico, fantascienza, fantastico</t>
  </si>
  <si>
    <t>http://ilcorsaronero.info/tor/93722/The_Clan_of_the_Cave_Bear___Cro_Magnon___Odissea_Nella_Preistoria__1986____Italian_English_Ac3_5_1__</t>
  </si>
  <si>
    <t>Alla ricerca di Jane</t>
  </si>
  <si>
    <t>http://ilcorsaronero.info/tor/93710/Alla_Ricerca_Di_Jane___Austenland_2013_iTALiAN_DUAL_AC3_5_1_m_1080p_BluRay_x264___TrTd_TeaM</t>
  </si>
  <si>
    <t>Gli stagisti</t>
  </si>
  <si>
    <t>Owen Wilson è molto simpatico, Rose Byrne è carina ;)</t>
  </si>
  <si>
    <t>Dall'originale mancano 5 secondi rimossi da meteorite; piccolo danno traccia video all'inizio, ma non importante</t>
  </si>
  <si>
    <t>L'ultima ruota del carro</t>
  </si>
  <si>
    <t>http://ilcorsaronero.info/tor/93736/L_Ultima_Ruota_Del_Carro_2013_iTALiAN%2CAC3_DVDRip_XviD_T4P3</t>
  </si>
  <si>
    <t>Ricky Memphis, Alessandra Mastronardi</t>
  </si>
  <si>
    <t>Riddick</t>
  </si>
  <si>
    <t>Servono i due prequel</t>
  </si>
  <si>
    <t>Eagle eye</t>
  </si>
  <si>
    <t>Michelle Monaghan</t>
  </si>
  <si>
    <t>Pelham 123 - Ostaggi in metropolitana</t>
  </si>
  <si>
    <t>Monuments men</t>
  </si>
  <si>
    <t>The island</t>
  </si>
  <si>
    <t>Non eccezionale, è un 7.5 per me</t>
  </si>
  <si>
    <t>Red 2</t>
  </si>
  <si>
    <t>Fatto molto bene, molto interessante e bello</t>
  </si>
  <si>
    <t>Qualche saltello nella traccia video, urge di meglio</t>
  </si>
  <si>
    <t>Non cattura, troppo paradossale, poco realistico, scontato in molte parti</t>
  </si>
  <si>
    <t>Bello, anche se un po' strano</t>
  </si>
  <si>
    <t>Un weekend da bamboccioni 2</t>
  </si>
  <si>
    <t>A.C.O.D.</t>
  </si>
  <si>
    <t>Commedia, thriller, azione</t>
  </si>
  <si>
    <t>Robert de Niro, Michelle Pfeiffer, Tommy Lee Jones</t>
  </si>
  <si>
    <t>http://ilcorsaronero.info/tor/93919/Cose_Nostre_Malavita_2013_iTALiAN_BDRip_XviD_TRL</t>
  </si>
  <si>
    <t>Non mi convince per niente, troppo strano, non interessante</t>
  </si>
  <si>
    <t>Direct contact</t>
  </si>
  <si>
    <t>http://ilcorsaronero.info/tor/92253/Direct_Contact_2009_iTALiAN_HDTV_BG</t>
  </si>
  <si>
    <t>Non esiste traccia migliore</t>
  </si>
  <si>
    <t>Ella enchanted - Il magico mondo di Ella</t>
  </si>
  <si>
    <t>Oblivion</t>
  </si>
  <si>
    <t>1920x808</t>
  </si>
  <si>
    <t>Paycheck</t>
  </si>
  <si>
    <t>Summer school - Una vacanza da ripetenti</t>
  </si>
  <si>
    <t>Ottenuto ricodificando audio e video con avidemux con average bitrate a 1500 in due passaggi</t>
  </si>
  <si>
    <t>5 anni di fidanzamento - The five year engagement</t>
  </si>
  <si>
    <t>1280x704</t>
  </si>
  <si>
    <t>Avventura, commedia, famiglia, fantastico. romantico</t>
  </si>
  <si>
    <t>Azione, fantascienza, fantastico, romantico, suspense/thriller</t>
  </si>
  <si>
    <t>Drammatico, fantascienza, suspense/thriller</t>
  </si>
  <si>
    <t>Atlantis: La fine di un mondo, la nascita di una leggenda</t>
  </si>
  <si>
    <t>Azione, drammatico, fantascienza</t>
  </si>
  <si>
    <t>Drammatico, fantascienza, romantico</t>
  </si>
  <si>
    <t>Percy Jackson e gli Dei dell'Olimpo - Il ladro di fulmini</t>
  </si>
  <si>
    <t>Percy Jackson e gli Dei dell'Olimpo - Il mare dei mostri</t>
  </si>
  <si>
    <t>Fatto molto bene, molto realistico, ha un tocco drammatico e romantico allo stesso tempo</t>
  </si>
  <si>
    <t>Commedia vecchio stile, con valori, anche se un po' fuori dalle righe</t>
  </si>
  <si>
    <t>Blue Jasmin</t>
  </si>
  <si>
    <t>http://ilcorsaronero.info/tor/94042/Blue_Jasmine_2013_ITA_AC3_1080p_BluRay_x264_HRS</t>
  </si>
  <si>
    <t>http://ilcorsaronero.info/usr/92933</t>
  </si>
  <si>
    <t>Stai lontana da me</t>
  </si>
  <si>
    <t>Enrico Brignano, Ambra Angiolini</t>
  </si>
  <si>
    <t>http://ilcorsaronero.info/tor/94069/Stai_Lontana_Da_Me_2013_iTALiAN_AC3_DVDRip_XviD_T4P3</t>
  </si>
  <si>
    <t>http://ilcorsaronero.info/tor/87633/Il_Grande_E_Potente_Oz_2013_iTA_ENG_AC3_5_1_1080p_BluRay_x264___TrTd_TeaM</t>
  </si>
  <si>
    <t>Giovane e bella</t>
  </si>
  <si>
    <t>Promosso a 9; molto bello, Hilary Duff è molto bella; personaggi che entrano nel mito come Ronica e Rosiciak</t>
  </si>
  <si>
    <t>Non esiste traccia migliore; Trovare assolutamente di meglio</t>
  </si>
  <si>
    <t>Perde molto valore, perde il fascino del primo…</t>
  </si>
  <si>
    <t>1920x1036</t>
  </si>
  <si>
    <t>Intenso, abbastanza triste</t>
  </si>
  <si>
    <t>Tutti i film con Robin Williams hanno sempre profondi valori e comunicano sempre qualcosa :'-)</t>
  </si>
  <si>
    <t>SCARICARE A CASA TUTTI I TRACKER!!</t>
  </si>
  <si>
    <t>F.B.I. - Due agenti impossibili</t>
  </si>
  <si>
    <t>Una merda assoluta, una cagata pazzesca</t>
  </si>
  <si>
    <t>Bel film, epico, tutto se si ignora cosa sia raccontato nel libro però</t>
  </si>
  <si>
    <t>G.I. Joe - La nascita dei cobra</t>
  </si>
  <si>
    <t>L'estate del mio primo bacio</t>
  </si>
  <si>
    <t>Alexander</t>
  </si>
  <si>
    <t>Angelina Jolie</t>
  </si>
  <si>
    <t>Orwell 1984</t>
  </si>
  <si>
    <t>Distopico</t>
  </si>
  <si>
    <t>Non dite a mamma che la babysitter è morta!</t>
  </si>
  <si>
    <t>Come ammazzare il capo e vivere felici</t>
  </si>
  <si>
    <t>Professione inventore</t>
  </si>
  <si>
    <t>Material girls</t>
  </si>
  <si>
    <t>Hilary Duff</t>
  </si>
  <si>
    <t>Orange county</t>
  </si>
  <si>
    <t>Jack Black</t>
  </si>
  <si>
    <t>Il seme della discordia</t>
  </si>
  <si>
    <t>Martina Stella</t>
  </si>
  <si>
    <t>Hitcfh - Lui si che capisce le donne</t>
  </si>
  <si>
    <t>Will Smith</t>
  </si>
  <si>
    <t>Il matrimonio che vorrei</t>
  </si>
  <si>
    <t>Ho sposato un'aliena</t>
  </si>
  <si>
    <t>Kim Basinger</t>
  </si>
  <si>
    <t>L'apprendista stregone</t>
  </si>
  <si>
    <t>Nicolas Cage, Monica Bellucci</t>
  </si>
  <si>
    <t>Diverso da quanto ci si possa aspettare, temi buoni, ma non mi convince del tutto</t>
  </si>
  <si>
    <t>Non sono riuscito a seguirlo ancora neanche una volta con un audio decente ;-(</t>
  </si>
  <si>
    <t>Male male, storia priva di senso, Jessica Alba troppo secondaria</t>
  </si>
  <si>
    <t>http://ilcorsaronero.info/tor/94357/Don_Jon_2013_iTALiAN_AC3_5_1_Bluray_1080p_x264_DSS</t>
  </si>
  <si>
    <t>Men in black I</t>
  </si>
  <si>
    <t>Men in black II</t>
  </si>
  <si>
    <t>Men in black III</t>
  </si>
  <si>
    <t>Lockout</t>
  </si>
  <si>
    <t>The hunger games 1</t>
  </si>
  <si>
    <t>Audio ita registrato sovrapposto a eng (Da evitare Viaggio.Al.Centro.Della.Terra.2008.iTALiAN.AC3.DVDRip.XviD-GBM)</t>
  </si>
  <si>
    <t>Boudica</t>
  </si>
  <si>
    <t>Come ti ammazzo l'ex</t>
  </si>
  <si>
    <t>Commedia, nera</t>
  </si>
  <si>
    <t>The patriot</t>
  </si>
  <si>
    <t>Aiuto sono mia sorella</t>
  </si>
  <si>
    <t>Katherine Heigl</t>
  </si>
  <si>
    <t>C'era una volta un'estate - The way way back</t>
  </si>
  <si>
    <t>Homegrown - I piantasoldi</t>
  </si>
  <si>
    <t>Jake Gillenhall, Maggie Gillenhall</t>
  </si>
  <si>
    <t>One for the money</t>
  </si>
  <si>
    <t>Parental guidance</t>
  </si>
  <si>
    <t>Calde notti d'estate</t>
  </si>
  <si>
    <t>The big wedding</t>
  </si>
  <si>
    <t>Katherine Heigl, Robert de Niro</t>
  </si>
  <si>
    <t>The ringer - L'imbucato</t>
  </si>
  <si>
    <t>Poseidon</t>
  </si>
  <si>
    <t>Avventura, catastrofico, drammatico</t>
  </si>
  <si>
    <t>La guerra di Charlie Wilson</t>
  </si>
  <si>
    <t>Julia Roberts, Emily Blunt</t>
  </si>
  <si>
    <t>Spartacus</t>
  </si>
  <si>
    <t>Epico, storico, drammatico, azione</t>
  </si>
  <si>
    <t>State of play</t>
  </si>
  <si>
    <t>Russel Crowe, Ben Affleck, Rachel McAdams, Helen Mirren</t>
  </si>
  <si>
    <t>Arturo</t>
  </si>
  <si>
    <t>Jennifer Garner, Helen Mirren</t>
  </si>
  <si>
    <t>Il domani che verrà - The tomorrow series</t>
  </si>
  <si>
    <t>I guardiani del tesoro</t>
  </si>
  <si>
    <t>Raoul Bova</t>
  </si>
  <si>
    <t>Commando</t>
  </si>
  <si>
    <t>Arnold Schwarzenegger</t>
  </si>
  <si>
    <t>Black hawk down - Black hawk abbattuto</t>
  </si>
  <si>
    <t>Hackers</t>
  </si>
  <si>
    <t>4 amiche e un paio di jeans</t>
  </si>
  <si>
    <t>Blake Lively</t>
  </si>
  <si>
    <t>Adam &amp; Eve</t>
  </si>
  <si>
    <t>In the mix - In mezzo ai guai</t>
  </si>
  <si>
    <t>Mr. Magoo</t>
  </si>
  <si>
    <t>Il dottor T e le donne</t>
  </si>
  <si>
    <t>Richard Gere. Kate Hudson</t>
  </si>
  <si>
    <t>Ladri per amore</t>
  </si>
  <si>
    <t>Sandra Bullock</t>
  </si>
  <si>
    <t>Boys and girls - Attenzione: il sesso cambia tutto</t>
  </si>
  <si>
    <t>Decameron pie</t>
  </si>
  <si>
    <t>Mischa Barton</t>
  </si>
  <si>
    <t>Due cuori e una provetta</t>
  </si>
  <si>
    <t>Jennifer Aniston</t>
  </si>
  <si>
    <t>L'amore secondo Dan</t>
  </si>
  <si>
    <t>Steve Carell, Emily Blunt</t>
  </si>
  <si>
    <t>Non mi scaricare</t>
  </si>
  <si>
    <t>The perfect man</t>
  </si>
  <si>
    <t>Troppo violento e poco partecipativo, privo di personalità, nessun legame coi personaggi</t>
  </si>
  <si>
    <t>The hunger games 2 - La ragazza di fuoco</t>
  </si>
  <si>
    <t>Dvd usa ha prima metà a 1920x800 e seconda metà a 1920x1080, non da nessun fastidio, anzi il cambiamento da una all'altra è impercettibile</t>
  </si>
  <si>
    <t>Molto più profondo del primo, rende più partecipi (Così tanto che non mi sono accorto del cambio di dimensione dell'immagine…deve essere stato studiato ad arte), ha però il senso di inconcluso</t>
  </si>
  <si>
    <t>http://ilcorsaronero.info/tor/94464/Fuga_Di_Cervelli_2013_iTALiAN_AC3_DVDRip_XviD_T4P3</t>
  </si>
  <si>
    <t>Leggerissimo errore codifica video, non danneggiato; http://ilcorsaronero.info/tor/94544/Indiana_Jones_Temple_of_Doom_ITA_ENG_AC3_BDRip_1080p_X265_Zmachine</t>
  </si>
  <si>
    <t>http://ilcorsaronero.info/tor/94545/Indiana_Jones_Last_Crusade_ITA_ENG_AC3_BDRip_1080p_X265_ZMachine</t>
  </si>
  <si>
    <t>http://ilcorsaronero.info/tor/94546/Indiana_Jones_Kingdom_of_the_Crystal_Skull_ITA_ENG_AC3_BDRip_1080p_X265_ZMachine</t>
  </si>
  <si>
    <t>http://ilcorsaronero.info/tor/94543/Indiana_Jones_Raiders_of_the_Lost_Ark_ITA_ENG_AC3_BDRip_1080p_X265_ZMachine</t>
  </si>
  <si>
    <t>In viaggio per il college</t>
  </si>
  <si>
    <t>http://ilcorsaronero.info/tor/94512/In_viaggio_per_il_college__2008___XviD_Ita_Mp3_</t>
  </si>
  <si>
    <t>Star Wars - Il ritorno dello Jedi</t>
  </si>
  <si>
    <t>http://ilcorsaronero.info/tor/94485/Star_Wars_Il_Ritorno_dello_Jedi_ITA_ENG_AC3_BDRip_1080p_X265_ZMachine</t>
  </si>
  <si>
    <t>Star Wars - L'impero colpisce ancora</t>
  </si>
  <si>
    <t>http://ilcorsaronero.info/tor/94484/Star_Wars_Impero_Colpisce_Ancora_ITA_ENG_AC3_BDRip_1080p_X265_ZMachine</t>
  </si>
  <si>
    <t>Star Wars - Una nuova speranza</t>
  </si>
  <si>
    <t>http://ilcorsaronero.info/tor/94483/Star_Wars_Una_Nuova_Speranza_ITA_ENG_AC3_BDRip_1080p_X265_ZMachine</t>
  </si>
  <si>
    <t>Star Wars - La vendetta dei Sith</t>
  </si>
  <si>
    <t>http://ilcorsaronero.info/tor/94481/Star_Wars_La_Vendetta_dei_Sith_ITA_ENG_AC3_BDRip_1080p_X265_ZMachine</t>
  </si>
  <si>
    <t>Star Wars - L'attacco dei cloni</t>
  </si>
  <si>
    <t>Natalie Portman</t>
  </si>
  <si>
    <t>http://ilcorsaronero.info/tor/94480/Star_Wars_Attacco_dei_Cloni_ITA_ENG_AC3_BDRip_1080p_X265_ZMachine</t>
  </si>
  <si>
    <t>Star Wars - La minaccia fantasma</t>
  </si>
  <si>
    <t>http://ilcorsaronero.info/tor/94479/Star_Wars_La_Minaccia_Fantasma_ITA_ENG_AC3_BDRip_1080p_X265_ZMachine</t>
  </si>
  <si>
    <t>http://ilcorsaronero.info/usr/93089</t>
  </si>
  <si>
    <t>Jurassic Park 3</t>
  </si>
  <si>
    <t>http://ilcorsaronero.info/tor/94542/Jurassic_Park_III_ITA_ENG_AC3_BDRip_1080p_X265_ZMachine</t>
  </si>
  <si>
    <t>Jurassic Park - Il mondo perduto</t>
  </si>
  <si>
    <t>http://ilcorsaronero.info/tor/94541/Jurassic_Park_The_Lost_World_ITA_ENG_AC3_BDRip_1080p_X265_ZMachine</t>
  </si>
  <si>
    <t>http://ilcorsaronero.info/tor/94540/Jurassic_Park_ITA_ENG_AC3_BDRip_1080p_X265_ZMachine</t>
  </si>
  <si>
    <t>Anaconda</t>
  </si>
  <si>
    <t>Avventura, thriller, horror</t>
  </si>
  <si>
    <t>Jennifer Lopez, Owen Wilson</t>
  </si>
  <si>
    <t>Jackie Chan, Owen Wilson</t>
  </si>
  <si>
    <t>Rush hour - Due mine vaganti</t>
  </si>
  <si>
    <t>Jackie Chan</t>
  </si>
  <si>
    <t>Rush hour 2 - Colpo grosso al drago rosso</t>
  </si>
  <si>
    <t>Rush hour 3 - Missione Parigi</t>
  </si>
  <si>
    <t>Il giro del mondo in 80 giorni</t>
  </si>
  <si>
    <t>Molti lievi danni di codifica</t>
  </si>
  <si>
    <t>http://ilcorsaronero.info/tor/94588/Lincoln_ITA_ENG_AC3_BDRip_1080p_X264_ZMachine</t>
  </si>
  <si>
    <t>The impossible</t>
  </si>
  <si>
    <t>Naomi Watts</t>
  </si>
  <si>
    <t>Blade gen</t>
  </si>
  <si>
    <t>http://ilcorsaronero.info/tor/94559/Blade_Gen_2007_iTALiAN_Bluray_720p_x264_BG</t>
  </si>
  <si>
    <t>Lara Croft - Tomb raider 1</t>
  </si>
  <si>
    <t>1912x800</t>
  </si>
  <si>
    <t>Da 1:10:40 è ok, prima non so perché c'era un errore e lo ho ripassato in mkvtoolnix</t>
  </si>
  <si>
    <t>Molto profondo di significati, i personaggi non sono memorabili ma la storia si</t>
  </si>
  <si>
    <t>http://ilcorsaronero.info/tor/94685/Un_Boss_In_Salotto_2014_iTALiAN_AC3_Bluray_1080p_x264_DSS</t>
  </si>
  <si>
    <t>Transformers</t>
  </si>
  <si>
    <t>Megan Fox</t>
  </si>
  <si>
    <t>http://ilcorsaronero.info/tor/94673/Transformers_2007_iTALiAN_AC3_DVDRip_XviD_T4P3</t>
  </si>
  <si>
    <t>Romantici equivoci</t>
  </si>
  <si>
    <t>Jobs</t>
  </si>
  <si>
    <t>Vertical limit</t>
  </si>
  <si>
    <t>http://ilcorsaronero.info/tor/94703/Vertical_limit__2000___BRrip_XviD_Ita_Ac3_5_1_</t>
  </si>
  <si>
    <t>The butler - Un maggiordomo alla casa bianca</t>
  </si>
  <si>
    <t>Biografico, drammatico</t>
  </si>
  <si>
    <t>Lara Croft - Tomb raider 2 - La culla della vita</t>
  </si>
  <si>
    <t>1920x820</t>
  </si>
  <si>
    <t>I tre moschettieri</t>
  </si>
  <si>
    <t>656x288</t>
  </si>
  <si>
    <t>Crazy, stupid, love</t>
  </si>
  <si>
    <t>11 settembre 1683</t>
  </si>
  <si>
    <t>Realistico, sulla situazione dell'italia…</t>
  </si>
  <si>
    <t>The paperboy</t>
  </si>
  <si>
    <t>Matthew McConaughey, Nicole Kidman</t>
  </si>
  <si>
    <t>http://ilcorsaronero.info/tor/94758/The_Paperboy_2012_iTA_ENG_AC3_Bluray_1080p_x264_DSS</t>
  </si>
  <si>
    <t xml:space="preserve"> V_MS/VFW/FOURCC / DX50</t>
  </si>
  <si>
    <t>Cast indimdenticabile: Matthew McConaughey, Justin Bartha, Zoey Deschanel, Sarah Jessica Parker; Splendidissima, sempre eccezionale, rivalutata a 10</t>
  </si>
  <si>
    <t>Il non plus ultra ;)</t>
  </si>
  <si>
    <t>Forse troppo fantasioso</t>
  </si>
  <si>
    <t>http://ilcorsaronero.info/tor/94878/Un_Maggiordomo_Alla_Casa_Bianca_2013_iTA_ENG_AC3_Bluray_1080p_x264_DSS</t>
  </si>
  <si>
    <t>G.I. Joe - La vendetta</t>
  </si>
  <si>
    <t>Forse preferisco questo al primo, meno fantascientifico</t>
  </si>
  <si>
    <t>Lo smoking</t>
  </si>
  <si>
    <t>Bello :)</t>
  </si>
  <si>
    <t>Audio cam, leggere imperfezioni nel video, ergo FONDAMENTALE migliorare</t>
  </si>
  <si>
    <t>Il ministro - L'esercizio dello stato</t>
  </si>
  <si>
    <t>http://ilcorsaronero.info/tor/94892/Il_Ministro___L_esercizio_Dello_Stato__2011__iTALiAN_DVDRip_XviD</t>
  </si>
  <si>
    <t>La formula della felicità</t>
  </si>
  <si>
    <t>Olivia Wilde</t>
  </si>
  <si>
    <t>http://ilcorsaronero.info/tor/94900/La_Formula_Della_Felicita_2014_iTA_eNG_AC3_1080p_BrRip_x264_TrTd_TeaM</t>
  </si>
  <si>
    <t>100 gradi sotto zero</t>
  </si>
  <si>
    <t>Scarso coinvolgimento, terremoti che colpiscono in un punto e a 10m di distanza non fanno effetto…</t>
  </si>
  <si>
    <t>Avventura, azione, fantastico, suspense/thriller</t>
  </si>
  <si>
    <t>In time - Vivi per sempre o muori provandoci</t>
  </si>
  <si>
    <t>Senso profondo, insegna a non mollare mai</t>
  </si>
  <si>
    <t>Leggeri difetti sparsi, non danno fastidio</t>
  </si>
  <si>
    <t>Vecchio stampo, un po' troppo poco credibile</t>
  </si>
  <si>
    <t>Bello ma non come il primo</t>
  </si>
  <si>
    <t>Leggere imperfezioni video</t>
  </si>
  <si>
    <t>Fatto abbastanza bene, approfondimento interessante su un periodo storico del quale non so molto</t>
  </si>
  <si>
    <t>Adolescenziale, ben fatto</t>
  </si>
  <si>
    <t>Leggeri errori codifica; http://ilcorsaronero.info/tor/95313/Un_agente_segreto_al_liceo___If_looks_could_kill__1991___Mux___XviD___Ita_Eng_Ac3_</t>
  </si>
  <si>
    <t>Pirati dei Caraibi - La maledizione della prima luna</t>
  </si>
  <si>
    <t>Azione, avventura</t>
  </si>
  <si>
    <t>Johnny Depp, Orlando Bloom, Keira Knightley</t>
  </si>
  <si>
    <t>http://ilcorsaronero.info/tor/95259/Pirati_Dei_Caraibi_La_Maledizione_Della_Prima_Luna_2003_iTA_ENG_AC3_Subs_Bluray_1080p_x264_DSS</t>
  </si>
  <si>
    <t>The amazing spiderman</t>
  </si>
  <si>
    <t>Azione, fantascienza, drammatico</t>
  </si>
  <si>
    <t>Emma Stone</t>
  </si>
  <si>
    <t>http://ilcorsaronero.info/tor/95216/The_Amazing_Spiderman_2012_iTA_ENG_AC3_Bluray_1080p_Subs_x264_DSS</t>
  </si>
  <si>
    <t>Spiderman 3</t>
  </si>
  <si>
    <t>Kirsten Dunst</t>
  </si>
  <si>
    <t>http://ilcorsaronero.info/tor/95215/Spider_Man_3_2007_iTA_ENG_AC3_Bluray_1080p_Subs_x264_DSS</t>
  </si>
  <si>
    <t>Spiderman 2</t>
  </si>
  <si>
    <t>http://ilcorsaronero.info/tor/95214/Spider_Man_2_2004_iTA_ENG_AC3_Bluray_1080p_Subs_x264_DSS</t>
  </si>
  <si>
    <t>Parker</t>
  </si>
  <si>
    <t>Jennifer Lopez</t>
  </si>
  <si>
    <t>http://ilcorsaronero.info/tor/95387/Parker_2013_iTA_ENG_Bluray_1080p_x264_DSS</t>
  </si>
  <si>
    <t>Pallottole cinesi - Shanghai Noon</t>
  </si>
  <si>
    <t>Non mi ha entusiasmato più di tanto…</t>
  </si>
  <si>
    <t>Leggerissimi errori codifica video sparsi, non danno fastidio</t>
  </si>
  <si>
    <t>Bello, con significati di fondo come in tutti i film di Robin Williams</t>
  </si>
  <si>
    <t>Molto frizzante all'inizio, si perde sui 2/3 ma recupera abbastanza in fondo</t>
  </si>
  <si>
    <t>Leggeri errori codifica; cercare qualità migliore</t>
  </si>
  <si>
    <t>http://ilcorsaronero.info/tor/95592/The_Wolf_of_Wall_Street_2013_iTA_ENG_AC3_Bluray_1080p_x264_DSS</t>
  </si>
  <si>
    <t>Disconnect</t>
  </si>
  <si>
    <t>http://ilcorsaronero.info/tor/95567/Disconnect_2012_iTA_ENG_AC3_Bluray_1080p_Subs_x264_DSS</t>
  </si>
  <si>
    <t>Necessario 1080p; http://ilcorsaronero.info/tor/95519/Thor_2011_iTA_ENG_AC3_1080p_MultiSubs_x264_DSS</t>
  </si>
  <si>
    <t>The adventurer - Il mistero dello scrigno di Mida</t>
  </si>
  <si>
    <t>http://ilcorsaronero.info/tor/95508/The_adventurer___Il_mistero_dello_scrigno_di_Mida_2013_BDRipMux_Ita_AC3_MT_</t>
  </si>
  <si>
    <t>Invictus</t>
  </si>
  <si>
    <t>Drammatico, biografico, sportivo</t>
  </si>
  <si>
    <t>http://ilcorsaronero.info/tor/95489/Invictus___L_invincibile__2009___XviD___Italian_English_Ac3_5_1___Sub_Ita_Eng__MIRCrew</t>
  </si>
  <si>
    <t>Il capitale umano</t>
  </si>
  <si>
    <t>http://ilcorsaronero.info/tor/95465/Il_Capitale_Umano_2013_iTA_AC3_Bluray_1080p_MultiSubs_x264_DSS</t>
  </si>
  <si>
    <t>http://ilcorsaronero.info/tor/95456/Studio_Illegale__2013__DVDrip_Italian_Ac3</t>
  </si>
  <si>
    <t>Un fantastico via vai</t>
  </si>
  <si>
    <t>Prometheus</t>
  </si>
  <si>
    <t>V_MPEGH/ISO/HEVC</t>
  </si>
  <si>
    <t>Fatto bene lo è, però non è il mio genere, troppo horror</t>
  </si>
  <si>
    <t>Extended fan cut; le parti estese sono in inglese</t>
  </si>
  <si>
    <t>Eccezionale, non eccelso ma ottimo</t>
  </si>
  <si>
    <t>Se si trova 1080p extended cut si</t>
  </si>
  <si>
    <t>http://ilcorsaronero.info/tor/80966/Johnny_English_Reborn__BDRip_1080p_Mkv_Ita_Eng_Esp_Deu_Ac3_MultiSub__A_C_U_M__</t>
  </si>
  <si>
    <t>1920x1088</t>
  </si>
  <si>
    <t>http://ilcorsaronero.info/tor/95771/I_Mercenari_2_2012_iTA_ENG_DTS_Bluray_1080p_x264_DSS</t>
  </si>
  <si>
    <t>http://ilcorsaronero.info/tor/95770/I_Mercenari_2010_iTA_ENG_DTS_Bluray_1080p_x264_DSS</t>
  </si>
  <si>
    <t>Anchorman 2 - Fotti la notizia</t>
  </si>
  <si>
    <t>http://ilcorsaronero.info/tor/95744/Anchorman_2_Fotti_La_Notizia_2013_iTALiAN_Bluray_720p_x264_BG</t>
  </si>
  <si>
    <t>Stasera... Laura! Ho creduto in un sogno</t>
  </si>
  <si>
    <t>http://ilcorsaronero.info/tor/95803/Un_Compleanno_Da_Leoni_2013_iTALiAN_AC3_DVDRip_XviD_T4P3</t>
  </si>
  <si>
    <t>Saving general Yang</t>
  </si>
  <si>
    <t>http://ilcorsaronero.info/tor/95792/Saving_General_Yang_2013_iTALiAN_BDRip_XviD_BG</t>
  </si>
  <si>
    <t>Hercules - La leggenda ha inizio</t>
  </si>
  <si>
    <t>Due cavalieri a Londra</t>
  </si>
  <si>
    <t>Simpatici Owen Wilson e Jackie Chan</t>
  </si>
  <si>
    <t>704x296</t>
  </si>
  <si>
    <t>Iron Man 1</t>
  </si>
  <si>
    <t>Molto bello :)</t>
  </si>
  <si>
    <t>Thor 2 - The dark world</t>
  </si>
  <si>
    <t>Fissato a 9, Natalie Portman sempre splendida :)</t>
  </si>
  <si>
    <t>1908x800</t>
  </si>
  <si>
    <t>http://ilcorsaronero.info/tor/96020/Monuments_Men_2014_iTALiAN_AC3_BRRip_XviD_T4P3</t>
  </si>
  <si>
    <t>Star Trek IV</t>
  </si>
  <si>
    <t>http://ilcorsaronero.info/tor/95997/_Star_Trek_IV___Rotta_Verso_la_Terra_ITA_ENG_AC3_BDRip_1080p_X265_ZMachine</t>
  </si>
  <si>
    <t>Star Trek III</t>
  </si>
  <si>
    <t>http://ilcorsaronero.info/tor/95996/Star_Trek_III_Alla_Ricerca_di_Spock_ITA_ENG_AC3_BDRip_1080p_X265_ZMachine</t>
  </si>
  <si>
    <t>http://ilcorsaronero.info/tor/95995/Star_Trek_II_L_Ira_di_Khan_ITA_ENG_AC3_BDRip_1080p_X265_ZMachine</t>
  </si>
  <si>
    <t>Star Trek I</t>
  </si>
  <si>
    <t>http://ilcorsaronero.info/tor/95994/Star_Trek_I_The_Motion_Picture_ITA_ENG_AC3_BDRip_1080p_X265_ZMachine</t>
  </si>
  <si>
    <t>Diana - La storia segreta di Lady D</t>
  </si>
  <si>
    <t>http://ilcorsaronero.info/tor/95992/Diana___La_Storia_Segreta_Di_Lady_D___2013____Bonus_43m__XviD__Italian_English___Sub_Ita_Eng__MIRCre</t>
  </si>
  <si>
    <t>Swat - Firefight</t>
  </si>
  <si>
    <t>http://ilcorsaronero.info/tor/95985/SWAT___Firefight__2011___BRrip_XviD_Ita_Ac3_5_1_</t>
  </si>
  <si>
    <t>Elektra</t>
  </si>
  <si>
    <t>Fantastico, azione</t>
  </si>
  <si>
    <t>http://ilcorsaronero.info/tor/95982/Elektra_2005_BRrip_XviD_Ita_Ac3_5_1_</t>
  </si>
  <si>
    <t>Pirati dei Caraibi - Oltre i confini del mare</t>
  </si>
  <si>
    <t>Commedia, avventura, fantastico</t>
  </si>
  <si>
    <t>http://ilcorsaronero.info/tor/95949/Pirati_Dei_Caraibi_Oltre_I_Confini_Del_Mare_2011_iTALiAN_AC3_BRRip_XviD_T4P3</t>
  </si>
  <si>
    <t>Pirati dei Caraibi - Ai confini del mondo</t>
  </si>
  <si>
    <t>http://ilcorsaronero.info/tor/95948/Pirati_Dei_Caraibi_Ai_Confini_Del_Mondo_2007_iTALiAN_AC3_BRRip_XviD_T4P3</t>
  </si>
  <si>
    <t>Pirati dei Caraibi - La maledizione del forziere fantasma</t>
  </si>
  <si>
    <t>http://ilcorsaronero.info/tor/95947/Pirati_Dei_Caraibi_La_Maledizione_Del_Forziere_Fantasma_2006_iTALiAN_AC3_BRRip_XviD_T4P3</t>
  </si>
  <si>
    <t>007 - 02 Dalla Russia con amore</t>
  </si>
  <si>
    <t>Molto bello, classico</t>
  </si>
  <si>
    <t>720x432</t>
  </si>
  <si>
    <t>Molto molto bello</t>
  </si>
  <si>
    <t>656x400</t>
  </si>
  <si>
    <t>007 - 04 Thunderball - Operazione Tuono</t>
  </si>
  <si>
    <t>Ha perso un po di smalto</t>
  </si>
  <si>
    <t>http://ilcorsaronero.info/tor/96135/Sotto_Una_Buona_Stella_2014_iTALiAN_1080p_BluRay_DTS_HDMA_x264___TrTd_TeaM_mkv</t>
  </si>
  <si>
    <t>Lone survivor</t>
  </si>
  <si>
    <t>Fast &amp; furious 6</t>
  </si>
  <si>
    <t>Azione, crimine, thriller</t>
  </si>
  <si>
    <t>http://ilcorsaronero.info/tor/96096/Fast___Furious_6_Extended__2013__Brrip_ENG_ITA_XviD_Ac3</t>
  </si>
  <si>
    <t>Una notte da leoni 3</t>
  </si>
  <si>
    <t>http://ilcorsaronero.info/tor/96080/Una_Notte_da_Leoni_3_ITA_ENG_AC3_BDRip_1080p_X264_ZMachine</t>
  </si>
  <si>
    <t>Spiders</t>
  </si>
  <si>
    <t>Thriller, fantascienza</t>
  </si>
  <si>
    <t>http://ilcorsaronero.info/tor/96073/Spiders_2013_iTALiAN_AC3_DVDRip_XviD_T4P3</t>
  </si>
  <si>
    <t>Il ginecologo della mutua</t>
  </si>
  <si>
    <t>Alla ricerca dell'isola di Nim</t>
  </si>
  <si>
    <t>Non mi convince più di tanto</t>
  </si>
  <si>
    <t>007 - 05 Si vive solo due volte</t>
  </si>
  <si>
    <t>007 - 06 Al servizio segreto di sua maestà</t>
  </si>
  <si>
    <t>Ha perso la strada…</t>
  </si>
  <si>
    <t>007 - 07 Una cascata di diamanti</t>
  </si>
  <si>
    <t>Riprende con gli interessi</t>
  </si>
  <si>
    <t>Senza ne capo ne coda</t>
  </si>
  <si>
    <t>Numerosi errori codifica</t>
  </si>
  <si>
    <t>Bastardi senza gloria</t>
  </si>
  <si>
    <t>Azione, guerra, avventura</t>
  </si>
  <si>
    <t>http://ilcorsaronero.info/tor/96346/Bastardi_Senza_Gloria_ITA_ENG_AC3_BDRip_1080p_X265_ZMachine</t>
  </si>
  <si>
    <t>http://ilcorsaronero.info/tor/95679/RoboCop_2014_ITA_AC3_Sub_1080p_BluRay_x264_HRS_mkv</t>
  </si>
  <si>
    <t>http://ilcorsaronero.info/tor/94101/Last_Vegas_2013_ITA_AC3_1080p_BluRay_x264_HRS</t>
  </si>
  <si>
    <t>http://ilcorsaronero.info/tor/96412/Amore_e_altri_rimedi___Love_and_other_drugs__2010___BDmux___H264___Ita_Eng_Ac3_</t>
  </si>
  <si>
    <t>Avatar</t>
  </si>
  <si>
    <t>James Cameron ha fatto un lavoro eccelso, il genere così fantastico non è proprio il mio ideale, ma come viene raccontato con avventura, azione, fantascienza lo apprezzo</t>
  </si>
  <si>
    <t>http://www.rai.tv/dl/RaiTV/programmi/media/ContentItem-cbe99461-b6e7-4a3e-a053-13b18d19cece.html#p=</t>
  </si>
  <si>
    <t>Bello, delicato, commedia all'italiana stile anni 60</t>
  </si>
  <si>
    <t>1920x784</t>
  </si>
  <si>
    <t>Una donna per amica</t>
  </si>
  <si>
    <t>http://ilcorsaronero.info/tor/96516/Una_Donna_Per_Amica_2014_iTALiAN_AC3_DVDRip_XviD_T4P3</t>
  </si>
  <si>
    <t>Il battaglione perduto</t>
  </si>
  <si>
    <t>Guerra</t>
  </si>
  <si>
    <t>http://ilcorsaronero.info/tor/96515/Il_Battaglione_Perduto_2001_iTALiAN_AC3_DvDrip_XviD_kappa_PapeeteGroup</t>
  </si>
  <si>
    <t>Il fondamentalista riluttante</t>
  </si>
  <si>
    <t>http://ilcorsaronero.info/tor/96501/IL_Fondamentalista_Riluttante__2012__BDrip_Xvid_Italian_Ac3</t>
  </si>
  <si>
    <t>Migliorare</t>
  </si>
  <si>
    <t>Libera la fantasia, è un po come quello che facevo io tanti anni fa…:'-)</t>
  </si>
  <si>
    <t>After earth</t>
  </si>
  <si>
    <t>Poco coinvolgente, triste, storia non troppo chiara, complesso</t>
  </si>
  <si>
    <t>Buona storia, finale incerto, migliorabile a 9 forse</t>
  </si>
  <si>
    <t>1912x804</t>
  </si>
  <si>
    <t>Codice fantasma</t>
  </si>
  <si>
    <t>Storia non troppo interessante</t>
  </si>
  <si>
    <t>DTS</t>
  </si>
  <si>
    <t>Niente può fermarci</t>
  </si>
  <si>
    <t>http://ilcorsaronero.info/tor/96668/Niente_Pu%F2_Fermarci__2013__DvDrip_Italian_XviD_Ac3</t>
  </si>
  <si>
    <t>Non male, sui tempi d'oggi, splendida Laura Torrisi</t>
  </si>
  <si>
    <t>544x244</t>
  </si>
  <si>
    <t>Sarà perché ti amo</t>
  </si>
  <si>
    <t>Sophie Marceau</t>
  </si>
  <si>
    <t>Tutta colpa del vulcano</t>
  </si>
  <si>
    <t>Tower Heist - Colpo ad alto livello</t>
  </si>
  <si>
    <t>Azione, commedia, poliziesco</t>
  </si>
  <si>
    <t>Eddie Murphy, Ben Stiller</t>
  </si>
  <si>
    <t>2 giorni a New York</t>
  </si>
  <si>
    <t>A tratti piacevole, a tratti cade troppo nel banale</t>
  </si>
  <si>
    <t>Fastidiosi sottotitoli inglesi attaccati al video</t>
  </si>
  <si>
    <t>Bello ma non eccezionale</t>
  </si>
  <si>
    <t>Promosso a 10, eccezionale, dolce :'-)</t>
  </si>
  <si>
    <t>http://ilcorsaronero.info/tor/96885/Godzilla_1998_iTALiAN_AC3_BRRip_XviD_T4P3</t>
  </si>
  <si>
    <t>Iron Man 2</t>
  </si>
  <si>
    <t>Bello, ma non eccezionale, ottima Gwyneth Paltrow e Scarlett Johansson</t>
  </si>
  <si>
    <t>Cercare qualità superiore; https://kickass.to/american-pie-1080p-bluray-dts-x264-don-t2108347.html</t>
  </si>
  <si>
    <t>zlib; http://ilcorsaronero.info/tor/55268/L_amore_non_va_in_vacanza__BDrip_1080p_ENG_ITA_FRE_GER_JPN_RUS_AC3__Multisub_x264_blu_ray__2006_</t>
  </si>
  <si>
    <t>http://ilcorsaronero.info/tor/96966/The_core__2003___BDmux_720p___H264___Ita_Eng_Ac3_</t>
  </si>
  <si>
    <t>Election</t>
  </si>
  <si>
    <t>Reese Witherspoon</t>
  </si>
  <si>
    <t>Bello, ma non eccezionale, storia strutturata troppo sparpagliata, Eva Green splendidissima</t>
  </si>
  <si>
    <t>Iron Man 3</t>
  </si>
  <si>
    <t>Bello, ma non eccezionale, dà un senso di incompiuto, è incasinato</t>
  </si>
  <si>
    <t>007 - 08 Vivi e lascia morire</t>
  </si>
  <si>
    <t>Bello bello bello</t>
  </si>
  <si>
    <t>007 - 09 L'uomo dalla pistola d'oro</t>
  </si>
  <si>
    <t>Splendido, uno dei migliori</t>
  </si>
  <si>
    <t>007 - 10 La spia che mi amava</t>
  </si>
  <si>
    <t>007 - 11 Moonraker - Operazione spazio</t>
  </si>
  <si>
    <t>Ha perso per la storia</t>
  </si>
  <si>
    <t>007 - 12 Solo per i tuoi occhi</t>
  </si>
  <si>
    <t>È stranamente dolce</t>
  </si>
  <si>
    <t>Animazione, avventura, commedia</t>
  </si>
  <si>
    <t>Captain Phillips - Attacco in mare aperto</t>
  </si>
  <si>
    <t>Avventura, azione, fantascienza, fantastico</t>
  </si>
  <si>
    <t>Fantascienza, horror</t>
  </si>
  <si>
    <t>Avventura, azione, commedia, western</t>
  </si>
  <si>
    <t>Avventura, commedia, famiglia</t>
  </si>
  <si>
    <t>Avventura, drammatico, guerra</t>
  </si>
  <si>
    <t>007 - 03 Missione Goldfinger</t>
  </si>
  <si>
    <t>007 - 13 Octopussy - Operazione piovra</t>
  </si>
  <si>
    <t>Sarebbe un 10, è il migliore, è dolce e tutto il resto :)</t>
  </si>
  <si>
    <t>Sperduti a Manhattan</t>
  </si>
  <si>
    <t>Steve Martin, Goldie Hawn</t>
  </si>
  <si>
    <t>http://ilcorsaronero.info/tor/97255/Sperduti_a_Manhattan___The_out_of_towners__1999___Mux___H264___Ita_Eng_Ac3_</t>
  </si>
  <si>
    <t>zlib; http://ilcorsaronero.info/tor/97236/Ricomincio_Da_Capo__1993___XviD___Italian_English_Ac3_5_1___Multisub__MIRCrew</t>
  </si>
  <si>
    <t>http://ilcorsaronero.info/tor/97168/Alex_Rider___Stormbreaker__2006___BRrip_XviD_Ita_Ac3_5_1_</t>
  </si>
  <si>
    <t>Non mi convince…</t>
  </si>
  <si>
    <t>007 - 14 A view to a kill - Bersaglio mobile</t>
  </si>
  <si>
    <t>Storia non eccezionale, ma Roger Moore ottimo</t>
  </si>
  <si>
    <t>Molto bello, Matthew McConaughey eccezionale, Penelope Cruz Splendida e bravissima, peccato per la storia troppo staccata dal libro</t>
  </si>
  <si>
    <t>007 - Mai dire mai</t>
  </si>
  <si>
    <t>Orientato più sulla commedia che sull'azione, non è male, è il "primo" James Bond</t>
  </si>
  <si>
    <t>Sandra Bullock simpaticissima</t>
  </si>
  <si>
    <t>Mr. Bean</t>
  </si>
  <si>
    <t>Serie:</t>
  </si>
  <si>
    <t>Puntata:</t>
  </si>
  <si>
    <t>S1E01 - Mr. Bean</t>
  </si>
  <si>
    <t>S1E02 - The return of Mr. Bean</t>
  </si>
  <si>
    <t>S1E03 - The curse of Mr. Bean</t>
  </si>
  <si>
    <t>S1E04 - Mr. Bean goes to town</t>
  </si>
  <si>
    <t>S1E05 - The trouble with Mr. Bean</t>
  </si>
  <si>
    <t>S1E06 - Mr. Bean rides again</t>
  </si>
  <si>
    <t>S1E07 - Merry Christmas Mr. Bean</t>
  </si>
  <si>
    <t>S1E08 - Mr. Bean in room 426</t>
  </si>
  <si>
    <t>S1E09 - Do-it-yourself Mr. Bean</t>
  </si>
  <si>
    <t>S1E10 - Mind the baby, Mr. Bean</t>
  </si>
  <si>
    <t>S1E11 - Back to school Mr. Bean</t>
  </si>
  <si>
    <t>S1E12 - Tee off, Mr. Bean</t>
  </si>
  <si>
    <t>S1E13 - Goodnight Mr. Bean</t>
  </si>
  <si>
    <t>S1E14 - Hair by Mr. Bean of London</t>
  </si>
  <si>
    <t>S0E01 - The library</t>
  </si>
  <si>
    <t>S0E07 - The best bits of Mr. Bean</t>
  </si>
  <si>
    <t>S0E08 - The story of Mr. Bean</t>
  </si>
  <si>
    <t>608x448</t>
  </si>
  <si>
    <t>Attacco al potere - The siege</t>
  </si>
  <si>
    <t>Niente a che vedere con quello del 2013, questo ha una qualità inferiore</t>
  </si>
  <si>
    <t>1280x542</t>
  </si>
  <si>
    <t>The dreamers</t>
  </si>
  <si>
    <t>Bello, anche la storia è bella</t>
  </si>
  <si>
    <t>Confermato il 9, troppo bello e divertente</t>
  </si>
  <si>
    <t>Aeon Flux - Il futuro ha inizio</t>
  </si>
  <si>
    <t>http://ilcorsaronero.info/tor/97435/Aeon_Flux___Aeon_Flux__2005___XviD___Italian_English__Ac3_5_1___Sub_Ita_Eng__MIRCrew</t>
  </si>
  <si>
    <t>Ironclad 2 - Battle for blood</t>
  </si>
  <si>
    <t>http://ilcorsaronero.info/tor/97477/IronClad_2_Battle_For_Blood_2014_iTALiAN_AC3_DUAL_1080p_BluRay_x264_TrTd_TeaM</t>
  </si>
  <si>
    <t>Noah</t>
  </si>
  <si>
    <t>La guerra dei mondi</t>
  </si>
  <si>
    <t>Tom Cruise</t>
  </si>
  <si>
    <t>http://ilcorsaronero.info/tor/97763/La_Guerra_dei_Mondi__2005__Ita_Eng_1080p_BluRay_x264__TNT_Village_</t>
  </si>
  <si>
    <t>The amazing spiderman 2</t>
  </si>
  <si>
    <t>http://ilcorsaronero.info/usr/68499</t>
  </si>
  <si>
    <t>Sin city</t>
  </si>
  <si>
    <t>Bruce Willis, Jessica Alba</t>
  </si>
  <si>
    <t>http://ilcorsaronero.info/tor/97916/Sin_City_2005_iTALiAN_AC3_EXTENDED_BRRip_XviD_T4P3</t>
  </si>
  <si>
    <t>http://ilcorsaronero.info/tor/98056/I_Fantastici_Quattro___BD_Rip_ITA_Eng_HD__Mkv_X264_DTS_ITA_AAC_Eng_Sub_</t>
  </si>
  <si>
    <t>http://ilcorsaronero.info/tor/98062/Ironclad_2_Battle_For_Blood__2014___XviD___Italian_English_Ac3_5_1__Sub_ita__MIRCrew</t>
  </si>
  <si>
    <t>The colony</t>
  </si>
  <si>
    <t>http://ilcorsaronero.info/tor/98144/The_Colony_2013_iTALiAN_BDRip_XviD_TRL_MT_</t>
  </si>
  <si>
    <t>zlib; MD, traccia audio-video danneggiata; http://ilcorsaronero.info/tor/98180/I_Fantastici_4_e_Silver_Surfer___BD_Rip_ITA_Eng_HD__Mkv_X264_DTS_ITA_AAC_Eng_Sub_</t>
  </si>
  <si>
    <t>http://ilcorsaronero.info/tor/98236/Il_codice_da_Vinci___The_da_Vinci_code__2006____Extended_Cut__BDmux_720p___H264___Ita_Eng_Ac3_</t>
  </si>
  <si>
    <t>Appleseed Alpha</t>
  </si>
  <si>
    <t>Azione, animazione, fantascienza</t>
  </si>
  <si>
    <t>http://ilcorsaronero.info/tor/98348/Appleseed_Alpha_2014_iTALiAN_AC3_Dual_720p_BrRip_x264_TrTd_TeaM</t>
  </si>
  <si>
    <t>http://ilcorsaronero.info/tor/98357/50_volte_il_primo_bacio__2004___BDMux720p_Ita_Eng__A_C_U_M__</t>
  </si>
  <si>
    <t>Leggeri difetti di codifica video; http://ilcorsaronero.info/tor/98374/The_Italian_Job___BD_Rip_ITA_Eng_HD__Mkv_X264_AC3_ITA_AAC_Eng_Sub_</t>
  </si>
  <si>
    <t>Leggeri danni alla traccia video verso l'inizio</t>
  </si>
  <si>
    <t>Leggeri danni alla traccia video sparsi</t>
  </si>
  <si>
    <t>Bello bello, forse il più bello dei 3</t>
  </si>
  <si>
    <t>Danno traccia video 1:21:48 non da fastidio; ottenuto unendo video di uno e audio di un altro; http://ilcorsaronero.info/tor/98436/The_Avengers___Agenti_speciali__1998___BDRip1080p_Ita_Eng__A_C_U_M__</t>
  </si>
  <si>
    <t>Cercare qualità 1080p; http://ilcorsaronero.info/tor/86733/Battleship__BDRip_1080p_Mkv_Ita_Eng_Ac3_Esp_Fre_Aac_MultiSub__A_C_U_M__</t>
  </si>
  <si>
    <t>Cercare qualità 1080p; http://forum.tntvillage.scambioetico.org/?showtopic=344232 ; http://ilcorsaronero.info/tor/86767/American_Reunion__BDRip_1080p_Mkv_Ita_Eng_Ac3_Esp_Fre_Aac_MultiSub__A_C_U_M__</t>
  </si>
  <si>
    <t>http://ilcorsaronero.info/tor/84303/Amici_di_letto___Friends_with_Benefits_S01e01_12_Mux___XviD___Ita_Mp3__WEB_DL_by_Darksidemux</t>
  </si>
  <si>
    <t>Cercare qualità 1080p; http://forum.tntvillage.scambioetico.org/?showtopic=317263 ; http://bitsnoop.com/bluray-rip-1080p-ita-eng-spa-ac3-su-q34838455.html</t>
  </si>
  <si>
    <t>S0E03 - The bus stop</t>
  </si>
  <si>
    <t>S0E02 - Mr. Bean's red nose day</t>
  </si>
  <si>
    <t>S0E04 - I want to be elected</t>
  </si>
  <si>
    <t>S0E05 - Blind date</t>
  </si>
  <si>
    <t>S0E06 - Torville and Bean</t>
  </si>
  <si>
    <t>S0E09 - Mr. Bean's wedding</t>
  </si>
  <si>
    <t>S0E10 - Boyzone - Picture of you</t>
  </si>
  <si>
    <t>720x528</t>
  </si>
  <si>
    <t>DX50</t>
  </si>
  <si>
    <t>432x320</t>
  </si>
  <si>
    <t>L'uomo di casa</t>
  </si>
  <si>
    <t>Bello, non me lo aspettavo così bello</t>
  </si>
  <si>
    <t>592x240</t>
  </si>
  <si>
    <t>Cercare qualità superiore; NON passabile in mkvtoolnix</t>
  </si>
  <si>
    <t>http://ilcorsaronero.info/tor/98533/World_War_Z___Unrated_Edition__2013__BDrip_XviD_ENG_ITA_Ac3</t>
  </si>
  <si>
    <t>Vicky Cristina Barcelona</t>
  </si>
  <si>
    <t>Penelope Cruz, Scarlett Johansson</t>
  </si>
  <si>
    <t>http://ilcorsaronero.info/tor/98506/Vicky_Cristina_Barcelona__2008___BDmux_720p___H264___Ita_Eng_Ac3_</t>
  </si>
  <si>
    <t>I mercenari 3</t>
  </si>
  <si>
    <t>Avventura, azione, thriller</t>
  </si>
  <si>
    <t>http://ilcorsaronero.info/tor/56212/10000_Ac%2C__BDrip_1080p___H264___Ita_Eng_Ac3___Sub_Ita_Eng__Avventura__TNTVillage_scambioetico_org_</t>
  </si>
  <si>
    <t>http://katproxy.com/bluray-rip-720p-ita-eng-ac3-sub-agente-smart-casino-totale-m-rcomem-t164863.html</t>
  </si>
  <si>
    <t>http://ilcorsaronero.info/tor/84559/Benvenuti_al_nord__BDRip_1080p_Mkv_Ita_Ac3_Sub_Ita_Eng__A_C_U_M__</t>
  </si>
  <si>
    <t>Cercare 1080p; http://ilcorsaronero.info/tor/56163/_BDRip_720P_ITA_ENG_AC3_SUB__Lei_%E8_Troppo_per_me__2010__P2P</t>
  </si>
  <si>
    <t>http://ilcorsaronero.info/tor/32111/_HD_1080p_ITA_ENG_AC3__Next__HDitaly__</t>
  </si>
  <si>
    <t>1080p necessario; http://ilcorsaronero.info/tor/68189/Sahara__H264_Ita_Ac3_Eng_Aac_Sub_Ita_Eng__TnT_Village_</t>
  </si>
  <si>
    <t>Cercare assolutamente 1080p; http://ilcorsaronero.info/tor/70456/The_Day_After_Tomorrow__BDRip_1080p_Mkv_Ita_Eng_Ac3_Esp_Aac_MultiSub__Nautilus_BT_</t>
  </si>
  <si>
    <t>http://ilcorsaronero.info/tor/94765/The_Host__2013__BDrip_1080p_ENG_ITA_x264</t>
  </si>
  <si>
    <t>http://ilcorsaronero.info/tor/82147/The_Social_Network__2010___BDRip1080p_Ita_Eng_</t>
  </si>
  <si>
    <t>Cercare qualità superiore; http://ilcorsaronero.info/tor/48605/Tu_Io_E_Dupree_2006_iTALIAN_DvDRiP_XviD_Ac3_CRM</t>
  </si>
  <si>
    <t>Audio cam, video con leggeri danni; http://ilcorsaronero.info/tor/85389/Viaggio_Nell_Isola_Misteriosa_3D_2012_iTA_EnG_1080p_BrRiP_H_SBS_x264_TrTd_TeaM</t>
  </si>
  <si>
    <t>http://ilcorsaronero.info/tor/96460/Lone_Survivor_2013_iTALiAN_AC3_DUAL_1080p_BluRay_x264_TrTd_TeaM</t>
  </si>
  <si>
    <t>http://ilcorsaronero.info/tor/95459/Parker_2013_iTALiAN_AC3_DUAL_1080p_BluRay_x264_TrTd_TeaM</t>
  </si>
  <si>
    <t>Sole a catinelle</t>
  </si>
  <si>
    <t>http://ilcorsaronero.info/tor/93287/Sole_A_Catinelle_2013_iTALIAN_AC3_1080p_Bluray_x264_TrTd_TeaM</t>
  </si>
  <si>
    <t>Checco Zalone</t>
  </si>
  <si>
    <t>Conan the barbarian</t>
  </si>
  <si>
    <t>Azione, epico, fantastico</t>
  </si>
  <si>
    <t>http://ilcorsaronero.info/tor/88320/Conan_The_Barbarian_2011_3D_HSBS_iTA_eNG_AC3_BrRip_1080p_x264_TrTd_TeaM</t>
  </si>
  <si>
    <t>Skyfall</t>
  </si>
  <si>
    <t>http://ilcorsaronero.info/tor/84100/Skyfall_2012_iTA_ENG_1080p_BrRiP_x264_TrTd_TeaM</t>
  </si>
  <si>
    <t>http://ilcorsaronero.info/tor/79261/Nudi_E_Felici_2012_iTA_ENG_BluRay_720p_x264_TrTd_TeaM</t>
  </si>
  <si>
    <t>Storia alla giapponese (tipo Pacific rim) e quindi partiamo male, inizio triste non direttamente legato quindi altri meno, storia che diventa troppo lunga e noiosa altro meno</t>
  </si>
  <si>
    <t>Code name Geronimo</t>
  </si>
  <si>
    <t>http://ilcorsaronero.info/tor/98600/Code_Name_Geronimo_2012_iTA_ENG_Bluray_720p_x264_BG</t>
  </si>
  <si>
    <t>http://ilcorsaronero.info/tor/98589/Riddick_2013_BRrip_720p_H264_Ita_Ac3_5_1__TNT_Village_</t>
  </si>
  <si>
    <t>Captain America - The winter soldier</t>
  </si>
  <si>
    <t>Buon ritmo, interessante la trama, Scarlett Johansson mi è sembrata un pochino sottotono però</t>
  </si>
  <si>
    <t>http://ilcorsaronero.info/tor/63942/__Alexander%2C__BDrip_720p___H264___Ita_Eng_Ac3___Sub_Ita_Eng__Action___Adventure___Biography__TNTVill</t>
  </si>
  <si>
    <t>Rivalutazione:</t>
  </si>
  <si>
    <t>Diminuito valore causa storia</t>
  </si>
  <si>
    <t>Degradato casusa John Travolta e la storia</t>
  </si>
  <si>
    <t>The expatriate - In fuga dal nemico</t>
  </si>
  <si>
    <t>Aaron Eckhart, Olga Kurylenko</t>
  </si>
  <si>
    <t>Fabio de Luigi, Laetitia Casta; Degradato</t>
  </si>
  <si>
    <t>Mel Gibson; Robert Downey Jr</t>
  </si>
  <si>
    <t>Pesantemente degradato</t>
  </si>
  <si>
    <t>Anne Hathaway, Jake Gyllenhaal</t>
  </si>
  <si>
    <t>Degradato causa alcuni volti negativi</t>
  </si>
  <si>
    <t>Cose nostre - Malavita</t>
  </si>
  <si>
    <t>Pesantemente degradato causa film 2014</t>
  </si>
  <si>
    <t>Servono anche i sequel però</t>
  </si>
  <si>
    <t>Divergent</t>
  </si>
  <si>
    <t>Storia un po' troppo alla "100 gradi sotto zero", buona ricostruzione storica di Pompei però</t>
  </si>
  <si>
    <t>1916x812</t>
  </si>
  <si>
    <t>Storia non male, raccontata un po' troppo lungamente in alcuni punti e brevemente in altri, c'è il senso di inconcluso come naturale per i sequel previsti, promuovibile forse a 8</t>
  </si>
  <si>
    <t>http://ilcorsaronero.info/tor/97770/Questi_Sono_I_40__2012___Unrated__iTALiAN_BRRip_XviD_BLUWORLD ; http://ilcorsaronero.info/tor/98510/This_Is_40__2012__BRrip_XviD_ENG_ITA___subs___Questi_Sono_i_40</t>
  </si>
  <si>
    <t>Audio md</t>
  </si>
  <si>
    <t>Davvero straordinario, inimitabile</t>
  </si>
  <si>
    <t>Davvero straordinario, inimitabile, anche un tocco dolce, musiche epiche e splendide, storia splendida</t>
  </si>
  <si>
    <t>Con gli originali non c'è storia purtroppo…</t>
  </si>
  <si>
    <t>Promosso al massimo ottenibile di 8, perché alla fin fine la storia non è troppo brutta.</t>
  </si>
  <si>
    <t>È troppo degenerato, la prima parte è accettabile, ma poi fa passare ogni apprezzamento</t>
  </si>
  <si>
    <t>Divertente e delicato: ottimo in poche parole, tocco molto dolce, perfetto</t>
  </si>
  <si>
    <t>Bella, bella Natalie Portman</t>
  </si>
  <si>
    <t xml:space="preserve">Straordinariamente insolito ;) </t>
  </si>
  <si>
    <t>Blake Lively è splendida</t>
  </si>
  <si>
    <t>Storia interessante e divertente</t>
  </si>
  <si>
    <t>Good good</t>
  </si>
  <si>
    <t>Rivalutato da 7 a 8 per Jessica Biel</t>
  </si>
  <si>
    <t>Eccezionale, tiene ottimamente il ritmo</t>
  </si>
  <si>
    <t>Uno dei più eccezionali che abbia visto, terza volta che lo vedo e entuasiasma, lega sempre</t>
  </si>
  <si>
    <t>Polentoni</t>
  </si>
  <si>
    <t>Kate Hudson e Anne Hathaway adorabili</t>
  </si>
  <si>
    <t>Voto è 7,5 per ora resta a 8 poi forse si vedrà</t>
  </si>
  <si>
    <t>Molto bello, non tocca il banale</t>
  </si>
  <si>
    <t>Buono se non altro</t>
  </si>
  <si>
    <t>Eccezionale Kate Hudson e Matthew McConaughey</t>
  </si>
  <si>
    <t>Quotazione in rialzo da 8 a 9</t>
  </si>
  <si>
    <t>Sempre bello, 9 confermato</t>
  </si>
  <si>
    <t>Reese Whiterspoon :), da riguardare in un momento con maggiore romanticismo</t>
  </si>
  <si>
    <t>Jennifer Aniston è molto simpatica, Emma Roberts è speciale</t>
  </si>
  <si>
    <t>Sfasciume giovanile</t>
  </si>
  <si>
    <t>Cristiana Capotondi è bella però…</t>
  </si>
  <si>
    <t>zlib, traccia audio-video danneggiata</t>
  </si>
  <si>
    <t>Ci si poteva aspettare di meglio…</t>
  </si>
  <si>
    <t>Passabile come storia, anche se non mi fa impazzire, però invece mi fa impazzire Anne Hathaway, era splendidissima</t>
  </si>
  <si>
    <t>Molto buono anche come storia</t>
  </si>
  <si>
    <t>Straordinariamente thriller, tiene il ritmo eccezionalmente, straordinaria anche Sandra Bullock, incrementabile a 9</t>
  </si>
  <si>
    <t>Molto carina la fidanzata di Milo…</t>
  </si>
  <si>
    <t>Non è il mio genere, davvero anche questa seconda volta che lo vedo non mi intrippa</t>
  </si>
  <si>
    <t>Resta un 6 perché non mi dice niente</t>
  </si>
  <si>
    <t>Bel film, mantiene bene il ritmo, bella Emily Blunt :):)</t>
  </si>
  <si>
    <t>Rivalutato a 9 perché merita</t>
  </si>
  <si>
    <t>Bel film, è sufficiente</t>
  </si>
  <si>
    <t>Anne Hathaway è splendida</t>
  </si>
  <si>
    <t>Epico, Empire Total War molto realistico</t>
  </si>
  <si>
    <t>Riflessione sul conformismo della società</t>
  </si>
  <si>
    <t>Declassato a 6…</t>
  </si>
  <si>
    <t>Un pochino crudo, ma non troppo</t>
  </si>
  <si>
    <t>Tocca il cuore :), finale toccante, basato su una storia vera</t>
  </si>
  <si>
    <t>Niente a che vedere con l'originale, midquel pessimamente riuscito</t>
  </si>
  <si>
    <t>È meglio "I pirati della Silicon Valley"</t>
  </si>
  <si>
    <t>:D:D</t>
  </si>
  <si>
    <t>Ripeto :D:D:D</t>
  </si>
  <si>
    <t>Rosamund Pike poi è eccelsa ;):D</t>
  </si>
  <si>
    <t>Ridotto da 9 a 8</t>
  </si>
  <si>
    <t>Splendido splendente, ottime scene di battaglia</t>
  </si>
  <si>
    <t>Dea Rosamund Pike, è un 9,5</t>
  </si>
  <si>
    <t>Rivalutato da 7 a 8</t>
  </si>
  <si>
    <t>All'inizio sembra di basso livello ma poi si eleva di molto</t>
  </si>
  <si>
    <t>Perde un po' a metà ma poi recupera</t>
  </si>
  <si>
    <t>Passabile;</t>
  </si>
  <si>
    <t>Alzato da 7 a 8 SOLO per Blake Lively è il massimo</t>
  </si>
  <si>
    <t>Così così come film, più simile ad un videogioco come l'orginale, Angelina Jolie ha sempre un certo fascino</t>
  </si>
  <si>
    <t>Meno videogioco rispetto al primo, fascino di Angelina Jolie</t>
  </si>
  <si>
    <t>Devo rivederlo per esprimere un giudizio, Brava Emma Roberts</t>
  </si>
  <si>
    <t>Un po' crudo</t>
  </si>
  <si>
    <t>Director's cut</t>
  </si>
  <si>
    <t>Simpaticissimo Owen Wilson, fa ridere spesso, ma in certi punti perde smalto</t>
  </si>
  <si>
    <t>Dea Alexandra Daddario</t>
  </si>
  <si>
    <t>Insolito, Woody Allen è strano</t>
  </si>
  <si>
    <t>Abbastanza horror</t>
  </si>
  <si>
    <t>Non dovrei guardare certi film...</t>
  </si>
  <si>
    <t>:D:D:D</t>
  </si>
  <si>
    <t>Release di Torricelli</t>
  </si>
  <si>
    <t>Senso di fondo dell'amore…</t>
  </si>
  <si>
    <t>Sarebbe da 9 se non perdesse qualità in alcuni tratti</t>
  </si>
  <si>
    <t>Audio inglese</t>
  </si>
  <si>
    <t>Leggera, divertente</t>
  </si>
  <si>
    <t>Confraternita</t>
  </si>
  <si>
    <t>American Pie è irraggiungibile</t>
  </si>
  <si>
    <t>Passabile ma mi aspettavo di più, buona Uma Thurman e Ben Affleck, è 7.5, ho arrotondato a 8</t>
  </si>
  <si>
    <t xml:space="preserve">Molto molto…ottimo ;) </t>
  </si>
  <si>
    <t>Eccezionale, voto aumentato da 9 a 10, Alexandra Daddario poi è il top :D</t>
  </si>
  <si>
    <t>Grest</t>
  </si>
  <si>
    <t>Merita il massimo per tutto quello che mi fa ricordare :'-)</t>
  </si>
  <si>
    <t>Meglio di "Molto incinta", ma pur sempre un po' pesante</t>
  </si>
  <si>
    <t>Molto buono, entusiasmante, tiene il ritmo</t>
  </si>
  <si>
    <t>Non raggiunge però valori più elevati</t>
  </si>
  <si>
    <t>Sequel di basso costo, il vero sequel è il 3</t>
  </si>
  <si>
    <t>Ripeto, è horror dalla metà in poi…</t>
  </si>
  <si>
    <t>Molto bello, più del prevedibile</t>
  </si>
  <si>
    <t>Va a 10 da 9</t>
  </si>
  <si>
    <t>Ne caldo ne freddo, Uma Thurman non è male…</t>
  </si>
  <si>
    <t>Film inconsistente per la trama, l'unica cosa bella è Eva Green</t>
  </si>
  <si>
    <t>Rivalutato fino al massimo di 9</t>
  </si>
  <si>
    <t>Bello, ma non eccezionale, ha il senso di inconcluso dell'episodio</t>
  </si>
  <si>
    <t>Rivalutato a 9 da 8, molto interessante, Natalie Portman splendida</t>
  </si>
  <si>
    <t>Very good (thanks Roby)</t>
  </si>
  <si>
    <t>Jessica Biel non è al top, mentre Kate Beckinsale è molto bella</t>
  </si>
  <si>
    <t>Not bad, ma neanche un granche</t>
  </si>
  <si>
    <t>Splendidissima Jessica Alba</t>
  </si>
  <si>
    <t>Extended cut; http://ilcorsaronero.info/tor/98107/Troy_Director_s_Cut__2004__BDrip_720p___H264___Ita_Eng_Ac3___Sub_Ita__TntVillage_</t>
  </si>
  <si>
    <t>Fatto bene, sulla realtà attuale, parecchio triste però</t>
  </si>
  <si>
    <t>Sempre ottimo e splendido</t>
  </si>
  <si>
    <t>Very very good</t>
  </si>
  <si>
    <t>Leggera, ma con profondi valori</t>
  </si>
  <si>
    <t>Zoey Deschanel è simpatica</t>
  </si>
  <si>
    <t>Demenziale</t>
  </si>
  <si>
    <t>Da 7 a 6</t>
  </si>
  <si>
    <t>Un pochino meglio del precedente, ma comunque troppo oltre il tollerabile</t>
  </si>
  <si>
    <t>Molto meglio degli altri spin-off, storia fatta bene, senza troppi eccessi</t>
  </si>
  <si>
    <t>Master &amp; Commander - Sfida ai confini del mare</t>
  </si>
  <si>
    <t>Bello, storico, realistico, forse però resta un po' l'amaro in bocca perché, non so, mi da un senso di inconcluso…</t>
  </si>
  <si>
    <t>http://ilcorsaronero.info/tor/99051/Il_Gladiatore_10th__Anniversary_Blu_Ray_1080p_DTS_ITA_Snake89</t>
  </si>
  <si>
    <t>http://ilcorsaronero.info/tor/99054/Foto_Celebrit%E0_Nude_Seconda_Parte___Download_italian</t>
  </si>
  <si>
    <t>http://ilcorsaronero.info/tor/98420/Foto_Celebrit%E0_Nude___Download_italian</t>
  </si>
  <si>
    <t>Bello, tratta la tematica con delicatezza e spirito, eccezionale la storia per come è raccontata :)</t>
  </si>
  <si>
    <t>http://ilcorsaronero.info/tor/64909/The_Matrix%2C__BDrip_1080p___H264___Ita_Ac3__Azione__TNTVillage_scambioetico_org_</t>
  </si>
  <si>
    <t>http://ilcorsaronero.info/tor/78247/World_Invasion_2011_iTA_ENG_AC3_5_1_720p_BluRay_x264_TrTd_TeaM ; http://ilcorsaronero.info/tor/81037/World_Invasion__BDRip_1080p_Mkv_Ita_Eng_Dts_Aac_MultiSub__A_C_U_M__</t>
  </si>
  <si>
    <t>Edge of tomorrow - Senza domani</t>
  </si>
  <si>
    <t>Ritmo serrato, storia interessante, trattata senza salti, interessante a seconda accoppiata di Tom Cruise e Emily Blunt, finale inatteso e positivo, promuovibile a 9 molto probabilmente</t>
  </si>
  <si>
    <t>640x256</t>
  </si>
  <si>
    <t>La versione attuale ha l'audio che va a farsi benedire dopo 1:22:00 circa e non riesco a riallinearlo, cercare final cut</t>
  </si>
  <si>
    <t>Guardato fino a 1:22:00 perché dopo l'audio è sfasato ed è inguardabile per la mancanza di sincronizzazione</t>
  </si>
  <si>
    <t>Risoluzione video:</t>
  </si>
  <si>
    <t>Bitrate video (kbps):</t>
  </si>
  <si>
    <t>Codec video:</t>
  </si>
  <si>
    <t>Bitrate audio (kbps):</t>
  </si>
  <si>
    <t>Codec audio:</t>
  </si>
  <si>
    <t>Data 2012:</t>
  </si>
  <si>
    <t>Commento 2012:</t>
  </si>
  <si>
    <t>Data 2013:</t>
  </si>
  <si>
    <t>Commento 2013:</t>
  </si>
  <si>
    <t>Data 2014:</t>
  </si>
  <si>
    <t>Commento 2014:</t>
  </si>
  <si>
    <t>http://ilcorsaronero.info/tor/99168/007_Missione_Goldfinger_ITA_ENG_AC3_BDRip_1080p_X265_ZMachine</t>
  </si>
  <si>
    <t>http://ilcorsaronero.info/tor/98612/007_Licenza_di_Uccidere_ITA_ENG_AC3_BDRip_1080p_X265_ZMachine</t>
  </si>
  <si>
    <t>http://ilcorsaronero.info/tor/99166/007_Dalla_Russia_Con_Amore_ITA_ENG_AC3_BDRip_1080p_X265_ZMachine</t>
  </si>
  <si>
    <t>Homefront</t>
  </si>
  <si>
    <t>Kate Bosworth</t>
  </si>
  <si>
    <t>http://ilcorsaronero.info/tor/99105/Homefront__2013__ITALIAN_BDRip_AC3_x264_HD_720p</t>
  </si>
  <si>
    <t>Grace di Monaco</t>
  </si>
  <si>
    <t>http://ilcorsaronero.info/tor/99111/Grace_di_Monaco__2014__ITALIAN_BDRip_AC3_XviD</t>
  </si>
  <si>
    <t>http://ilcorsaronero.info/tor/99145/Grace_Di_Monaco_2014_iTALiAN_AC3_BRRip_XviD_T4P3</t>
  </si>
  <si>
    <t>http://ilcorsaronero.info/tor/98744/Come_ti_Spaccio_la_Famiglia_ITA_ENG_AC3_BDRip_1080p_X265_ZMachine</t>
  </si>
  <si>
    <t>Ritorno al futuro 1</t>
  </si>
  <si>
    <t>Commedia, avventura, fantascienza</t>
  </si>
  <si>
    <t>http://ilcorsaronero.info/tor/98907/Ritorno_al_Futuro_I_ITA_ENG_AC3_BDRip_1080p_X265_ZMachine</t>
  </si>
  <si>
    <t>Ritorno al futuro 2</t>
  </si>
  <si>
    <t>http://ilcorsaronero.info/tor/98909/Ritorno_al_Futuro_Part_II_ITA_ENG_AC3_BDRip_1080p_X265_ZMachine</t>
  </si>
  <si>
    <t>Ritorno al futuro 3</t>
  </si>
  <si>
    <t>http://ilcorsaronero.info/tor/98910/Ritorno_al_Futuro_Parte_III_ITA_ENG_AC3_BDRip_1080p_X265_ZMachine</t>
  </si>
  <si>
    <t>Storia interessante, Steve Carell è molto simpatico nella sua semplicitò, Anne Hathaway è davvero splendida e brava, il capo di control è memorabile</t>
  </si>
  <si>
    <t>Steve Carell qui è privo di spessore, Jim Carrey non mi ha mai fatto ridere e non lo apprezzo molto, Jennifer Aniston è brava e si adatta sempre da quanto ho visto finora, la storia è brutta e poco consistente, quindi per ora resta a 7 ma potrebbe essere declassato a 6</t>
  </si>
  <si>
    <t>Promosso a 9, il film è molto bello, tiene perfettamente il ritmo</t>
  </si>
  <si>
    <t>Splendidissimo, pieno di energia, Laura Pausini è sempre carica di energia :-), andato il onda il 20/05/2014</t>
  </si>
  <si>
    <t>Film che vale 7,5: la storia è interessante per quanto riguarda la realtà, poco credibile per tutte le vicissitudini, cast di alto livello</t>
  </si>
  <si>
    <t>http://ilcorsaronero.info/tor/99308/Stolen__2012___XviD___Italian_English_Ac3_5_1___Sub_Ita__MIRCrew</t>
  </si>
  <si>
    <t>Inception</t>
  </si>
  <si>
    <t>Leonardo DiCaprio, Marion Cotillard</t>
  </si>
  <si>
    <t>http://ilcorsaronero.info/tor/99293/Inception__2010__ITALIAN_BDRip_AC3_x264_HD_720p</t>
  </si>
  <si>
    <t>Ti sposo ma non troppo</t>
  </si>
  <si>
    <t>Vanesssa Incontrada, Chiara Francini</t>
  </si>
  <si>
    <t>http://ilcorsaronero.info/tor/99250/Ti_Sposo_Ma_Non_Troppo_2014_iTALiAN_DVDRip_XviD</t>
  </si>
  <si>
    <t>Dietro le linee nemiche - Seal Team Eight</t>
  </si>
  <si>
    <t>Qualche leggerissima imperfezione qua e là ma non danno fastidio</t>
  </si>
  <si>
    <t>Sembra quasi "Call of Duty - Modern Warfare"… la storia è parecchio incasinata, non è crudo come ci si possa aspettare</t>
  </si>
  <si>
    <t>http://ilcorsaronero.info/tor/99326/007_You_Only_Live_Twice_ITA_ENG_AC3_BDRip_1080p_X265_ZMachine</t>
  </si>
  <si>
    <t>http://ilcorsaronero.info/tor/99324/007_Thunderball_ITA_ENG_AC3_BDRip_1080p_X265_ZMachine</t>
  </si>
  <si>
    <t>Sex tape - Finiti in rete</t>
  </si>
  <si>
    <t>Cameron Diaz</t>
  </si>
  <si>
    <t>http://ilcorsaronero.info/tor/99460/Now_You_See_Me___I_Maghi_Del_Crimine__2013__BRrip_XviD_ENG_ITA_subs_Ac3</t>
  </si>
  <si>
    <t>http://ilcorsaronero.info/tor/99407/007_On_Her_Majestys_Secret_Service_ITA_ENG_AC3_BDRip_1080p_X265_ZMachine</t>
  </si>
  <si>
    <t>http://ilcorsaronero.info/tor/99409/007_Diamons_Are_Forever_ITA_ENG_AC3_BDRip_1080p_X265_ZMachine</t>
  </si>
  <si>
    <t>Una spia al liceo</t>
  </si>
  <si>
    <t>Un po' una cagata, belli come Cody Banks non ne ho più trovati purtroppo…</t>
  </si>
  <si>
    <t>http://ilcorsaronero.info/tor/99541/007_The_Man_with_the_Golden_Gun_ITA_ENG_AC3_BDRip_1080p_X265_ZMachine</t>
  </si>
  <si>
    <t>http://ilcorsaronero.info/tor/99539/007_Live_and_Let_Die_ITA_ENG_AC3_BDRip_1080p_X265_ZMachine</t>
  </si>
  <si>
    <t>Insieme per forza</t>
  </si>
  <si>
    <t>http://ilcorsaronero.info/tor/99504/Insieme_per_forza__2014__ITALIAN_BRRip_AC3_720p</t>
  </si>
  <si>
    <t>Agente Smart - Bruce e Lloyd - Fuori controllo</t>
  </si>
  <si>
    <t>Di solito gli spin-off sono delle cagate, questo invece no, è fatto sullo stesso stile del principale ed è ottimo :)</t>
  </si>
  <si>
    <t>Insegna ad amare la vita, ad amarsi per come si è</t>
  </si>
  <si>
    <t>È stato molto bello, Anne Hathaway poi è una bella donna;)</t>
  </si>
  <si>
    <t>Gli assegno 4/5 stelle, bello, un poco surreale ma sufficientemente coi piedi per terra per piacermi</t>
  </si>
  <si>
    <t>Mi ha abbastanza deluso… lascio 8 per il fatto che è di genere epico ed ha un cast di tutto rispetto, ma mi ha deluso purtroppo come viene raccontata la storia…</t>
  </si>
  <si>
    <t>Aspirante vedovo</t>
  </si>
  <si>
    <t>Commedi</t>
  </si>
  <si>
    <t>http://ilcorsaronero.info/tor/99568/Aspirante_Vedovo_2013_BRrip_720p_H264_Ita_Ac3_5_1_MTX_Group_</t>
  </si>
  <si>
    <t>Maleficient</t>
  </si>
  <si>
    <t>http://ilcorsaronero.info/tor/99644/Maleficent__2014__ITALIAN_BDRip_AC3_640_kbps_x264_1080p</t>
  </si>
  <si>
    <t>The anomaly</t>
  </si>
  <si>
    <t>http://ilcorsaronero.info/tor/99676/The_Anomaly__2014__iTALIAN_AC3_DVDRip</t>
  </si>
  <si>
    <t>Equilibrium</t>
  </si>
  <si>
    <t>Distopico, drammatico dall'inizio alla fine, il finale non è completo, manca anche il minimo di ripresa di dolcezza, le scene di azione sono alla Matrix</t>
  </si>
  <si>
    <t>Una notte al museo 2</t>
  </si>
  <si>
    <t>http://ilcorsaronero.info/tor/99773/Una_notte_al_museo_2__2009__BRrip_1080p_H264_Ita_Ac3_MTX_Group_</t>
  </si>
  <si>
    <t>http://ilcorsaronero.info/tor/99710/007_Moonraker_ITA_ENG_AC3_BDRip_1080p_X265_ZMachine</t>
  </si>
  <si>
    <t>http://ilcorsaronero.info/tor/99708/007_The_Spy_Who_Loved_Me_ITA_ENG_AC3_BDRip_1080p_X265_ZMachine</t>
  </si>
  <si>
    <t>Lucy</t>
  </si>
  <si>
    <t>Scarlett Johansson, Morgan Freeman</t>
  </si>
  <si>
    <t>La dura verità</t>
  </si>
  <si>
    <t>Straordinaria, non vedevo una commedia così brillante da tantissimo tempo, Gerard Butler è eccezionale e si adatta a qualsiasi genere, Katherine Heigl è molto simpatica, il voto è un 9,5 quindi migliorabile alla prossima visione ;)</t>
  </si>
  <si>
    <t>Azione, drammatico, suspense/thriller</t>
  </si>
  <si>
    <t>Azione, fantascienza, guerra</t>
  </si>
  <si>
    <t>Azione, drammatico, fantascienza, suspense/thriller</t>
  </si>
  <si>
    <t>Avventura, azione, drammatico, guerra</t>
  </si>
  <si>
    <t>Avventura, azione, drammatico, fantastico</t>
  </si>
  <si>
    <t>Avventura, azione, drammatico</t>
  </si>
  <si>
    <t>Spider-Man 1</t>
  </si>
  <si>
    <t>Adulti, drammatico, romantico</t>
  </si>
  <si>
    <t>Come è bello far l'amore</t>
  </si>
  <si>
    <t>Niente di che…</t>
  </si>
  <si>
    <t>300</t>
  </si>
  <si>
    <t>2012</t>
  </si>
  <si>
    <t>Storia interessante, ma non eccezionale però</t>
  </si>
  <si>
    <t>500 giorni insieme</t>
  </si>
  <si>
    <t>Storia triste, rappresenta bene lo stato d'animo che si prova dopo essere stati lasciati, mi aspettavo più frizzante da Zoey Deschanel però…</t>
  </si>
  <si>
    <t>http://ilcorsaronero.info/tor/100007/Angeli_e_demoni__2009____Extended_Cut___XviD___Italian_English_Ac3_5_1___Sub_Ita_E</t>
  </si>
  <si>
    <t>http://ilcorsaronero.info/tor/99952/Grace_Di_Monaco___Grace_of_Monaco__2014___XviD___Italian_English_Ac3_5_1___Sub_Ita_Eng__MIRCrew</t>
  </si>
  <si>
    <t>http://ilcorsaronero.info/tor/99974/007_For_Your_Eyes_Only_ITA_ENG_AC3_BDRip_1080p_X265_ZMachine</t>
  </si>
  <si>
    <t>http://ilcorsaronero.info/tor/99976/007_Octopussy_ITA_ENG_AC3_BDRip_1080p_X265_ZMachine</t>
  </si>
  <si>
    <t>http://ilcorsaronero.info/tor/99981/Una_notte_al_museo__2006__BRrip_720p_H264_Ita_Ac3_MTX_Group_</t>
  </si>
  <si>
    <t>http://ilcorsaronero.info/tor/99982/Una_notte_al_museo_2__2009__BRrip_720p_H264_Ita_Ac3_MTX_Group_</t>
  </si>
  <si>
    <t>http://ilcorsaronero.info/tor/98614/The_Amazing_Spider_Man_2_Il_Potere_Di_Electro_2014_iTALiAN_AC3_DUAL_1080p_BluRay_x264_TrTd_TeaM</t>
  </si>
  <si>
    <t>http://ilcorsaronero.info/tor/99574/Sex_Tape_2014_iTALiAN_LD_DUAL_1080p_BrRiP_x264_TrTd_TeaM</t>
  </si>
  <si>
    <t>http://ilcorsaronero.info/tor/96462/2_giorni_a_New_York_2012_iTALiAN_AC3_DUAL_1080p_BluRay_x264_TrTd_TeaM</t>
  </si>
  <si>
    <t>Cloud atlas</t>
  </si>
  <si>
    <t>The last stand - L'ultima sfida</t>
  </si>
  <si>
    <t>Mai stati uniti</t>
  </si>
  <si>
    <t>Ambra Angiolini, Ricky Memphis, Vincenzo Salemme</t>
  </si>
  <si>
    <t>Zero dark thirty</t>
  </si>
  <si>
    <t>Azione, thriller, spionaggio, storico</t>
  </si>
  <si>
    <t>Just like a woman</t>
  </si>
  <si>
    <t>Tema profondo, ambientazioni alla Matrix, Scarlett Johansson molto brava</t>
  </si>
  <si>
    <t>696x376</t>
  </si>
  <si>
    <t>Credo che il voto più appropriato sia 7.5, resta ad 8 comunque per ora, American Pie è irraggiungibile</t>
  </si>
  <si>
    <t>Snowpiercer</t>
  </si>
  <si>
    <t>Cagata pazzesca, trama inconsistente, bruttissima</t>
  </si>
  <si>
    <t>Straordinariamente bello, emozionante, pieno di ritmo, uno dei migliori film he abbia mai visto, straordinari Gerard Butler e Aaron Eckhart</t>
  </si>
  <si>
    <t>Barbarossa</t>
  </si>
  <si>
    <t>Bel film, epico, un po' crudo in alcuni punti e storia un po' troppo resa eccessiva, ma tutto considerato buono</t>
  </si>
  <si>
    <t>http://ilcorsaronero.info/tor/100235/Homefront_2013_iTALiAN_BDRip_XviD_TRL_MT_</t>
  </si>
  <si>
    <t>007 - vendetta privata</t>
  </si>
  <si>
    <t>X files - Il film</t>
  </si>
  <si>
    <t>http://ilcorsaronero.info/tor/100136/X_Files_Il_Film_1998_EXTENDED_CUT_iTALiAN_AC3_BDRip_XviD_BG</t>
  </si>
  <si>
    <t>Android cop</t>
  </si>
  <si>
    <t>http://ilcorsaronero.info/tor/100210/Android_Cop__2013___XviD___Italian_English_Ac3_5_1___MIRCrew</t>
  </si>
  <si>
    <t>L'uomo d'acciaio</t>
  </si>
  <si>
    <t>La storia è trattata niente male, forse un pochino troppo resa straordinaria in alcuni punti però</t>
  </si>
  <si>
    <t>La storia è abbastanza bella, il rtimo lo tiene perfettamente, è bello, c'è poco da dire</t>
  </si>
  <si>
    <t>007 Il mondo non basta</t>
  </si>
  <si>
    <t>http://ilcorsaronero.info/tor/100333/007_The_World_is_not_Enough_ITA_ENG_AC3_BDRip_1080p_X265_ZMachine</t>
  </si>
  <si>
    <t>007 Il domani non muore mai</t>
  </si>
  <si>
    <t>http://ilcorsaronero.info/tor/100331/007_Tomorrow_Never_Dies_ITA_ENG_AC3_BDRip_1080p_X265_ZMachine</t>
  </si>
  <si>
    <t>22 jump street</t>
  </si>
  <si>
    <t>http://ilcorsaronero.info/tor/100324/22_Jump_Street__2014__1080p_BluRay_iTALiAN_AC3_5_1_Dual_x264___TrTd_TeaM_mkv</t>
  </si>
  <si>
    <t>007 - 15 Zona pericolo</t>
  </si>
  <si>
    <t>La storia non è male, ma è raccontata un po' moscetta, Timothy Dalton è molto diverso dagli altri bond</t>
  </si>
  <si>
    <t>Molto buono, meglio del primo.</t>
  </si>
  <si>
    <t>Danno a 1:56:00 circa, la traccia audio continua dopo la fine del film con quello che credo essere la presentazione del film revolutions -&gt; bad bad bad; http://ilcorsaronero.info/tor/64937/The_Matrix_Reloaded%2C__BDrip_1080p___H264___Ita_Ac3__Action___Adventure___Sci_Fi__TNTVillage_scambioe</t>
  </si>
  <si>
    <t>007 La morte può attendere</t>
  </si>
  <si>
    <t>http://ilcorsaronero.info/tor/100416/007_Die_Another_Day_ITA_ENG_AC3_BDRip_1080p_X265_ZMachine</t>
  </si>
  <si>
    <t>http://ilcorsaronero.info/tor/100033/007_A_View_to_a_Kill_ITA_ENG_AC3_BDRip_1080p_X265_ZMachine</t>
  </si>
  <si>
    <t>http://ilcorsaronero.info/tor/100057/007_The_Living_Daylights_ITA_ENG_AC3_BDRip_1080p_X265_ZMachine</t>
  </si>
  <si>
    <t>Audio leggermente fuori sincro da circa metà in poi; http://ilcorsaronero.info/tor/64970/The_Matrix_Revolutions%2C__BDrip_1080p___H264___Ita_Ac3___Sub_Ita__Action_Adventure_Sci_Fi__TNTVillage</t>
  </si>
  <si>
    <t>Rivalutato a 9 perché vale la pena, peccato solo per non aver voluto fare una storia che si potesse diramare ancora…</t>
  </si>
  <si>
    <t>Corpi da reato</t>
  </si>
  <si>
    <t>All'inizio parte bene, poi però scade, Sandra Bullock però rimane eccezionale e bella :)</t>
  </si>
  <si>
    <t>Ice soldier</t>
  </si>
  <si>
    <t>Film a basso costo, storia "strana", non credibile, tiene poco il ritmo</t>
  </si>
  <si>
    <t>Apes revolution - Il pianeta delle scimmie</t>
  </si>
  <si>
    <t>http://ilcorsaronero.info/tor/100642/Apes_Revolution_Il_Pianeta_Delle_Scimmie__2014__1080p_BluRay_AC3_iTALiAN___DD5_1_EnG_x264_TrTd_TeaM_</t>
  </si>
  <si>
    <t>Un milione di modi per morire nel west</t>
  </si>
  <si>
    <t>Charlize Theron</t>
  </si>
  <si>
    <t>http://ilcorsaronero.info/tor/100579/Un_Milione_Di_Modi_Per_Morire_Nel_West_2014_iTALiAN_AC3_BDRip_XviD_AT0MiC_MT_</t>
  </si>
  <si>
    <t>007 - Skyfall</t>
  </si>
  <si>
    <t>http://ilcorsaronero.info/tor/100524/_007_Skyfall_ITA_ENG_AC3_BDRip_1080p_X265_ZMachine</t>
  </si>
  <si>
    <t>http://ilcorsaronero.info/tor/100522/007_Quantum_of_Solace_ITA_ENG_AC3_BDRip_1080p_X265_ZMachine</t>
  </si>
  <si>
    <t>Hulk</t>
  </si>
  <si>
    <t>http://ilcorsaronero.info/tor/100517/Hulk___BD_Rip_ITA_Eng_HD__Mkv_X264_DTS_ITA_AAC_Eng_Sub_</t>
  </si>
  <si>
    <t>Storia bella, ritmo molto buono, più di quanto ci si potesse aspettare, Tom Cruise è bravo, Rosamund Pike pure e pure splendida</t>
  </si>
  <si>
    <t>Extra</t>
  </si>
  <si>
    <t>Data</t>
  </si>
  <si>
    <t>Commento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</si>
</sst>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F400]h:mm:ss\ AM/PM"/>
  </numFmts>
  <fonts count="5" x14ac:knownFonts="1">
    <font>
      <sz val="11"/>
      <color theme="1"/>
      <name val="Calibri"/>
      <family val="2"/>
      <scheme val="minor"/>
    </font>
    <font>
      <sz val="11"/>
      <name val="Calibri"/>
      <family val="2"/>
      <scheme val="minor"/>
    </font>
    <font>
      <sz val="11"/>
      <color theme="1"/>
      <name val="Calibri"/>
      <family val="2"/>
      <scheme val="minor"/>
    </font>
    <font>
      <sz val="11"/>
      <name val="Calibri"/>
      <family val="2"/>
    </font>
    <font>
      <u/>
      <sz val="11"/>
      <color theme="10"/>
      <name val="Calibri"/>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theme="0" tint="-0.34998626667073579"/>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diagonal/>
    </border>
    <border>
      <left style="thick">
        <color indexed="64"/>
      </left>
      <right style="medium">
        <color indexed="64"/>
      </right>
      <top/>
      <bottom style="thick">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style="medium">
        <color indexed="64"/>
      </bottom>
      <diagonal/>
    </border>
    <border>
      <left style="thick">
        <color indexed="64"/>
      </left>
      <right style="medium">
        <color indexed="64"/>
      </right>
      <top style="medium">
        <color indexed="64"/>
      </top>
      <bottom/>
      <diagonal/>
    </border>
    <border>
      <left/>
      <right style="thick">
        <color indexed="64"/>
      </right>
      <top style="medium">
        <color indexed="64"/>
      </top>
      <bottom/>
      <diagonal/>
    </border>
    <border>
      <left style="thick">
        <color indexed="64"/>
      </left>
      <right/>
      <top/>
      <bottom style="thick">
        <color indexed="64"/>
      </bottom>
      <diagonal/>
    </border>
    <border>
      <left style="medium">
        <color indexed="64"/>
      </left>
      <right style="thick">
        <color indexed="64"/>
      </right>
      <top/>
      <bottom style="medium">
        <color indexed="64"/>
      </bottom>
      <diagonal/>
    </border>
    <border>
      <left style="thick">
        <color indexed="64"/>
      </left>
      <right/>
      <top style="medium">
        <color indexed="64"/>
      </top>
      <bottom/>
      <diagonal/>
    </border>
    <border>
      <left style="medium">
        <color indexed="64"/>
      </left>
      <right/>
      <top style="medium">
        <color indexed="64"/>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style="thick">
        <color indexed="64"/>
      </right>
      <top/>
      <bottom style="thick">
        <color indexed="64"/>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303">
    <xf numFmtId="0" fontId="0" fillId="0" borderId="0" xfId="0"/>
    <xf numFmtId="0" fontId="0" fillId="0" borderId="0" xfId="0" applyFont="1"/>
    <xf numFmtId="1" fontId="0" fillId="0" borderId="0" xfId="0" applyNumberFormat="1"/>
    <xf numFmtId="2" fontId="0" fillId="0" borderId="0" xfId="0" applyNumberFormat="1"/>
    <xf numFmtId="164" fontId="0" fillId="0" borderId="0" xfId="0" applyNumberFormat="1"/>
    <xf numFmtId="14" fontId="0" fillId="0" borderId="0" xfId="0" applyNumberFormat="1"/>
    <xf numFmtId="0" fontId="0" fillId="2" borderId="0" xfId="0" applyFill="1"/>
    <xf numFmtId="0" fontId="0" fillId="3" borderId="0" xfId="0" applyFill="1"/>
    <xf numFmtId="0" fontId="0" fillId="3" borderId="0" xfId="0" applyFont="1" applyFill="1"/>
    <xf numFmtId="0" fontId="0" fillId="4" borderId="0" xfId="0" applyFill="1"/>
    <xf numFmtId="0" fontId="0" fillId="4" borderId="0" xfId="0" applyFont="1" applyFill="1"/>
    <xf numFmtId="0" fontId="0" fillId="5" borderId="0" xfId="0" applyFill="1"/>
    <xf numFmtId="0" fontId="0" fillId="5" borderId="0" xfId="0" applyFont="1" applyFill="1"/>
    <xf numFmtId="0" fontId="0" fillId="0" borderId="0" xfId="0" applyFill="1"/>
    <xf numFmtId="0" fontId="0" fillId="0" borderId="0" xfId="0" applyFont="1" applyFill="1"/>
    <xf numFmtId="0" fontId="3" fillId="0" borderId="0" xfId="0" applyFont="1"/>
    <xf numFmtId="2" fontId="0" fillId="3" borderId="12" xfId="0" applyNumberFormat="1" applyFill="1" applyBorder="1"/>
    <xf numFmtId="2" fontId="0" fillId="0" borderId="12" xfId="0" applyNumberFormat="1" applyFill="1" applyBorder="1"/>
    <xf numFmtId="2" fontId="0" fillId="2" borderId="12" xfId="0" applyNumberFormat="1" applyFill="1" applyBorder="1"/>
    <xf numFmtId="2" fontId="0" fillId="5" borderId="12" xfId="0" applyNumberFormat="1" applyFill="1" applyBorder="1"/>
    <xf numFmtId="2" fontId="0" fillId="0" borderId="12" xfId="0" applyNumberFormat="1" applyFont="1" applyFill="1" applyBorder="1"/>
    <xf numFmtId="1" fontId="0" fillId="3" borderId="4" xfId="0" applyNumberFormat="1" applyFill="1" applyBorder="1"/>
    <xf numFmtId="1" fontId="0" fillId="0" borderId="4" xfId="0" applyNumberFormat="1" applyFill="1" applyBorder="1"/>
    <xf numFmtId="1" fontId="0" fillId="2" borderId="4" xfId="0" applyNumberFormat="1" applyFill="1" applyBorder="1"/>
    <xf numFmtId="1" fontId="0" fillId="5" borderId="4" xfId="0" applyNumberFormat="1" applyFill="1" applyBorder="1"/>
    <xf numFmtId="1" fontId="0" fillId="0" borderId="4" xfId="0" applyNumberFormat="1" applyFont="1" applyFill="1" applyBorder="1"/>
    <xf numFmtId="0" fontId="0" fillId="3" borderId="24" xfId="0" applyFill="1" applyBorder="1"/>
    <xf numFmtId="0" fontId="0" fillId="0" borderId="24" xfId="0" applyFill="1" applyBorder="1"/>
    <xf numFmtId="0" fontId="0" fillId="2" borderId="24" xfId="0" applyFill="1" applyBorder="1"/>
    <xf numFmtId="0" fontId="0" fillId="5" borderId="24" xfId="0" applyFill="1" applyBorder="1"/>
    <xf numFmtId="0" fontId="0" fillId="3" borderId="26" xfId="0" applyFill="1" applyBorder="1"/>
    <xf numFmtId="0" fontId="0" fillId="0" borderId="26" xfId="0" applyFill="1" applyBorder="1"/>
    <xf numFmtId="0" fontId="0" fillId="2" borderId="26" xfId="0" applyFill="1" applyBorder="1"/>
    <xf numFmtId="0" fontId="0" fillId="5" borderId="26" xfId="0" applyFill="1" applyBorder="1"/>
    <xf numFmtId="0" fontId="0" fillId="0" borderId="26" xfId="0" applyFont="1" applyFill="1" applyBorder="1"/>
    <xf numFmtId="0" fontId="0" fillId="5" borderId="26" xfId="0" applyFont="1" applyFill="1" applyBorder="1"/>
    <xf numFmtId="1" fontId="0" fillId="3" borderId="26" xfId="0" applyNumberFormat="1" applyFill="1" applyBorder="1"/>
    <xf numFmtId="1" fontId="0" fillId="0" borderId="26" xfId="0" applyNumberFormat="1" applyFill="1" applyBorder="1"/>
    <xf numFmtId="1" fontId="0" fillId="2" borderId="26" xfId="0" applyNumberFormat="1" applyFill="1" applyBorder="1"/>
    <xf numFmtId="1" fontId="0" fillId="5" borderId="26" xfId="0" applyNumberFormat="1" applyFill="1" applyBorder="1"/>
    <xf numFmtId="1" fontId="0" fillId="0" borderId="26" xfId="0" applyNumberFormat="1" applyFont="1" applyFill="1" applyBorder="1"/>
    <xf numFmtId="164" fontId="0" fillId="3" borderId="12" xfId="0" applyNumberFormat="1" applyFill="1" applyBorder="1"/>
    <xf numFmtId="164" fontId="0" fillId="0" borderId="12" xfId="0" applyNumberFormat="1" applyFill="1" applyBorder="1"/>
    <xf numFmtId="164" fontId="0" fillId="2" borderId="12" xfId="0" applyNumberFormat="1" applyFill="1" applyBorder="1"/>
    <xf numFmtId="164" fontId="0" fillId="5" borderId="12" xfId="0" applyNumberFormat="1" applyFill="1" applyBorder="1"/>
    <xf numFmtId="164" fontId="0" fillId="0" borderId="12" xfId="0" applyNumberFormat="1" applyFont="1" applyFill="1" applyBorder="1"/>
    <xf numFmtId="0" fontId="0" fillId="0" borderId="24" xfId="0" applyFont="1" applyFill="1" applyBorder="1"/>
    <xf numFmtId="0" fontId="0" fillId="3" borderId="26" xfId="0" applyFont="1" applyFill="1" applyBorder="1"/>
    <xf numFmtId="0" fontId="0" fillId="3" borderId="12" xfId="0" applyFill="1" applyBorder="1"/>
    <xf numFmtId="0" fontId="0" fillId="0" borderId="12" xfId="0" applyFill="1" applyBorder="1"/>
    <xf numFmtId="0" fontId="0" fillId="2" borderId="12" xfId="0" applyFill="1" applyBorder="1"/>
    <xf numFmtId="0" fontId="0" fillId="5" borderId="12" xfId="0" applyFill="1" applyBorder="1"/>
    <xf numFmtId="0" fontId="0" fillId="0" borderId="12" xfId="0" applyFont="1" applyFill="1" applyBorder="1"/>
    <xf numFmtId="0" fontId="0" fillId="3" borderId="24" xfId="0" applyNumberFormat="1" applyFill="1" applyBorder="1"/>
    <xf numFmtId="0" fontId="0" fillId="0" borderId="24" xfId="0" applyNumberFormat="1" applyFill="1" applyBorder="1"/>
    <xf numFmtId="0" fontId="0" fillId="2" borderId="24" xfId="0" applyNumberFormat="1" applyFill="1" applyBorder="1"/>
    <xf numFmtId="0" fontId="0" fillId="3" borderId="24" xfId="1" applyNumberFormat="1" applyFont="1" applyFill="1" applyBorder="1"/>
    <xf numFmtId="0" fontId="0" fillId="5" borderId="24" xfId="0" applyNumberFormat="1" applyFill="1" applyBorder="1"/>
    <xf numFmtId="14" fontId="0" fillId="3" borderId="26" xfId="0" applyNumberFormat="1" applyFill="1" applyBorder="1"/>
    <xf numFmtId="14" fontId="0" fillId="0" borderId="26" xfId="0" applyNumberFormat="1" applyFill="1" applyBorder="1"/>
    <xf numFmtId="14" fontId="0" fillId="2" borderId="26" xfId="0" applyNumberFormat="1" applyFill="1" applyBorder="1"/>
    <xf numFmtId="14" fontId="0" fillId="5" borderId="26" xfId="0" applyNumberFormat="1" applyFill="1" applyBorder="1"/>
    <xf numFmtId="14" fontId="0" fillId="2" borderId="26" xfId="0" applyNumberFormat="1" applyFont="1" applyFill="1" applyBorder="1"/>
    <xf numFmtId="14" fontId="0" fillId="0" borderId="26" xfId="0" applyNumberFormat="1" applyFont="1" applyFill="1" applyBorder="1"/>
    <xf numFmtId="14" fontId="0" fillId="3" borderId="26" xfId="0" applyNumberFormat="1" applyFont="1" applyFill="1" applyBorder="1"/>
    <xf numFmtId="0" fontId="0" fillId="6" borderId="0" xfId="0" applyFill="1"/>
    <xf numFmtId="0" fontId="0" fillId="6" borderId="24" xfId="0" applyFill="1" applyBorder="1"/>
    <xf numFmtId="0" fontId="0" fillId="6" borderId="26" xfId="0" applyFill="1" applyBorder="1"/>
    <xf numFmtId="164" fontId="0" fillId="6" borderId="12" xfId="0" applyNumberFormat="1" applyFill="1" applyBorder="1"/>
    <xf numFmtId="0" fontId="0" fillId="6" borderId="24" xfId="0" applyNumberFormat="1" applyFill="1" applyBorder="1"/>
    <xf numFmtId="14" fontId="0" fillId="6" borderId="26" xfId="0" applyNumberFormat="1" applyFill="1" applyBorder="1"/>
    <xf numFmtId="1" fontId="0" fillId="6" borderId="4" xfId="0" applyNumberFormat="1" applyFill="1" applyBorder="1"/>
    <xf numFmtId="1" fontId="0" fillId="6" borderId="26" xfId="0" applyNumberFormat="1" applyFill="1" applyBorder="1"/>
    <xf numFmtId="2" fontId="0" fillId="6" borderId="12" xfId="0" applyNumberFormat="1" applyFill="1" applyBorder="1"/>
    <xf numFmtId="0" fontId="0" fillId="6" borderId="12" xfId="0" applyFill="1" applyBorder="1"/>
    <xf numFmtId="14" fontId="0" fillId="6" borderId="24" xfId="0" applyNumberFormat="1" applyFill="1" applyBorder="1"/>
    <xf numFmtId="14" fontId="0" fillId="6" borderId="26" xfId="0" applyNumberFormat="1" applyFont="1" applyFill="1" applyBorder="1"/>
    <xf numFmtId="0" fontId="4" fillId="0" borderId="0" xfId="2" applyAlignment="1" applyProtection="1"/>
    <xf numFmtId="1" fontId="0" fillId="6" borderId="24" xfId="0" applyNumberFormat="1" applyFill="1" applyBorder="1"/>
    <xf numFmtId="0" fontId="0" fillId="6" borderId="24" xfId="0" applyFont="1" applyFill="1" applyBorder="1"/>
    <xf numFmtId="0" fontId="0" fillId="6" borderId="26" xfId="0" applyFont="1" applyFill="1" applyBorder="1"/>
    <xf numFmtId="0" fontId="0" fillId="6" borderId="0" xfId="0" applyFont="1" applyFill="1"/>
    <xf numFmtId="164" fontId="0" fillId="6" borderId="12" xfId="0" applyNumberFormat="1" applyFont="1" applyFill="1" applyBorder="1"/>
    <xf numFmtId="1" fontId="0" fillId="6" borderId="4" xfId="0" applyNumberFormat="1" applyFont="1" applyFill="1" applyBorder="1"/>
    <xf numFmtId="1" fontId="0" fillId="6" borderId="26" xfId="0" applyNumberFormat="1" applyFont="1" applyFill="1" applyBorder="1"/>
    <xf numFmtId="2" fontId="0" fillId="6" borderId="12" xfId="0" applyNumberFormat="1" applyFont="1" applyFill="1" applyBorder="1"/>
    <xf numFmtId="164" fontId="0" fillId="3" borderId="12" xfId="0" applyNumberFormat="1" applyFont="1" applyFill="1" applyBorder="1"/>
    <xf numFmtId="1" fontId="0" fillId="3" borderId="4" xfId="0" applyNumberFormat="1" applyFont="1" applyFill="1" applyBorder="1"/>
    <xf numFmtId="1" fontId="0" fillId="3" borderId="26" xfId="0" applyNumberFormat="1" applyFont="1" applyFill="1" applyBorder="1"/>
    <xf numFmtId="2" fontId="0" fillId="3" borderId="12" xfId="0" applyNumberFormat="1" applyFont="1" applyFill="1" applyBorder="1"/>
    <xf numFmtId="0" fontId="0" fillId="0" borderId="0" xfId="0" applyFont="1" applyFill="1" applyBorder="1"/>
    <xf numFmtId="0" fontId="0" fillId="7" borderId="25" xfId="0" applyFill="1" applyBorder="1"/>
    <xf numFmtId="0" fontId="0" fillId="7" borderId="6" xfId="0" applyFill="1" applyBorder="1"/>
    <xf numFmtId="164" fontId="0" fillId="7" borderId="13" xfId="0" applyNumberFormat="1" applyFill="1" applyBorder="1"/>
    <xf numFmtId="0" fontId="0" fillId="7" borderId="25" xfId="0" applyNumberFormat="1" applyFill="1" applyBorder="1"/>
    <xf numFmtId="14" fontId="0" fillId="7" borderId="6" xfId="0" applyNumberFormat="1" applyFill="1" applyBorder="1"/>
    <xf numFmtId="0" fontId="0" fillId="7" borderId="13" xfId="0" applyFill="1" applyBorder="1"/>
    <xf numFmtId="1" fontId="0" fillId="7" borderId="7" xfId="0" applyNumberFormat="1" applyFill="1" applyBorder="1"/>
    <xf numFmtId="1" fontId="0" fillId="7" borderId="6" xfId="0" applyNumberFormat="1" applyFill="1" applyBorder="1"/>
    <xf numFmtId="2" fontId="0" fillId="7" borderId="13" xfId="0" applyNumberFormat="1" applyFill="1" applyBorder="1"/>
    <xf numFmtId="0" fontId="0" fillId="7" borderId="0" xfId="0" applyFill="1"/>
    <xf numFmtId="0" fontId="0" fillId="7" borderId="24" xfId="0" applyFont="1" applyFill="1" applyBorder="1"/>
    <xf numFmtId="0" fontId="0" fillId="7" borderId="26" xfId="0" applyFont="1" applyFill="1" applyBorder="1"/>
    <xf numFmtId="0" fontId="0" fillId="7" borderId="26" xfId="0" applyFill="1" applyBorder="1"/>
    <xf numFmtId="164" fontId="0" fillId="7" borderId="12" xfId="0" applyNumberFormat="1" applyFont="1" applyFill="1" applyBorder="1"/>
    <xf numFmtId="0" fontId="0" fillId="7" borderId="24" xfId="0" applyNumberFormat="1" applyFill="1" applyBorder="1"/>
    <xf numFmtId="14" fontId="0" fillId="7" borderId="26" xfId="0" applyNumberFormat="1" applyFill="1" applyBorder="1"/>
    <xf numFmtId="0" fontId="0" fillId="7" borderId="24" xfId="0" applyFill="1" applyBorder="1"/>
    <xf numFmtId="1" fontId="0" fillId="7" borderId="4" xfId="0" applyNumberFormat="1" applyFont="1" applyFill="1" applyBorder="1"/>
    <xf numFmtId="1" fontId="0" fillId="7" borderId="26" xfId="0" applyNumberFormat="1" applyFont="1" applyFill="1" applyBorder="1"/>
    <xf numFmtId="2" fontId="0" fillId="7" borderId="12" xfId="0" applyNumberFormat="1" applyFont="1" applyFill="1" applyBorder="1"/>
    <xf numFmtId="0" fontId="0" fillId="7" borderId="12" xfId="0" applyFill="1" applyBorder="1"/>
    <xf numFmtId="164" fontId="0" fillId="7" borderId="12" xfId="0" applyNumberFormat="1" applyFill="1" applyBorder="1"/>
    <xf numFmtId="1" fontId="0" fillId="7" borderId="4" xfId="0" applyNumberFormat="1" applyFill="1" applyBorder="1"/>
    <xf numFmtId="1" fontId="0" fillId="7" borderId="26" xfId="0" applyNumberFormat="1" applyFill="1" applyBorder="1"/>
    <xf numFmtId="2" fontId="0" fillId="7" borderId="12" xfId="0" applyNumberFormat="1" applyFill="1" applyBorder="1"/>
    <xf numFmtId="1" fontId="0" fillId="7" borderId="24" xfId="0" applyNumberFormat="1" applyFill="1" applyBorder="1"/>
    <xf numFmtId="0" fontId="0" fillId="7" borderId="0" xfId="0" applyFont="1" applyFill="1"/>
    <xf numFmtId="14" fontId="0" fillId="7" borderId="26" xfId="0" applyNumberFormat="1" applyFont="1" applyFill="1" applyBorder="1"/>
    <xf numFmtId="0" fontId="0" fillId="7" borderId="24" xfId="0" applyNumberFormat="1" applyFont="1" applyFill="1" applyBorder="1"/>
    <xf numFmtId="0" fontId="0" fillId="7" borderId="12" xfId="0" applyFont="1" applyFill="1" applyBorder="1"/>
    <xf numFmtId="0" fontId="0" fillId="0" borderId="27" xfId="0" applyFill="1" applyBorder="1"/>
    <xf numFmtId="0" fontId="0" fillId="0" borderId="34" xfId="0" applyNumberFormat="1" applyFill="1" applyBorder="1"/>
    <xf numFmtId="14" fontId="0" fillId="0" borderId="27" xfId="0" applyNumberFormat="1" applyFill="1" applyBorder="1"/>
    <xf numFmtId="1" fontId="0" fillId="0" borderId="27" xfId="0" applyNumberFormat="1" applyFill="1" applyBorder="1"/>
    <xf numFmtId="0" fontId="0" fillId="0" borderId="34" xfId="0" applyFill="1" applyBorder="1"/>
    <xf numFmtId="14" fontId="0" fillId="0" borderId="0" xfId="0" applyNumberFormat="1" applyFill="1"/>
    <xf numFmtId="3" fontId="0" fillId="0" borderId="26" xfId="0" applyNumberFormat="1" applyFill="1" applyBorder="1"/>
    <xf numFmtId="0" fontId="1" fillId="0" borderId="26" xfId="0" applyFont="1" applyFill="1" applyBorder="1"/>
    <xf numFmtId="0" fontId="1" fillId="0" borderId="24" xfId="0" applyFont="1" applyFill="1" applyBorder="1"/>
    <xf numFmtId="1" fontId="0" fillId="0" borderId="24" xfId="0" applyNumberFormat="1" applyFill="1" applyBorder="1"/>
    <xf numFmtId="14" fontId="0" fillId="0" borderId="24" xfId="0" applyNumberFormat="1" applyFill="1" applyBorder="1"/>
    <xf numFmtId="14" fontId="0" fillId="5" borderId="24" xfId="0" applyNumberFormat="1" applyFill="1" applyBorder="1"/>
    <xf numFmtId="0" fontId="0" fillId="3" borderId="12" xfId="0" applyFont="1" applyFill="1" applyBorder="1"/>
    <xf numFmtId="0" fontId="0" fillId="0" borderId="35" xfId="0" applyBorder="1"/>
    <xf numFmtId="0" fontId="0" fillId="0" borderId="12" xfId="0" applyBorder="1"/>
    <xf numFmtId="0" fontId="0" fillId="0" borderId="13" xfId="0" applyBorder="1"/>
    <xf numFmtId="0" fontId="0" fillId="0" borderId="37" xfId="0" applyBorder="1"/>
    <xf numFmtId="0" fontId="0" fillId="0" borderId="40" xfId="0" applyBorder="1"/>
    <xf numFmtId="0" fontId="0" fillId="0" borderId="41" xfId="0" applyBorder="1"/>
    <xf numFmtId="0" fontId="0" fillId="0" borderId="42" xfId="0" applyBorder="1"/>
    <xf numFmtId="164" fontId="0" fillId="0" borderId="43" xfId="0" applyNumberFormat="1" applyBorder="1"/>
    <xf numFmtId="0" fontId="0" fillId="0" borderId="41" xfId="0" applyNumberFormat="1" applyBorder="1" applyAlignment="1">
      <alignment horizontal="center"/>
    </xf>
    <xf numFmtId="0" fontId="0" fillId="0" borderId="15" xfId="0" applyNumberFormat="1" applyBorder="1" applyAlignment="1">
      <alignment horizontal="center"/>
    </xf>
    <xf numFmtId="0" fontId="0" fillId="0" borderId="42" xfId="0" applyNumberFormat="1" applyBorder="1" applyAlignment="1">
      <alignment horizontal="center"/>
    </xf>
    <xf numFmtId="0" fontId="0" fillId="0" borderId="16" xfId="0" applyBorder="1"/>
    <xf numFmtId="1" fontId="0" fillId="0" borderId="41" xfId="0" applyNumberFormat="1" applyBorder="1"/>
    <xf numFmtId="1" fontId="0" fillId="0" borderId="42" xfId="0" applyNumberFormat="1" applyBorder="1"/>
    <xf numFmtId="2" fontId="0" fillId="0" borderId="43" xfId="0" applyNumberFormat="1" applyBorder="1" applyAlignment="1">
      <alignment vertical="center"/>
    </xf>
    <xf numFmtId="0" fontId="0" fillId="0" borderId="40" xfId="0" applyBorder="1" applyAlignment="1">
      <alignment vertical="center"/>
    </xf>
    <xf numFmtId="0" fontId="0" fillId="0" borderId="34" xfId="0" applyBorder="1"/>
    <xf numFmtId="0" fontId="0" fillId="0" borderId="24" xfId="0" applyBorder="1"/>
    <xf numFmtId="0" fontId="0" fillId="0" borderId="25" xfId="0" applyBorder="1"/>
    <xf numFmtId="0" fontId="0" fillId="0" borderId="27" xfId="0" applyBorder="1"/>
    <xf numFmtId="0" fontId="0" fillId="0" borderId="26" xfId="0" applyBorder="1"/>
    <xf numFmtId="0" fontId="0" fillId="0" borderId="6" xfId="0" applyBorder="1"/>
    <xf numFmtId="0" fontId="0" fillId="0" borderId="3" xfId="0" applyBorder="1"/>
    <xf numFmtId="0" fontId="0" fillId="0" borderId="4" xfId="0" applyBorder="1"/>
    <xf numFmtId="0" fontId="0" fillId="0" borderId="7" xfId="0" applyBorder="1"/>
    <xf numFmtId="14" fontId="0" fillId="0" borderId="34" xfId="0" applyNumberFormat="1" applyBorder="1"/>
    <xf numFmtId="14" fontId="0" fillId="0" borderId="24" xfId="0" applyNumberFormat="1" applyBorder="1"/>
    <xf numFmtId="0" fontId="0" fillId="0" borderId="40" xfId="0" applyBorder="1" applyAlignment="1">
      <alignment horizontal="center"/>
    </xf>
    <xf numFmtId="0" fontId="0" fillId="0" borderId="16" xfId="0" applyBorder="1" applyAlignment="1">
      <alignment horizontal="center"/>
    </xf>
    <xf numFmtId="14" fontId="0" fillId="0" borderId="25" xfId="0" applyNumberFormat="1" applyBorder="1"/>
    <xf numFmtId="0" fontId="0" fillId="0" borderId="44" xfId="0" applyBorder="1"/>
    <xf numFmtId="21" fontId="0" fillId="0" borderId="12" xfId="0" applyNumberFormat="1" applyBorder="1"/>
    <xf numFmtId="21" fontId="0" fillId="0" borderId="35" xfId="0" applyNumberFormat="1" applyBorder="1"/>
    <xf numFmtId="21" fontId="0" fillId="0" borderId="13" xfId="0" applyNumberFormat="1" applyBorder="1"/>
    <xf numFmtId="0" fontId="4" fillId="0" borderId="12" xfId="2" applyFill="1" applyBorder="1" applyAlignment="1" applyProtection="1"/>
    <xf numFmtId="14" fontId="0" fillId="3" borderId="0" xfId="0" applyNumberFormat="1" applyFill="1"/>
    <xf numFmtId="14" fontId="0" fillId="6" borderId="0" xfId="0" applyNumberFormat="1" applyFill="1"/>
    <xf numFmtId="0" fontId="4" fillId="3" borderId="0" xfId="2" applyFill="1" applyAlignment="1" applyProtection="1"/>
    <xf numFmtId="0" fontId="0" fillId="0" borderId="45" xfId="0" applyFill="1" applyBorder="1"/>
    <xf numFmtId="0" fontId="0" fillId="6" borderId="44" xfId="0" applyFill="1" applyBorder="1"/>
    <xf numFmtId="0" fontId="0" fillId="3" borderId="44" xfId="0" applyFill="1" applyBorder="1"/>
    <xf numFmtId="0" fontId="0" fillId="0" borderId="44" xfId="0" applyFill="1" applyBorder="1"/>
    <xf numFmtId="0" fontId="0" fillId="7" borderId="44" xfId="0" applyFill="1" applyBorder="1"/>
    <xf numFmtId="21" fontId="0" fillId="2" borderId="44" xfId="0" applyNumberFormat="1" applyFill="1" applyBorder="1"/>
    <xf numFmtId="0" fontId="0" fillId="2" borderId="44" xfId="0" applyFill="1" applyBorder="1"/>
    <xf numFmtId="14" fontId="0" fillId="0" borderId="44" xfId="0" applyNumberFormat="1" applyFill="1" applyBorder="1"/>
    <xf numFmtId="0" fontId="4" fillId="7" borderId="44" xfId="2" applyFill="1" applyBorder="1" applyAlignment="1" applyProtection="1"/>
    <xf numFmtId="0" fontId="0" fillId="5" borderId="44" xfId="0" applyFill="1" applyBorder="1"/>
    <xf numFmtId="0" fontId="0" fillId="7" borderId="44" xfId="0" applyFont="1" applyFill="1" applyBorder="1"/>
    <xf numFmtId="0" fontId="0" fillId="7" borderId="46" xfId="0" applyFill="1" applyBorder="1"/>
    <xf numFmtId="0" fontId="0" fillId="0" borderId="3" xfId="0" applyNumberFormat="1" applyFill="1" applyBorder="1"/>
    <xf numFmtId="0" fontId="0" fillId="6" borderId="4" xfId="0" applyNumberFormat="1" applyFill="1" applyBorder="1"/>
    <xf numFmtId="0" fontId="0" fillId="3" borderId="4" xfId="0" applyNumberFormat="1" applyFill="1" applyBorder="1"/>
    <xf numFmtId="0" fontId="0" fillId="0" borderId="4" xfId="0" applyFill="1" applyBorder="1"/>
    <xf numFmtId="0" fontId="0" fillId="0" borderId="4" xfId="0" applyNumberFormat="1" applyFill="1" applyBorder="1"/>
    <xf numFmtId="0" fontId="0" fillId="7" borderId="4" xfId="0" applyNumberFormat="1" applyFill="1" applyBorder="1"/>
    <xf numFmtId="14" fontId="0" fillId="0" borderId="4" xfId="0" applyNumberFormat="1" applyFill="1" applyBorder="1"/>
    <xf numFmtId="0" fontId="0" fillId="3" borderId="4" xfId="1" applyNumberFormat="1" applyFont="1" applyFill="1" applyBorder="1"/>
    <xf numFmtId="0" fontId="0" fillId="2" borderId="4" xfId="0" applyNumberFormat="1" applyFill="1" applyBorder="1"/>
    <xf numFmtId="0" fontId="0" fillId="7" borderId="4" xfId="0" applyFill="1" applyBorder="1"/>
    <xf numFmtId="0" fontId="0" fillId="6" borderId="4" xfId="0" applyFill="1" applyBorder="1"/>
    <xf numFmtId="0" fontId="0" fillId="5" borderId="4" xfId="0" applyNumberFormat="1" applyFill="1" applyBorder="1"/>
    <xf numFmtId="0" fontId="0" fillId="0" borderId="4" xfId="0" applyFont="1" applyFill="1" applyBorder="1"/>
    <xf numFmtId="0" fontId="0" fillId="7" borderId="4" xfId="0" applyFont="1" applyFill="1" applyBorder="1"/>
    <xf numFmtId="0" fontId="0" fillId="7" borderId="4" xfId="0" applyNumberFormat="1" applyFont="1" applyFill="1" applyBorder="1"/>
    <xf numFmtId="0" fontId="0" fillId="3" borderId="4" xfId="0" applyFill="1" applyBorder="1"/>
    <xf numFmtId="0" fontId="0" fillId="5" borderId="4" xfId="0" applyFill="1" applyBorder="1"/>
    <xf numFmtId="14" fontId="0" fillId="6" borderId="4" xfId="0" applyNumberFormat="1" applyFill="1" applyBorder="1"/>
    <xf numFmtId="0" fontId="0" fillId="2" borderId="4" xfId="0" applyFill="1" applyBorder="1"/>
    <xf numFmtId="14" fontId="0" fillId="5" borderId="4" xfId="0" applyNumberFormat="1" applyFill="1" applyBorder="1"/>
    <xf numFmtId="0" fontId="0" fillId="7" borderId="7" xfId="0" applyNumberFormat="1" applyFill="1" applyBorder="1"/>
    <xf numFmtId="14" fontId="0" fillId="0" borderId="3" xfId="0" applyNumberFormat="1" applyFill="1" applyBorder="1"/>
    <xf numFmtId="0" fontId="4" fillId="2" borderId="12" xfId="2" applyFill="1" applyBorder="1" applyAlignment="1" applyProtection="1"/>
    <xf numFmtId="0" fontId="4" fillId="0" borderId="0" xfId="2" applyFill="1" applyAlignment="1" applyProtection="1"/>
    <xf numFmtId="0" fontId="0" fillId="0" borderId="19" xfId="0" applyNumberFormat="1" applyBorder="1" applyAlignment="1">
      <alignment horizontal="left"/>
    </xf>
    <xf numFmtId="0" fontId="0" fillId="0" borderId="23" xfId="0" applyBorder="1" applyAlignment="1">
      <alignment horizontal="left"/>
    </xf>
    <xf numFmtId="0" fontId="0" fillId="0" borderId="1" xfId="0" applyBorder="1" applyAlignment="1">
      <alignment horizontal="left"/>
    </xf>
    <xf numFmtId="164" fontId="0" fillId="0" borderId="22" xfId="0" applyNumberFormat="1" applyBorder="1" applyAlignment="1">
      <alignment horizontal="left"/>
    </xf>
    <xf numFmtId="1" fontId="0" fillId="0" borderId="19" xfId="0" applyNumberFormat="1" applyBorder="1" applyAlignment="1">
      <alignment horizontal="left"/>
    </xf>
    <xf numFmtId="1" fontId="0" fillId="0" borderId="1" xfId="0" applyNumberFormat="1" applyBorder="1" applyAlignment="1">
      <alignment horizontal="left"/>
    </xf>
    <xf numFmtId="2" fontId="0" fillId="0" borderId="22" xfId="0" applyNumberFormat="1" applyBorder="1" applyAlignment="1">
      <alignment horizontal="left" vertical="center"/>
    </xf>
    <xf numFmtId="0" fontId="0" fillId="0" borderId="23" xfId="0" applyBorder="1" applyAlignment="1">
      <alignment horizontal="left" vertical="center"/>
    </xf>
    <xf numFmtId="0" fontId="0" fillId="0" borderId="29" xfId="0" applyBorder="1" applyAlignment="1">
      <alignment horizontal="left"/>
    </xf>
    <xf numFmtId="0" fontId="0" fillId="0" borderId="1" xfId="0" applyNumberFormat="1" applyBorder="1" applyAlignment="1">
      <alignment horizontal="left"/>
    </xf>
    <xf numFmtId="0" fontId="0" fillId="0" borderId="21" xfId="0" applyBorder="1" applyAlignment="1">
      <alignment horizontal="left"/>
    </xf>
    <xf numFmtId="0" fontId="0" fillId="0" borderId="0" xfId="0" applyAlignment="1">
      <alignment horizontal="left"/>
    </xf>
    <xf numFmtId="49" fontId="0" fillId="0" borderId="33" xfId="0" applyNumberFormat="1" applyBorder="1" applyAlignment="1">
      <alignment horizontal="left" vertical="center"/>
    </xf>
    <xf numFmtId="49" fontId="0" fillId="0" borderId="31" xfId="0" applyNumberFormat="1" applyFill="1" applyBorder="1" applyAlignment="1">
      <alignment horizontal="left"/>
    </xf>
    <xf numFmtId="49" fontId="0" fillId="6" borderId="31" xfId="0" applyNumberFormat="1" applyFill="1" applyBorder="1" applyAlignment="1">
      <alignment horizontal="left"/>
    </xf>
    <xf numFmtId="49" fontId="0" fillId="3" borderId="31" xfId="0" applyNumberFormat="1" applyFill="1" applyBorder="1"/>
    <xf numFmtId="49" fontId="0" fillId="0" borderId="31" xfId="0" applyNumberFormat="1" applyFill="1" applyBorder="1"/>
    <xf numFmtId="49" fontId="0" fillId="7" borderId="31" xfId="0" applyNumberFormat="1" applyFill="1" applyBorder="1"/>
    <xf numFmtId="49" fontId="0" fillId="6" borderId="31" xfId="0" applyNumberFormat="1" applyFill="1" applyBorder="1"/>
    <xf numFmtId="49" fontId="0" fillId="2" borderId="31" xfId="0" applyNumberFormat="1" applyFill="1" applyBorder="1"/>
    <xf numFmtId="49" fontId="0" fillId="7" borderId="32" xfId="0" applyNumberFormat="1" applyFill="1" applyBorder="1"/>
    <xf numFmtId="49" fontId="0" fillId="0" borderId="0" xfId="0" applyNumberFormat="1"/>
    <xf numFmtId="0" fontId="4" fillId="6" borderId="0" xfId="2" applyFill="1" applyAlignment="1" applyProtection="1"/>
    <xf numFmtId="14" fontId="0" fillId="3" borderId="24" xfId="0" applyNumberFormat="1" applyFill="1" applyBorder="1"/>
    <xf numFmtId="14" fontId="0" fillId="7" borderId="24" xfId="0" applyNumberFormat="1" applyFill="1" applyBorder="1"/>
    <xf numFmtId="1" fontId="0" fillId="0" borderId="23" xfId="0" applyNumberFormat="1" applyBorder="1" applyAlignment="1">
      <alignment horizontal="left"/>
    </xf>
    <xf numFmtId="1" fontId="0" fillId="3" borderId="24" xfId="0" applyNumberFormat="1" applyFill="1" applyBorder="1"/>
    <xf numFmtId="1" fontId="0" fillId="6" borderId="24" xfId="0" applyNumberFormat="1" applyFont="1" applyFill="1" applyBorder="1"/>
    <xf numFmtId="1" fontId="0" fillId="0" borderId="24" xfId="0" applyNumberFormat="1" applyFont="1" applyFill="1" applyBorder="1"/>
    <xf numFmtId="1" fontId="0" fillId="2" borderId="24" xfId="0" applyNumberFormat="1" applyFill="1" applyBorder="1"/>
    <xf numFmtId="1" fontId="0" fillId="5" borderId="24" xfId="0" applyNumberFormat="1" applyFill="1" applyBorder="1"/>
    <xf numFmtId="1" fontId="0" fillId="3" borderId="24" xfId="0" applyNumberFormat="1" applyFont="1" applyFill="1" applyBorder="1"/>
    <xf numFmtId="1" fontId="0" fillId="7" borderId="24" xfId="0" applyNumberFormat="1" applyFont="1" applyFill="1" applyBorder="1"/>
    <xf numFmtId="1" fontId="0" fillId="7" borderId="25" xfId="0" applyNumberFormat="1" applyFill="1" applyBorder="1"/>
    <xf numFmtId="49" fontId="0" fillId="0" borderId="1" xfId="0" applyNumberFormat="1" applyBorder="1" applyAlignment="1">
      <alignment horizontal="left"/>
    </xf>
    <xf numFmtId="49" fontId="0" fillId="0" borderId="27" xfId="0" applyNumberFormat="1" applyFill="1" applyBorder="1"/>
    <xf numFmtId="49" fontId="0" fillId="6" borderId="26" xfId="0" applyNumberFormat="1" applyFill="1" applyBorder="1"/>
    <xf numFmtId="49" fontId="0" fillId="3" borderId="26" xfId="0" applyNumberFormat="1" applyFill="1" applyBorder="1"/>
    <xf numFmtId="49" fontId="0" fillId="0" borderId="26" xfId="0" applyNumberFormat="1" applyFill="1" applyBorder="1"/>
    <xf numFmtId="49" fontId="0" fillId="7" borderId="26" xfId="0" applyNumberFormat="1" applyFill="1" applyBorder="1"/>
    <xf numFmtId="49" fontId="0" fillId="2" borderId="26" xfId="0" applyNumberFormat="1" applyFill="1" applyBorder="1"/>
    <xf numFmtId="49" fontId="0" fillId="3" borderId="26" xfId="0" applyNumberFormat="1" applyFont="1" applyFill="1" applyBorder="1"/>
    <xf numFmtId="49" fontId="0" fillId="7" borderId="26" xfId="0" applyNumberFormat="1" applyFont="1" applyFill="1" applyBorder="1"/>
    <xf numFmtId="49" fontId="0" fillId="5" borderId="26" xfId="0" applyNumberFormat="1" applyFill="1" applyBorder="1"/>
    <xf numFmtId="49" fontId="0" fillId="7" borderId="6" xfId="0" applyNumberFormat="1" applyFill="1" applyBorder="1"/>
    <xf numFmtId="0" fontId="4" fillId="6" borderId="12" xfId="2" applyFill="1" applyBorder="1" applyAlignment="1" applyProtection="1"/>
    <xf numFmtId="0" fontId="0" fillId="3" borderId="0" xfId="0" applyNumberFormat="1" applyFill="1"/>
    <xf numFmtId="0" fontId="0" fillId="6" borderId="0" xfId="0" applyNumberFormat="1" applyFill="1"/>
    <xf numFmtId="0" fontId="0" fillId="0" borderId="0" xfId="0" applyNumberFormat="1" applyFill="1"/>
    <xf numFmtId="0" fontId="0" fillId="7" borderId="0" xfId="0" applyNumberFormat="1" applyFill="1"/>
    <xf numFmtId="14" fontId="0" fillId="0" borderId="14" xfId="0" applyNumberFormat="1" applyBorder="1" applyAlignment="1">
      <alignment horizontal="center" vertical="center"/>
    </xf>
    <xf numFmtId="14" fontId="0" fillId="0" borderId="15" xfId="0" applyNumberFormat="1" applyBorder="1" applyAlignment="1">
      <alignment horizontal="center" vertical="center"/>
    </xf>
    <xf numFmtId="14" fontId="0" fillId="0" borderId="16" xfId="0" applyNumberFormat="1" applyBorder="1" applyAlignment="1">
      <alignment horizontal="center" vertical="center"/>
    </xf>
    <xf numFmtId="0" fontId="0" fillId="0" borderId="20" xfId="0" applyNumberFormat="1" applyBorder="1" applyAlignment="1">
      <alignment horizontal="center" vertical="center"/>
    </xf>
    <xf numFmtId="0" fontId="0" fillId="0" borderId="19" xfId="0" applyNumberFormat="1" applyBorder="1" applyAlignment="1">
      <alignment horizontal="center" vertical="center"/>
    </xf>
    <xf numFmtId="0" fontId="0" fillId="0" borderId="17" xfId="0" applyNumberFormat="1" applyBorder="1" applyAlignment="1">
      <alignment horizontal="center" vertical="center"/>
    </xf>
    <xf numFmtId="0" fontId="0" fillId="0" borderId="21" xfId="0" applyNumberFormat="1" applyBorder="1" applyAlignment="1">
      <alignment horizontal="center" vertical="center"/>
    </xf>
    <xf numFmtId="49" fontId="0" fillId="0" borderId="30" xfId="0" applyNumberFormat="1" applyBorder="1" applyAlignment="1">
      <alignment horizontal="center" vertical="center"/>
    </xf>
    <xf numFmtId="49" fontId="0" fillId="0" borderId="33" xfId="0" applyNumberFormat="1" applyBorder="1" applyAlignment="1">
      <alignment horizontal="center" vertical="center"/>
    </xf>
    <xf numFmtId="2" fontId="0" fillId="0" borderId="17" xfId="0" applyNumberFormat="1" applyBorder="1" applyAlignment="1">
      <alignment horizontal="center"/>
    </xf>
    <xf numFmtId="2" fontId="0" fillId="0" borderId="18" xfId="0" applyNumberFormat="1" applyBorder="1" applyAlignment="1">
      <alignment horizontal="center"/>
    </xf>
    <xf numFmtId="2" fontId="0" fillId="0" borderId="21" xfId="0" applyNumberFormat="1"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8" xfId="0" applyBorder="1" applyAlignment="1">
      <alignment horizontal="center" vertical="center"/>
    </xf>
    <xf numFmtId="0" fontId="0" fillId="0" borderId="5"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14" fontId="0" fillId="0" borderId="9" xfId="0" applyNumberFormat="1" applyBorder="1" applyAlignment="1">
      <alignment horizontal="center" vertical="center"/>
    </xf>
    <xf numFmtId="14" fontId="0" fillId="0" borderId="8" xfId="0" applyNumberFormat="1"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14" fontId="0" fillId="0" borderId="0" xfId="0" applyNumberFormat="1" applyBorder="1" applyAlignment="1">
      <alignment horizontal="center" vertical="center"/>
    </xf>
    <xf numFmtId="14" fontId="0" fillId="0" borderId="12" xfId="0" applyNumberFormat="1" applyBorder="1" applyAlignment="1">
      <alignment horizontal="center" vertical="center"/>
    </xf>
    <xf numFmtId="0" fontId="0" fillId="0" borderId="3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2" fontId="0" fillId="0" borderId="39" xfId="0" applyNumberFormat="1" applyBorder="1" applyAlignment="1">
      <alignment horizontal="center"/>
    </xf>
    <xf numFmtId="2" fontId="0" fillId="0" borderId="2" xfId="0" applyNumberFormat="1" applyBorder="1" applyAlignment="1">
      <alignment horizontal="center"/>
    </xf>
    <xf numFmtId="2" fontId="0" fillId="0" borderId="35" xfId="0" applyNumberFormat="1" applyBorder="1" applyAlignment="1">
      <alignment horizontal="center"/>
    </xf>
    <xf numFmtId="0" fontId="0" fillId="0" borderId="36" xfId="0" applyBorder="1" applyAlignment="1">
      <alignment horizontal="center" vertical="center"/>
    </xf>
    <xf numFmtId="0" fontId="0" fillId="0" borderId="13" xfId="0" applyBorder="1" applyAlignment="1">
      <alignment horizontal="center" vertical="center"/>
    </xf>
  </cellXfs>
  <cellStyles count="3">
    <cellStyle name="Collegamento ipertestuale" xfId="2" builtinId="8"/>
    <cellStyle name="Migliaia" xfId="1" builtinId="3"/>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lcorsaronero.info/tor/83696/Total_Recal_Atto_Di_Forza_2012_EXTENDED_iTA_ENG_1080p_BluRay_x264_TrTd_TeaM" TargetMode="External"/><Relationship Id="rId2" Type="http://schemas.openxmlformats.org/officeDocument/2006/relationships/hyperlink" Target="http://ilcorsaronero.info/tor/99051/Il_Gladiatore_10th__Anniversary_Blu_Ray_1080p_DTS_ITA_Snake89" TargetMode="External"/><Relationship Id="rId1" Type="http://schemas.openxmlformats.org/officeDocument/2006/relationships/hyperlink" Target="http://katproxy.com/bluray-rip-720p-ita-eng-ac3-sub-agente-smart-casino-totale-m-rcomem-t164863.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ilcorsaronero.info/tor/93341/Un_Weekend_da_Bamboccioni_2_2013_iTA_EnG_AC3_5_1_1080p_BluRay_x264_TrTd_TeaM" TargetMode="External"/><Relationship Id="rId13" Type="http://schemas.openxmlformats.org/officeDocument/2006/relationships/hyperlink" Target="http://ilcorsaronero.info/tor/93562/_L_alba_del_pianeta_delle_scimmie__2011____Italian_English_Ac3_5_1___Sub_Ita_Eng__MIRCrew" TargetMode="External"/><Relationship Id="rId18" Type="http://schemas.openxmlformats.org/officeDocument/2006/relationships/printerSettings" Target="../printerSettings/printerSettings4.bin"/><Relationship Id="rId3" Type="http://schemas.openxmlformats.org/officeDocument/2006/relationships/hyperlink" Target="http://ilcorsaronero.info/tor/93005/Una_Piccola_Impresa_Meridionale_2013_iTALIAN_AC3_1080p_WEBDL_x264_TrTd_TeaM" TargetMode="External"/><Relationship Id="rId7" Type="http://schemas.openxmlformats.org/officeDocument/2006/relationships/hyperlink" Target="http://ilcorsaronero.info/tor/92789/Il_Cacciatore_Di_Donne_2013_iTALiAN_AC3_BRRip_XviD_T4P3" TargetMode="External"/><Relationship Id="rId12" Type="http://schemas.openxmlformats.org/officeDocument/2006/relationships/hyperlink" Target="http://ilcorsaronero.info/tor/94481/Star_Wars_La_Vendetta_dei_Sith_ITA_ENG_AC3_BDRip_1080p_X265_ZMachine" TargetMode="External"/><Relationship Id="rId17" Type="http://schemas.openxmlformats.org/officeDocument/2006/relationships/hyperlink" Target="http://ilcorsaronero.info/tor/100331/007_Tomorrow_Never_Dies_ITA_ENG_AC3_BDRip_1080p_X265_ZMachine" TargetMode="External"/><Relationship Id="rId2" Type="http://schemas.openxmlformats.org/officeDocument/2006/relationships/hyperlink" Target="http://ilcorsaronero.info/tor/92913/Pazze_di_Me_2013__BRrip_XviD_Ita_Ac3_5_1_" TargetMode="External"/><Relationship Id="rId16" Type="http://schemas.openxmlformats.org/officeDocument/2006/relationships/hyperlink" Target="http://ilcorsaronero.info/tor/85907/Jack_Reacher_La_Prova_Decisiva_2012_iTA_EnG_BrRiP_1080p_x264_TrTd_TeaM" TargetMode="External"/><Relationship Id="rId1" Type="http://schemas.openxmlformats.org/officeDocument/2006/relationships/hyperlink" Target="http://dopaminatorrent.com/torrents/emperor.torrent" TargetMode="External"/><Relationship Id="rId6" Type="http://schemas.openxmlformats.org/officeDocument/2006/relationships/hyperlink" Target="http://ilcorsaronero.info/tor/92790/Cani_Sciolti_2013_iTALiAN_AC3_DUAL_1080p_BrRiP_x264_TrTd_TeaM" TargetMode="External"/><Relationship Id="rId11" Type="http://schemas.openxmlformats.org/officeDocument/2006/relationships/hyperlink" Target="http://ilcorsaronero.info/tor/83847/The_Girl_From_The_Naked_Eye_2012_iTA_ENG_BrRip_720p_x264_TrTd_TeaM" TargetMode="External"/><Relationship Id="rId5" Type="http://schemas.openxmlformats.org/officeDocument/2006/relationships/hyperlink" Target="http://ilcorsaronero.info/tor/92651/Bling_Ring__2013__iTA_EnG_AC3_5_1_1080p_BluRay_Subs_x264___TrTd_TeaM_MKV" TargetMode="External"/><Relationship Id="rId15" Type="http://schemas.openxmlformats.org/officeDocument/2006/relationships/hyperlink" Target="http://ilcorsaronero.info/tor/63942/__Alexander%2C__BDrip_720p___H264___Ita_Eng_Ac3___Sub_Ita_Eng__Action___Adventure___Biography__TNTVill" TargetMode="External"/><Relationship Id="rId10" Type="http://schemas.openxmlformats.org/officeDocument/2006/relationships/hyperlink" Target="http://ilcorsaronero.info/tor/93350/L_Amore_In_Valigia_2013_iTALiAN_AC3_DUAL_1080p_BrRiP_x264_TrTd_TeaM" TargetMode="External"/><Relationship Id="rId4" Type="http://schemas.openxmlformats.org/officeDocument/2006/relationships/hyperlink" Target="http://ilcorsaronero.info/tor/92683/World_War_Z__2013___BRrip_XviD_Ita_Ac3_5_1_" TargetMode="External"/><Relationship Id="rId9" Type="http://schemas.openxmlformats.org/officeDocument/2006/relationships/hyperlink" Target="http://ilcorsaronero.info/tor/93170/Invasion___The_Invasion__2007___XviD___Italian_English_Spanish_Ac3___MultiSub__MIRCrew" TargetMode="External"/><Relationship Id="rId14" Type="http://schemas.openxmlformats.org/officeDocument/2006/relationships/hyperlink" Target="http://ilcorsaronero.info/tor/93710/Alla_Ricerca_Di_Jane___Austenland_2013_iTALiAN_DUAL_AC3_5_1_m_1080p_BluRay_x264___TrTd_Tea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dimension ref="A1:X434"/>
  <sheetViews>
    <sheetView tabSelected="1" topLeftCell="A424" workbookViewId="0">
      <pane xSplit="1" topLeftCell="B1" activePane="topRight" state="frozen"/>
      <selection pane="topRight" activeCell="A434" sqref="A434:XFD434"/>
    </sheetView>
  </sheetViews>
  <sheetFormatPr defaultRowHeight="14.4" x14ac:dyDescent="0.3"/>
  <cols>
    <col min="1" max="1" width="48" style="229" bestFit="1" customWidth="1"/>
    <col min="2" max="2" width="8.5546875" style="2" bestFit="1" customWidth="1"/>
    <col min="3" max="3" width="9.44140625" style="2" bestFit="1" customWidth="1"/>
    <col min="4" max="4" width="40.5546875" style="229" customWidth="1"/>
    <col min="5" max="5" width="9.6640625" style="4" bestFit="1" customWidth="1"/>
    <col min="6" max="6" width="19.88671875" bestFit="1" customWidth="1"/>
    <col min="7" max="7" width="7" bestFit="1" customWidth="1"/>
    <col min="8" max="8" width="21.5546875" style="2" bestFit="1" customWidth="1"/>
    <col min="9" max="9" width="26.109375" style="2" bestFit="1" customWidth="1"/>
    <col min="10" max="10" width="21.5546875" style="2" bestFit="1" customWidth="1"/>
    <col min="11" max="11" width="18.33203125" style="2" bestFit="1" customWidth="1"/>
    <col min="12" max="12" width="9.33203125" style="2" bestFit="1" customWidth="1"/>
    <col min="13" max="13" width="14.6640625" style="2" bestFit="1" customWidth="1"/>
    <col min="14" max="14" width="18.88671875" style="3" customWidth="1"/>
    <col min="15" max="15" width="14.109375" customWidth="1"/>
    <col min="16" max="16" width="16.109375" customWidth="1"/>
    <col min="17" max="17" width="12.6640625" style="5" customWidth="1"/>
    <col min="18" max="18" width="18.6640625" style="5" customWidth="1"/>
    <col min="19" max="19" width="12.6640625" style="5" customWidth="1"/>
    <col min="20" max="20" width="18.6640625" style="5" customWidth="1"/>
    <col min="21" max="21" width="12.6640625" style="5" customWidth="1"/>
    <col min="22" max="22" width="18.6640625" customWidth="1"/>
    <col min="23" max="23" width="10.5546875" bestFit="1" customWidth="1"/>
  </cols>
  <sheetData>
    <row r="1" spans="1:24" ht="15.6" thickTop="1" thickBot="1" x14ac:dyDescent="0.35">
      <c r="A1" s="265"/>
      <c r="B1" s="273" t="s">
        <v>973</v>
      </c>
      <c r="C1" s="274"/>
      <c r="D1" s="274"/>
      <c r="E1" s="275"/>
      <c r="F1" s="270" t="s">
        <v>972</v>
      </c>
      <c r="G1" s="271"/>
      <c r="H1" s="271"/>
      <c r="I1" s="271"/>
      <c r="J1" s="271"/>
      <c r="K1" s="271"/>
      <c r="L1" s="271"/>
      <c r="M1" s="271"/>
      <c r="N1" s="271"/>
      <c r="O1" s="271"/>
      <c r="P1" s="272"/>
      <c r="Q1" s="258" t="s">
        <v>974</v>
      </c>
      <c r="R1" s="259"/>
      <c r="S1" s="259"/>
      <c r="T1" s="259"/>
      <c r="U1" s="259"/>
      <c r="V1" s="260"/>
    </row>
    <row r="2" spans="1:24" ht="15" thickBot="1" x14ac:dyDescent="0.35">
      <c r="A2" s="266"/>
      <c r="B2" s="276"/>
      <c r="C2" s="277"/>
      <c r="D2" s="277"/>
      <c r="E2" s="278"/>
      <c r="F2" s="279" t="s">
        <v>455</v>
      </c>
      <c r="G2" s="280"/>
      <c r="H2" s="280"/>
      <c r="I2" s="281"/>
      <c r="J2" s="282" t="s">
        <v>456</v>
      </c>
      <c r="K2" s="282"/>
      <c r="L2" s="282"/>
      <c r="M2" s="283"/>
      <c r="N2" s="267" t="s">
        <v>978</v>
      </c>
      <c r="O2" s="268"/>
      <c r="P2" s="269"/>
      <c r="Q2" s="261">
        <v>2012</v>
      </c>
      <c r="R2" s="262"/>
      <c r="S2" s="263">
        <v>2013</v>
      </c>
      <c r="T2" s="262"/>
      <c r="U2" s="263">
        <v>2014</v>
      </c>
      <c r="V2" s="264"/>
    </row>
    <row r="3" spans="1:24" s="219" customFormat="1" ht="15" thickBot="1" x14ac:dyDescent="0.35">
      <c r="A3" s="220" t="s">
        <v>0</v>
      </c>
      <c r="B3" s="233" t="s">
        <v>1</v>
      </c>
      <c r="C3" s="212" t="s">
        <v>2</v>
      </c>
      <c r="D3" s="242" t="s">
        <v>71</v>
      </c>
      <c r="E3" s="211" t="s">
        <v>453</v>
      </c>
      <c r="F3" s="209" t="s">
        <v>1893</v>
      </c>
      <c r="G3" s="210" t="s">
        <v>107</v>
      </c>
      <c r="H3" s="212" t="s">
        <v>1894</v>
      </c>
      <c r="I3" s="212" t="s">
        <v>1895</v>
      </c>
      <c r="J3" s="213" t="s">
        <v>1896</v>
      </c>
      <c r="K3" s="213" t="s">
        <v>459</v>
      </c>
      <c r="L3" s="212" t="s">
        <v>458</v>
      </c>
      <c r="M3" s="213" t="s">
        <v>1897</v>
      </c>
      <c r="N3" s="214" t="s">
        <v>460</v>
      </c>
      <c r="O3" s="215" t="s">
        <v>576</v>
      </c>
      <c r="P3" s="216" t="s">
        <v>977</v>
      </c>
      <c r="Q3" s="208" t="s">
        <v>1898</v>
      </c>
      <c r="R3" s="217" t="s">
        <v>1899</v>
      </c>
      <c r="S3" s="217" t="s">
        <v>1900</v>
      </c>
      <c r="T3" s="208" t="s">
        <v>1901</v>
      </c>
      <c r="U3" s="208" t="s">
        <v>1902</v>
      </c>
      <c r="V3" s="218" t="s">
        <v>1903</v>
      </c>
      <c r="W3" s="219" t="s">
        <v>2052</v>
      </c>
      <c r="X3" s="219" t="s">
        <v>2053</v>
      </c>
    </row>
    <row r="4" spans="1:24" s="13" customFormat="1" x14ac:dyDescent="0.3">
      <c r="A4" s="221" t="s">
        <v>1982</v>
      </c>
      <c r="B4" s="130">
        <v>2007</v>
      </c>
      <c r="C4" s="124">
        <v>10</v>
      </c>
      <c r="D4" s="243" t="s">
        <v>467</v>
      </c>
      <c r="E4" s="42">
        <v>8.1018518518518517E-2</v>
      </c>
      <c r="F4" s="27" t="s">
        <v>719</v>
      </c>
      <c r="G4" s="31">
        <v>25</v>
      </c>
      <c r="H4" s="22">
        <v>1800</v>
      </c>
      <c r="I4" s="13" t="s">
        <v>605</v>
      </c>
      <c r="J4" s="37">
        <v>640</v>
      </c>
      <c r="K4" s="37">
        <v>48</v>
      </c>
      <c r="L4" s="124">
        <v>6</v>
      </c>
      <c r="M4" s="121" t="s">
        <v>606</v>
      </c>
      <c r="N4" s="17">
        <f>1.98*1024</f>
        <v>2027.52</v>
      </c>
      <c r="O4" s="125" t="s">
        <v>577</v>
      </c>
      <c r="P4" s="49"/>
      <c r="Q4" s="122">
        <v>2012</v>
      </c>
      <c r="R4" s="184"/>
      <c r="S4" s="123">
        <v>41594</v>
      </c>
      <c r="T4" s="205" t="s">
        <v>733</v>
      </c>
      <c r="U4" s="123"/>
      <c r="V4" s="172"/>
      <c r="W4" s="126">
        <v>44542</v>
      </c>
      <c r="X4" s="13" t="s">
        <v>2051</v>
      </c>
    </row>
    <row r="5" spans="1:24" s="13" customFormat="1" x14ac:dyDescent="0.3">
      <c r="A5" s="222" t="s">
        <v>1983</v>
      </c>
      <c r="B5" s="78">
        <v>2009</v>
      </c>
      <c r="C5" s="72">
        <v>8</v>
      </c>
      <c r="D5" s="244" t="s">
        <v>742</v>
      </c>
      <c r="E5" s="68">
        <v>9.8935185185185182E-2</v>
      </c>
      <c r="F5" s="66" t="s">
        <v>108</v>
      </c>
      <c r="G5" s="67">
        <v>25</v>
      </c>
      <c r="H5" s="71">
        <v>1209</v>
      </c>
      <c r="I5" s="65" t="s">
        <v>603</v>
      </c>
      <c r="J5" s="72">
        <v>128</v>
      </c>
      <c r="K5" s="72">
        <v>48</v>
      </c>
      <c r="L5" s="72">
        <v>2</v>
      </c>
      <c r="M5" s="67" t="s">
        <v>604</v>
      </c>
      <c r="N5" s="73">
        <f>1.34*1024</f>
        <v>1372.16</v>
      </c>
      <c r="O5" s="66" t="s">
        <v>577</v>
      </c>
      <c r="P5" s="74" t="s">
        <v>41</v>
      </c>
      <c r="Q5" s="69">
        <v>2012</v>
      </c>
      <c r="R5" s="185"/>
      <c r="S5" s="70">
        <v>41538</v>
      </c>
      <c r="T5" s="70"/>
      <c r="U5" s="70">
        <v>41886</v>
      </c>
      <c r="V5" s="173" t="s">
        <v>699</v>
      </c>
    </row>
    <row r="6" spans="1:24" s="65" customFormat="1" x14ac:dyDescent="0.3">
      <c r="A6" s="223" t="s">
        <v>564</v>
      </c>
      <c r="B6" s="234">
        <v>2011</v>
      </c>
      <c r="C6" s="36">
        <v>7</v>
      </c>
      <c r="D6" s="245" t="s">
        <v>463</v>
      </c>
      <c r="E6" s="41">
        <v>7.075231481481481E-2</v>
      </c>
      <c r="F6" s="26" t="s">
        <v>123</v>
      </c>
      <c r="G6" s="30">
        <v>25</v>
      </c>
      <c r="H6" s="21">
        <v>807</v>
      </c>
      <c r="I6" s="7" t="s">
        <v>609</v>
      </c>
      <c r="J6" s="36">
        <v>128</v>
      </c>
      <c r="K6" s="36">
        <v>48</v>
      </c>
      <c r="L6" s="36">
        <v>2</v>
      </c>
      <c r="M6" s="30" t="s">
        <v>604</v>
      </c>
      <c r="N6" s="16">
        <v>689</v>
      </c>
      <c r="O6" s="26" t="s">
        <v>577</v>
      </c>
      <c r="P6" s="16" t="s">
        <v>1774</v>
      </c>
      <c r="Q6" s="53">
        <v>2012</v>
      </c>
      <c r="R6" s="186"/>
      <c r="S6" s="58"/>
      <c r="T6" s="58"/>
      <c r="U6" s="58"/>
      <c r="V6" s="174"/>
    </row>
    <row r="7" spans="1:24" s="7" customFormat="1" x14ac:dyDescent="0.3">
      <c r="A7" s="224" t="s">
        <v>705</v>
      </c>
      <c r="B7" s="130">
        <v>1962</v>
      </c>
      <c r="C7" s="37">
        <v>10</v>
      </c>
      <c r="D7" s="246" t="s">
        <v>747</v>
      </c>
      <c r="E7" s="42">
        <v>7.3055555555555554E-2</v>
      </c>
      <c r="F7" s="27" t="s">
        <v>110</v>
      </c>
      <c r="G7" s="31">
        <v>25</v>
      </c>
      <c r="H7" s="22">
        <v>1823</v>
      </c>
      <c r="I7" s="13" t="s">
        <v>605</v>
      </c>
      <c r="J7" s="37">
        <v>128</v>
      </c>
      <c r="K7" s="37">
        <v>48</v>
      </c>
      <c r="L7" s="37">
        <v>2</v>
      </c>
      <c r="M7" s="31" t="s">
        <v>604</v>
      </c>
      <c r="N7" s="17">
        <f>1.43*1024</f>
        <v>1464.32</v>
      </c>
      <c r="O7" s="27" t="s">
        <v>577</v>
      </c>
      <c r="P7" s="49" t="s">
        <v>1905</v>
      </c>
      <c r="Q7" s="27"/>
      <c r="R7" s="187"/>
      <c r="S7" s="59">
        <v>41565</v>
      </c>
      <c r="T7" s="59" t="s">
        <v>706</v>
      </c>
      <c r="U7" s="59"/>
      <c r="V7" s="175"/>
    </row>
    <row r="8" spans="1:24" s="13" customFormat="1" x14ac:dyDescent="0.3">
      <c r="A8" s="224" t="s">
        <v>1537</v>
      </c>
      <c r="B8" s="130">
        <v>1963</v>
      </c>
      <c r="C8" s="37">
        <v>9</v>
      </c>
      <c r="D8" s="246" t="s">
        <v>747</v>
      </c>
      <c r="E8" s="42">
        <v>0.08</v>
      </c>
      <c r="F8" s="27" t="s">
        <v>1539</v>
      </c>
      <c r="G8" s="31">
        <v>23.975999999999999</v>
      </c>
      <c r="H8" s="22">
        <v>1854</v>
      </c>
      <c r="I8" s="13" t="s">
        <v>609</v>
      </c>
      <c r="J8" s="37">
        <v>640</v>
      </c>
      <c r="K8" s="37">
        <v>48</v>
      </c>
      <c r="L8" s="37">
        <v>6</v>
      </c>
      <c r="M8" s="31" t="s">
        <v>606</v>
      </c>
      <c r="N8" s="17">
        <f>2.04*1024</f>
        <v>2088.96</v>
      </c>
      <c r="O8" s="27" t="s">
        <v>577</v>
      </c>
      <c r="P8" s="49" t="s">
        <v>1906</v>
      </c>
      <c r="Q8" s="27"/>
      <c r="R8" s="187"/>
      <c r="S8" s="59"/>
      <c r="T8" s="59"/>
      <c r="U8" s="59">
        <v>41789</v>
      </c>
      <c r="V8" s="175" t="s">
        <v>1538</v>
      </c>
    </row>
    <row r="9" spans="1:24" s="13" customFormat="1" x14ac:dyDescent="0.3">
      <c r="A9" s="224" t="s">
        <v>1633</v>
      </c>
      <c r="B9" s="130">
        <v>1964</v>
      </c>
      <c r="C9" s="37">
        <v>10</v>
      </c>
      <c r="D9" s="246" t="s">
        <v>747</v>
      </c>
      <c r="E9" s="42">
        <v>7.6400462962962962E-2</v>
      </c>
      <c r="F9" s="27" t="s">
        <v>1541</v>
      </c>
      <c r="G9" s="31">
        <v>23.975999999999999</v>
      </c>
      <c r="H9" s="22">
        <v>1099</v>
      </c>
      <c r="I9" s="13" t="s">
        <v>609</v>
      </c>
      <c r="J9" s="37">
        <v>640</v>
      </c>
      <c r="K9" s="37">
        <v>48</v>
      </c>
      <c r="L9" s="37">
        <v>6</v>
      </c>
      <c r="M9" s="31" t="s">
        <v>606</v>
      </c>
      <c r="N9" s="17">
        <f>1.36*1024</f>
        <v>1392.64</v>
      </c>
      <c r="O9" s="27" t="s">
        <v>577</v>
      </c>
      <c r="P9" s="49" t="s">
        <v>1904</v>
      </c>
      <c r="Q9" s="27"/>
      <c r="R9" s="187"/>
      <c r="S9" s="59"/>
      <c r="T9" s="59"/>
      <c r="U9" s="59">
        <v>41791</v>
      </c>
      <c r="V9" s="175" t="s">
        <v>1540</v>
      </c>
    </row>
    <row r="10" spans="1:24" s="13" customFormat="1" x14ac:dyDescent="0.3">
      <c r="A10" s="224" t="s">
        <v>1542</v>
      </c>
      <c r="B10" s="130">
        <v>1965</v>
      </c>
      <c r="C10" s="37">
        <v>8</v>
      </c>
      <c r="D10" s="246" t="s">
        <v>747</v>
      </c>
      <c r="E10" s="42">
        <v>9.0543981481481475E-2</v>
      </c>
      <c r="F10" s="27" t="s">
        <v>114</v>
      </c>
      <c r="G10" s="31">
        <v>23.975999999999999</v>
      </c>
      <c r="H10" s="22">
        <v>1563</v>
      </c>
      <c r="I10" s="13" t="s">
        <v>609</v>
      </c>
      <c r="J10" s="37">
        <v>640</v>
      </c>
      <c r="K10" s="37">
        <v>48</v>
      </c>
      <c r="L10" s="37">
        <v>6</v>
      </c>
      <c r="M10" s="31" t="s">
        <v>606</v>
      </c>
      <c r="N10" s="17">
        <f>2.04*1024</f>
        <v>2088.96</v>
      </c>
      <c r="O10" s="27" t="s">
        <v>577</v>
      </c>
      <c r="P10" s="49" t="s">
        <v>1937</v>
      </c>
      <c r="Q10" s="27"/>
      <c r="R10" s="187"/>
      <c r="S10" s="59"/>
      <c r="T10" s="59"/>
      <c r="U10" s="59">
        <v>41793</v>
      </c>
      <c r="V10" s="175" t="s">
        <v>1543</v>
      </c>
    </row>
    <row r="11" spans="1:24" s="13" customFormat="1" x14ac:dyDescent="0.3">
      <c r="A11" s="224" t="s">
        <v>1557</v>
      </c>
      <c r="B11" s="130">
        <v>1967</v>
      </c>
      <c r="C11" s="37">
        <v>8</v>
      </c>
      <c r="D11" s="246" t="s">
        <v>747</v>
      </c>
      <c r="E11" s="42">
        <v>8.1226851851851856E-2</v>
      </c>
      <c r="F11" s="27" t="s">
        <v>111</v>
      </c>
      <c r="G11" s="31">
        <v>23.975999999999999</v>
      </c>
      <c r="H11" s="22">
        <v>996</v>
      </c>
      <c r="I11" s="13" t="s">
        <v>609</v>
      </c>
      <c r="J11" s="37">
        <v>640</v>
      </c>
      <c r="K11" s="37">
        <v>48</v>
      </c>
      <c r="L11" s="37">
        <v>6</v>
      </c>
      <c r="M11" s="31" t="s">
        <v>606</v>
      </c>
      <c r="N11" s="17">
        <f>1.36*1024</f>
        <v>1392.64</v>
      </c>
      <c r="O11" s="27" t="s">
        <v>577</v>
      </c>
      <c r="P11" s="49" t="s">
        <v>1936</v>
      </c>
      <c r="Q11" s="27"/>
      <c r="R11" s="187"/>
      <c r="S11" s="59"/>
      <c r="T11" s="59"/>
      <c r="U11" s="59">
        <v>41794</v>
      </c>
      <c r="V11" s="175" t="s">
        <v>1543</v>
      </c>
    </row>
    <row r="12" spans="1:24" s="13" customFormat="1" x14ac:dyDescent="0.3">
      <c r="A12" s="224" t="s">
        <v>1558</v>
      </c>
      <c r="B12" s="130">
        <v>1969</v>
      </c>
      <c r="C12" s="37">
        <v>7</v>
      </c>
      <c r="D12" s="246" t="s">
        <v>747</v>
      </c>
      <c r="E12" s="42">
        <v>9.8819444444444446E-2</v>
      </c>
      <c r="F12" s="27" t="s">
        <v>114</v>
      </c>
      <c r="G12" s="31">
        <v>23.975999999999999</v>
      </c>
      <c r="H12" s="22">
        <v>1378</v>
      </c>
      <c r="I12" s="13" t="s">
        <v>609</v>
      </c>
      <c r="J12" s="37">
        <v>640</v>
      </c>
      <c r="K12" s="37">
        <v>48</v>
      </c>
      <c r="L12" s="37">
        <v>6</v>
      </c>
      <c r="M12" s="31" t="s">
        <v>606</v>
      </c>
      <c r="N12" s="17">
        <f t="shared" ref="N12:N20" si="0">2.04*1024</f>
        <v>2088.96</v>
      </c>
      <c r="O12" s="27" t="s">
        <v>577</v>
      </c>
      <c r="P12" s="49" t="s">
        <v>1941</v>
      </c>
      <c r="Q12" s="27"/>
      <c r="R12" s="187"/>
      <c r="S12" s="59"/>
      <c r="T12" s="59"/>
      <c r="U12" s="59">
        <v>41797</v>
      </c>
      <c r="V12" s="175" t="s">
        <v>1559</v>
      </c>
    </row>
    <row r="13" spans="1:24" s="13" customFormat="1" x14ac:dyDescent="0.3">
      <c r="A13" s="224" t="s">
        <v>1560</v>
      </c>
      <c r="B13" s="130">
        <v>1971</v>
      </c>
      <c r="C13" s="37">
        <v>9</v>
      </c>
      <c r="D13" s="246" t="s">
        <v>747</v>
      </c>
      <c r="E13" s="42">
        <v>8.3425925925925917E-2</v>
      </c>
      <c r="F13" s="27" t="s">
        <v>114</v>
      </c>
      <c r="G13" s="31">
        <v>23.975999999999999</v>
      </c>
      <c r="H13" s="22">
        <v>1751</v>
      </c>
      <c r="I13" s="13" t="s">
        <v>609</v>
      </c>
      <c r="J13" s="37">
        <v>640</v>
      </c>
      <c r="K13" s="37">
        <v>48</v>
      </c>
      <c r="L13" s="37">
        <v>6</v>
      </c>
      <c r="M13" s="31" t="s">
        <v>606</v>
      </c>
      <c r="N13" s="17">
        <f t="shared" si="0"/>
        <v>2088.96</v>
      </c>
      <c r="O13" s="27" t="s">
        <v>577</v>
      </c>
      <c r="P13" s="49" t="s">
        <v>1942</v>
      </c>
      <c r="Q13" s="27"/>
      <c r="R13" s="187"/>
      <c r="S13" s="59"/>
      <c r="T13" s="59"/>
      <c r="U13" s="59">
        <v>41799</v>
      </c>
      <c r="V13" s="175" t="s">
        <v>1561</v>
      </c>
    </row>
    <row r="14" spans="1:24" s="13" customFormat="1" x14ac:dyDescent="0.3">
      <c r="A14" s="224" t="s">
        <v>1617</v>
      </c>
      <c r="B14" s="130">
        <v>1973</v>
      </c>
      <c r="C14" s="37">
        <v>9</v>
      </c>
      <c r="D14" s="246" t="s">
        <v>747</v>
      </c>
      <c r="E14" s="42">
        <v>8.446759259259258E-2</v>
      </c>
      <c r="F14" s="27" t="s">
        <v>118</v>
      </c>
      <c r="G14" s="31">
        <v>23.975999999999999</v>
      </c>
      <c r="H14" s="22">
        <v>1722</v>
      </c>
      <c r="I14" s="13" t="s">
        <v>609</v>
      </c>
      <c r="J14" s="37">
        <v>640</v>
      </c>
      <c r="K14" s="37">
        <v>48</v>
      </c>
      <c r="L14" s="37">
        <v>6</v>
      </c>
      <c r="M14" s="31" t="s">
        <v>606</v>
      </c>
      <c r="N14" s="17">
        <f t="shared" si="0"/>
        <v>2088.96</v>
      </c>
      <c r="O14" s="27" t="s">
        <v>577</v>
      </c>
      <c r="P14" s="49" t="s">
        <v>1946</v>
      </c>
      <c r="Q14" s="27"/>
      <c r="R14" s="187"/>
      <c r="S14" s="59"/>
      <c r="T14" s="59"/>
      <c r="U14" s="59">
        <v>41824</v>
      </c>
      <c r="V14" s="175" t="s">
        <v>1618</v>
      </c>
    </row>
    <row r="15" spans="1:24" s="13" customFormat="1" x14ac:dyDescent="0.3">
      <c r="A15" s="224" t="s">
        <v>1619</v>
      </c>
      <c r="B15" s="130">
        <v>1974</v>
      </c>
      <c r="C15" s="37">
        <v>10</v>
      </c>
      <c r="D15" s="246" t="s">
        <v>747</v>
      </c>
      <c r="E15" s="42">
        <v>8.6944444444444449E-2</v>
      </c>
      <c r="F15" s="27" t="s">
        <v>630</v>
      </c>
      <c r="G15" s="31">
        <v>23.975999999999999</v>
      </c>
      <c r="H15" s="22">
        <v>1654</v>
      </c>
      <c r="I15" s="13" t="s">
        <v>609</v>
      </c>
      <c r="J15" s="37">
        <v>640</v>
      </c>
      <c r="K15" s="37">
        <v>48</v>
      </c>
      <c r="L15" s="37">
        <v>6</v>
      </c>
      <c r="M15" s="31" t="s">
        <v>606</v>
      </c>
      <c r="N15" s="17">
        <f t="shared" si="0"/>
        <v>2088.96</v>
      </c>
      <c r="O15" s="27" t="s">
        <v>577</v>
      </c>
      <c r="P15" s="49" t="s">
        <v>1945</v>
      </c>
      <c r="Q15" s="27"/>
      <c r="R15" s="187"/>
      <c r="S15" s="59"/>
      <c r="T15" s="59"/>
      <c r="U15" s="59">
        <v>41825</v>
      </c>
      <c r="V15" s="175" t="s">
        <v>1620</v>
      </c>
    </row>
    <row r="16" spans="1:24" s="13" customFormat="1" x14ac:dyDescent="0.3">
      <c r="A16" s="224" t="s">
        <v>1621</v>
      </c>
      <c r="B16" s="130">
        <v>1977</v>
      </c>
      <c r="C16" s="37">
        <v>10</v>
      </c>
      <c r="D16" s="246" t="s">
        <v>747</v>
      </c>
      <c r="E16" s="42">
        <v>8.7268518518518523E-2</v>
      </c>
      <c r="F16" s="27" t="s">
        <v>114</v>
      </c>
      <c r="G16" s="31">
        <v>23.975999999999999</v>
      </c>
      <c r="H16" s="22">
        <v>1645</v>
      </c>
      <c r="I16" s="13" t="s">
        <v>609</v>
      </c>
      <c r="J16" s="37">
        <v>640</v>
      </c>
      <c r="K16" s="37">
        <v>48</v>
      </c>
      <c r="L16" s="37">
        <v>6</v>
      </c>
      <c r="M16" s="31" t="s">
        <v>606</v>
      </c>
      <c r="N16" s="17">
        <f t="shared" si="0"/>
        <v>2088.96</v>
      </c>
      <c r="O16" s="27" t="s">
        <v>577</v>
      </c>
      <c r="P16" s="49" t="s">
        <v>1967</v>
      </c>
      <c r="Q16" s="54">
        <v>2012</v>
      </c>
      <c r="R16" s="188"/>
      <c r="S16" s="59"/>
      <c r="T16" s="59"/>
      <c r="U16" s="59">
        <v>41826</v>
      </c>
      <c r="V16" s="175" t="s">
        <v>1620</v>
      </c>
    </row>
    <row r="17" spans="1:22" s="13" customFormat="1" x14ac:dyDescent="0.3">
      <c r="A17" s="224" t="s">
        <v>1622</v>
      </c>
      <c r="B17" s="130">
        <v>1979</v>
      </c>
      <c r="C17" s="37">
        <v>8</v>
      </c>
      <c r="D17" s="246" t="s">
        <v>747</v>
      </c>
      <c r="E17" s="42">
        <v>8.7824074074074068E-2</v>
      </c>
      <c r="F17" s="27" t="s">
        <v>114</v>
      </c>
      <c r="G17" s="31">
        <v>23.975999999999999</v>
      </c>
      <c r="H17" s="22">
        <v>1631</v>
      </c>
      <c r="I17" s="13" t="s">
        <v>609</v>
      </c>
      <c r="J17" s="37">
        <v>640</v>
      </c>
      <c r="K17" s="37">
        <v>48</v>
      </c>
      <c r="L17" s="37">
        <v>6</v>
      </c>
      <c r="M17" s="31" t="s">
        <v>606</v>
      </c>
      <c r="N17" s="17">
        <f t="shared" si="0"/>
        <v>2088.96</v>
      </c>
      <c r="O17" s="27" t="s">
        <v>577</v>
      </c>
      <c r="P17" s="49" t="s">
        <v>1966</v>
      </c>
      <c r="Q17" s="54"/>
      <c r="R17" s="188"/>
      <c r="S17" s="59"/>
      <c r="T17" s="59"/>
      <c r="U17" s="59">
        <v>41829</v>
      </c>
      <c r="V17" s="175" t="s">
        <v>1623</v>
      </c>
    </row>
    <row r="18" spans="1:22" s="13" customFormat="1" x14ac:dyDescent="0.3">
      <c r="A18" s="224" t="s">
        <v>1624</v>
      </c>
      <c r="B18" s="130">
        <v>1981</v>
      </c>
      <c r="C18" s="37">
        <v>10</v>
      </c>
      <c r="D18" s="246" t="s">
        <v>747</v>
      </c>
      <c r="E18" s="42">
        <v>8.8877314814814812E-2</v>
      </c>
      <c r="F18" s="27" t="s">
        <v>114</v>
      </c>
      <c r="G18" s="31">
        <v>23.975999999999999</v>
      </c>
      <c r="H18" s="22">
        <v>1604</v>
      </c>
      <c r="I18" s="13" t="s">
        <v>609</v>
      </c>
      <c r="J18" s="37">
        <v>640</v>
      </c>
      <c r="K18" s="37">
        <v>48</v>
      </c>
      <c r="L18" s="37">
        <v>6</v>
      </c>
      <c r="M18" s="31" t="s">
        <v>606</v>
      </c>
      <c r="N18" s="17">
        <f t="shared" si="0"/>
        <v>2088.96</v>
      </c>
      <c r="O18" s="27" t="s">
        <v>577</v>
      </c>
      <c r="P18" s="49" t="s">
        <v>1989</v>
      </c>
      <c r="Q18" s="54"/>
      <c r="R18" s="188"/>
      <c r="S18" s="59"/>
      <c r="T18" s="59"/>
      <c r="U18" s="59">
        <v>41831</v>
      </c>
      <c r="V18" s="175" t="s">
        <v>1625</v>
      </c>
    </row>
    <row r="19" spans="1:22" s="13" customFormat="1" x14ac:dyDescent="0.3">
      <c r="A19" s="224" t="s">
        <v>1634</v>
      </c>
      <c r="B19" s="130">
        <v>1983</v>
      </c>
      <c r="C19" s="37">
        <v>10</v>
      </c>
      <c r="D19" s="246" t="s">
        <v>747</v>
      </c>
      <c r="E19" s="42">
        <v>9.0833333333333335E-2</v>
      </c>
      <c r="F19" s="27" t="s">
        <v>114</v>
      </c>
      <c r="G19" s="31">
        <v>23.975999999999999</v>
      </c>
      <c r="H19" s="22">
        <v>1556</v>
      </c>
      <c r="I19" s="13" t="s">
        <v>609</v>
      </c>
      <c r="J19" s="37">
        <v>640</v>
      </c>
      <c r="K19" s="37">
        <v>48</v>
      </c>
      <c r="L19" s="37">
        <v>6</v>
      </c>
      <c r="M19" s="31" t="s">
        <v>606</v>
      </c>
      <c r="N19" s="17">
        <f t="shared" si="0"/>
        <v>2088.96</v>
      </c>
      <c r="O19" s="27" t="s">
        <v>577</v>
      </c>
      <c r="P19" s="49" t="s">
        <v>1990</v>
      </c>
      <c r="Q19" s="54"/>
      <c r="R19" s="188"/>
      <c r="S19" s="59"/>
      <c r="T19" s="59"/>
      <c r="U19" s="59">
        <v>41833</v>
      </c>
      <c r="V19" s="175" t="s">
        <v>1635</v>
      </c>
    </row>
    <row r="20" spans="1:22" s="13" customFormat="1" x14ac:dyDescent="0.3">
      <c r="A20" s="224" t="s">
        <v>1642</v>
      </c>
      <c r="B20" s="130">
        <v>1985</v>
      </c>
      <c r="C20" s="37">
        <v>9</v>
      </c>
      <c r="D20" s="246" t="s">
        <v>747</v>
      </c>
      <c r="E20" s="42">
        <v>9.1180555555555556E-2</v>
      </c>
      <c r="F20" s="27" t="s">
        <v>114</v>
      </c>
      <c r="G20" s="31">
        <v>23.975999999999999</v>
      </c>
      <c r="H20" s="22">
        <v>1547</v>
      </c>
      <c r="I20" s="13" t="s">
        <v>609</v>
      </c>
      <c r="J20" s="37">
        <v>640</v>
      </c>
      <c r="K20" s="37">
        <v>48</v>
      </c>
      <c r="L20" s="37">
        <v>6</v>
      </c>
      <c r="M20" s="31" t="s">
        <v>606</v>
      </c>
      <c r="N20" s="17">
        <f t="shared" si="0"/>
        <v>2088.96</v>
      </c>
      <c r="O20" s="27" t="s">
        <v>577</v>
      </c>
      <c r="P20" s="49" t="s">
        <v>2032</v>
      </c>
      <c r="Q20" s="54"/>
      <c r="R20" s="188"/>
      <c r="S20" s="59"/>
      <c r="T20" s="59"/>
      <c r="U20" s="59">
        <v>41838</v>
      </c>
      <c r="V20" s="175" t="s">
        <v>1643</v>
      </c>
    </row>
    <row r="21" spans="1:22" s="13" customFormat="1" x14ac:dyDescent="0.3">
      <c r="A21" s="224" t="s">
        <v>2026</v>
      </c>
      <c r="B21" s="130">
        <v>1987</v>
      </c>
      <c r="C21" s="37">
        <v>8</v>
      </c>
      <c r="D21" s="246" t="s">
        <v>747</v>
      </c>
      <c r="E21" s="42">
        <v>9.0891203703703696E-2</v>
      </c>
      <c r="F21" s="27" t="s">
        <v>114</v>
      </c>
      <c r="G21" s="31">
        <v>23.975999999999999</v>
      </c>
      <c r="H21" s="22">
        <v>1554</v>
      </c>
      <c r="I21" s="13" t="s">
        <v>609</v>
      </c>
      <c r="J21" s="37">
        <v>640</v>
      </c>
      <c r="K21" s="37">
        <v>48</v>
      </c>
      <c r="L21" s="37">
        <v>6</v>
      </c>
      <c r="M21" s="31" t="s">
        <v>606</v>
      </c>
      <c r="N21" s="17">
        <f>2.04*1024</f>
        <v>2088.96</v>
      </c>
      <c r="O21" s="27" t="s">
        <v>577</v>
      </c>
      <c r="P21" s="49" t="s">
        <v>2033</v>
      </c>
      <c r="Q21" s="54"/>
      <c r="R21" s="188"/>
      <c r="S21" s="59"/>
      <c r="T21" s="59"/>
      <c r="U21" s="59">
        <v>41947</v>
      </c>
      <c r="V21" s="175" t="s">
        <v>2027</v>
      </c>
    </row>
    <row r="22" spans="1:22" s="13" customFormat="1" x14ac:dyDescent="0.3">
      <c r="A22" s="225" t="s">
        <v>522</v>
      </c>
      <c r="B22" s="116">
        <v>2006</v>
      </c>
      <c r="C22" s="114">
        <v>8</v>
      </c>
      <c r="D22" s="247" t="s">
        <v>747</v>
      </c>
      <c r="E22" s="112">
        <v>9.6261574074074083E-2</v>
      </c>
      <c r="F22" s="107" t="s">
        <v>154</v>
      </c>
      <c r="G22" s="103">
        <v>25</v>
      </c>
      <c r="H22" s="113">
        <v>978</v>
      </c>
      <c r="I22" s="100" t="s">
        <v>603</v>
      </c>
      <c r="J22" s="114">
        <v>448</v>
      </c>
      <c r="K22" s="114">
        <v>48</v>
      </c>
      <c r="L22" s="114">
        <v>6</v>
      </c>
      <c r="M22" s="103" t="s">
        <v>606</v>
      </c>
      <c r="N22" s="115">
        <f>1.4*1024</f>
        <v>1433.6</v>
      </c>
      <c r="O22" s="107" t="s">
        <v>577</v>
      </c>
      <c r="P22" s="111"/>
      <c r="Q22" s="105">
        <v>2012</v>
      </c>
      <c r="R22" s="189" t="s">
        <v>520</v>
      </c>
      <c r="S22" s="106"/>
      <c r="T22" s="106"/>
      <c r="U22" s="106"/>
      <c r="V22" s="176"/>
    </row>
    <row r="23" spans="1:22" s="100" customFormat="1" x14ac:dyDescent="0.3">
      <c r="A23" s="225" t="s">
        <v>490</v>
      </c>
      <c r="B23" s="116">
        <v>1967</v>
      </c>
      <c r="C23" s="114"/>
      <c r="D23" s="247" t="s">
        <v>747</v>
      </c>
      <c r="E23" s="112">
        <v>9.1064814814814821E-2</v>
      </c>
      <c r="F23" s="107" t="s">
        <v>114</v>
      </c>
      <c r="G23" s="103">
        <v>23.975999999999999</v>
      </c>
      <c r="H23" s="113">
        <v>1203</v>
      </c>
      <c r="I23" s="100" t="s">
        <v>609</v>
      </c>
      <c r="J23" s="114">
        <v>256</v>
      </c>
      <c r="K23" s="114">
        <v>48</v>
      </c>
      <c r="L23" s="114">
        <v>2</v>
      </c>
      <c r="M23" s="103" t="s">
        <v>606</v>
      </c>
      <c r="N23" s="115">
        <f>1.36*1024</f>
        <v>1392.64</v>
      </c>
      <c r="O23" s="107" t="s">
        <v>577</v>
      </c>
      <c r="P23" s="111"/>
      <c r="Q23" s="105"/>
      <c r="R23" s="189"/>
      <c r="S23" s="106"/>
      <c r="T23" s="106"/>
      <c r="U23" s="106"/>
      <c r="V23" s="176"/>
    </row>
    <row r="24" spans="1:22" s="100" customFormat="1" x14ac:dyDescent="0.3">
      <c r="A24" s="224" t="s">
        <v>1645</v>
      </c>
      <c r="B24" s="130">
        <v>1983</v>
      </c>
      <c r="C24" s="37">
        <v>9</v>
      </c>
      <c r="D24" s="246" t="s">
        <v>747</v>
      </c>
      <c r="E24" s="42">
        <v>8.9178240740740752E-2</v>
      </c>
      <c r="F24" s="27" t="s">
        <v>111</v>
      </c>
      <c r="G24" s="31">
        <v>25</v>
      </c>
      <c r="H24" s="22">
        <v>1248</v>
      </c>
      <c r="I24" s="13" t="s">
        <v>610</v>
      </c>
      <c r="J24" s="37">
        <v>128</v>
      </c>
      <c r="K24" s="37">
        <v>48</v>
      </c>
      <c r="L24" s="37">
        <v>2</v>
      </c>
      <c r="M24" s="31" t="s">
        <v>604</v>
      </c>
      <c r="N24" s="17">
        <f>1.25*1024</f>
        <v>1280</v>
      </c>
      <c r="O24" s="27" t="s">
        <v>577</v>
      </c>
      <c r="P24" s="49"/>
      <c r="Q24" s="54"/>
      <c r="R24" s="188"/>
      <c r="S24" s="59"/>
      <c r="T24" s="59"/>
      <c r="U24" s="59">
        <v>41845</v>
      </c>
      <c r="V24" s="175" t="s">
        <v>1646</v>
      </c>
    </row>
    <row r="25" spans="1:22" s="100" customFormat="1" x14ac:dyDescent="0.3">
      <c r="A25" s="225" t="s">
        <v>570</v>
      </c>
      <c r="B25" s="116">
        <v>2008</v>
      </c>
      <c r="C25" s="114">
        <v>7</v>
      </c>
      <c r="D25" s="247" t="s">
        <v>747</v>
      </c>
      <c r="E25" s="112">
        <v>7.0706018518518529E-2</v>
      </c>
      <c r="F25" s="107" t="s">
        <v>109</v>
      </c>
      <c r="G25" s="103">
        <v>25</v>
      </c>
      <c r="H25" s="113">
        <v>1492</v>
      </c>
      <c r="I25" s="100" t="s">
        <v>603</v>
      </c>
      <c r="J25" s="114">
        <v>384</v>
      </c>
      <c r="K25" s="114">
        <v>48</v>
      </c>
      <c r="L25" s="114">
        <v>6</v>
      </c>
      <c r="M25" s="103" t="s">
        <v>606</v>
      </c>
      <c r="N25" s="115">
        <f>1.36*1024</f>
        <v>1392.64</v>
      </c>
      <c r="O25" s="107" t="s">
        <v>577</v>
      </c>
      <c r="P25" s="111" t="s">
        <v>2047</v>
      </c>
      <c r="Q25" s="105">
        <v>2012</v>
      </c>
      <c r="R25" s="189" t="s">
        <v>518</v>
      </c>
      <c r="S25" s="106"/>
      <c r="T25" s="106"/>
      <c r="U25" s="106"/>
      <c r="V25" s="176"/>
    </row>
    <row r="26" spans="1:22" s="13" customFormat="1" x14ac:dyDescent="0.3">
      <c r="A26" s="226" t="s">
        <v>462</v>
      </c>
      <c r="B26" s="78">
        <v>2012</v>
      </c>
      <c r="C26" s="72">
        <v>9</v>
      </c>
      <c r="D26" s="244" t="s">
        <v>72</v>
      </c>
      <c r="E26" s="68">
        <v>6.4490740740740737E-2</v>
      </c>
      <c r="F26" s="66" t="s">
        <v>154</v>
      </c>
      <c r="G26" s="67">
        <v>25</v>
      </c>
      <c r="H26" s="71">
        <v>1610</v>
      </c>
      <c r="I26" s="65" t="s">
        <v>603</v>
      </c>
      <c r="J26" s="72">
        <v>448</v>
      </c>
      <c r="K26" s="72">
        <v>48</v>
      </c>
      <c r="L26" s="72">
        <v>6</v>
      </c>
      <c r="M26" s="67" t="s">
        <v>606</v>
      </c>
      <c r="N26" s="73">
        <f>1.36*1024</f>
        <v>1392.64</v>
      </c>
      <c r="O26" s="66" t="s">
        <v>577</v>
      </c>
      <c r="P26" s="74" t="s">
        <v>764</v>
      </c>
      <c r="Q26" s="69">
        <v>2012</v>
      </c>
      <c r="R26" s="185"/>
      <c r="S26" s="70">
        <v>41603</v>
      </c>
      <c r="T26" s="70" t="s">
        <v>763</v>
      </c>
      <c r="U26" s="70"/>
      <c r="V26" s="173"/>
    </row>
    <row r="27" spans="1:22" s="65" customFormat="1" x14ac:dyDescent="0.3">
      <c r="A27" s="224" t="s">
        <v>1443</v>
      </c>
      <c r="B27" s="130">
        <v>2013</v>
      </c>
      <c r="C27" s="37">
        <v>6</v>
      </c>
      <c r="D27" s="246" t="s">
        <v>850</v>
      </c>
      <c r="E27" s="42">
        <v>6.1319444444444447E-2</v>
      </c>
      <c r="F27" s="27" t="s">
        <v>873</v>
      </c>
      <c r="G27" s="31">
        <v>23.975999999999999</v>
      </c>
      <c r="H27" s="22">
        <v>2963</v>
      </c>
      <c r="I27" s="13" t="s">
        <v>605</v>
      </c>
      <c r="J27" s="37">
        <v>448</v>
      </c>
      <c r="K27" s="37">
        <v>48</v>
      </c>
      <c r="L27" s="37">
        <v>6</v>
      </c>
      <c r="M27" s="31" t="s">
        <v>606</v>
      </c>
      <c r="N27" s="17">
        <f>2.07*1024</f>
        <v>2119.6799999999998</v>
      </c>
      <c r="O27" s="27" t="s">
        <v>577</v>
      </c>
      <c r="P27" s="49"/>
      <c r="Q27" s="54"/>
      <c r="R27" s="188"/>
      <c r="S27" s="59"/>
      <c r="T27" s="59"/>
      <c r="U27" s="59">
        <v>41753</v>
      </c>
      <c r="V27" s="175" t="s">
        <v>1444</v>
      </c>
    </row>
    <row r="28" spans="1:22" s="13" customFormat="1" x14ac:dyDescent="0.3">
      <c r="A28" s="224" t="s">
        <v>128</v>
      </c>
      <c r="B28" s="130">
        <v>2000</v>
      </c>
      <c r="C28" s="37">
        <v>8</v>
      </c>
      <c r="D28" s="246" t="s">
        <v>463</v>
      </c>
      <c r="E28" s="42">
        <v>6.2858796296296301E-2</v>
      </c>
      <c r="F28" s="27" t="s">
        <v>121</v>
      </c>
      <c r="G28" s="31">
        <v>25</v>
      </c>
      <c r="H28" s="22">
        <v>1719</v>
      </c>
      <c r="I28" s="13" t="s">
        <v>610</v>
      </c>
      <c r="J28" s="37">
        <v>448</v>
      </c>
      <c r="K28" s="37">
        <v>48</v>
      </c>
      <c r="L28" s="37">
        <v>6</v>
      </c>
      <c r="M28" s="31" t="s">
        <v>606</v>
      </c>
      <c r="N28" s="17">
        <f>1.39*1024</f>
        <v>1423.36</v>
      </c>
      <c r="O28" s="27" t="s">
        <v>577</v>
      </c>
      <c r="P28" s="49"/>
      <c r="Q28" s="131">
        <v>41106</v>
      </c>
      <c r="R28" s="190"/>
      <c r="S28" s="59">
        <v>41612</v>
      </c>
      <c r="T28" s="59" t="s">
        <v>770</v>
      </c>
      <c r="U28" s="59"/>
      <c r="V28" s="175"/>
    </row>
    <row r="29" spans="1:22" s="13" customFormat="1" x14ac:dyDescent="0.3">
      <c r="A29" s="226" t="s">
        <v>37</v>
      </c>
      <c r="B29" s="235">
        <v>2008</v>
      </c>
      <c r="C29" s="84">
        <v>9</v>
      </c>
      <c r="D29" s="244" t="s">
        <v>737</v>
      </c>
      <c r="E29" s="68">
        <v>7.5636574074074078E-2</v>
      </c>
      <c r="F29" s="66" t="s">
        <v>121</v>
      </c>
      <c r="G29" s="67">
        <v>23.975999999999999</v>
      </c>
      <c r="H29" s="71">
        <v>1364</v>
      </c>
      <c r="I29" s="65" t="s">
        <v>609</v>
      </c>
      <c r="J29" s="72">
        <v>448</v>
      </c>
      <c r="K29" s="72">
        <v>48</v>
      </c>
      <c r="L29" s="72">
        <v>6</v>
      </c>
      <c r="M29" s="67" t="s">
        <v>606</v>
      </c>
      <c r="N29" s="73">
        <f>1.4*1024</f>
        <v>1433.6</v>
      </c>
      <c r="O29" s="66" t="s">
        <v>577</v>
      </c>
      <c r="P29" s="74" t="s">
        <v>1727</v>
      </c>
      <c r="Q29" s="69">
        <v>2012</v>
      </c>
      <c r="R29" s="185"/>
      <c r="S29" s="70">
        <v>41598</v>
      </c>
      <c r="T29" s="70" t="s">
        <v>759</v>
      </c>
      <c r="U29" s="70"/>
      <c r="V29" s="173"/>
    </row>
    <row r="30" spans="1:22" s="65" customFormat="1" x14ac:dyDescent="0.3">
      <c r="A30" s="224" t="s">
        <v>1423</v>
      </c>
      <c r="B30" s="236">
        <v>2012</v>
      </c>
      <c r="C30" s="40">
        <v>8</v>
      </c>
      <c r="D30" s="246" t="s">
        <v>1632</v>
      </c>
      <c r="E30" s="42">
        <v>7.9583333333333339E-2</v>
      </c>
      <c r="F30" s="27" t="s">
        <v>182</v>
      </c>
      <c r="G30" s="31">
        <v>25</v>
      </c>
      <c r="H30" s="22">
        <v>950</v>
      </c>
      <c r="I30" s="13" t="s">
        <v>605</v>
      </c>
      <c r="J30" s="37">
        <v>448</v>
      </c>
      <c r="K30" s="37">
        <v>48</v>
      </c>
      <c r="L30" s="37">
        <v>6</v>
      </c>
      <c r="M30" s="31" t="s">
        <v>606</v>
      </c>
      <c r="N30" s="17">
        <f>1.11*1024</f>
        <v>1136.6400000000001</v>
      </c>
      <c r="O30" s="27" t="s">
        <v>577</v>
      </c>
      <c r="P30" s="49"/>
      <c r="Q30" s="54"/>
      <c r="R30" s="188"/>
      <c r="S30" s="59"/>
      <c r="T30" s="59"/>
      <c r="U30" s="59">
        <v>41761</v>
      </c>
      <c r="V30" s="175" t="s">
        <v>1452</v>
      </c>
    </row>
    <row r="31" spans="1:22" s="13" customFormat="1" x14ac:dyDescent="0.3">
      <c r="A31" s="223" t="s">
        <v>573</v>
      </c>
      <c r="B31" s="234"/>
      <c r="C31" s="36"/>
      <c r="D31" s="245"/>
      <c r="E31" s="41">
        <v>7.1886574074074075E-2</v>
      </c>
      <c r="F31" s="26" t="s">
        <v>108</v>
      </c>
      <c r="G31" s="30">
        <v>23.975999999999999</v>
      </c>
      <c r="H31" s="21">
        <v>665</v>
      </c>
      <c r="I31" s="254"/>
      <c r="J31" s="36">
        <v>192</v>
      </c>
      <c r="K31" s="36">
        <v>48</v>
      </c>
      <c r="L31" s="36">
        <v>2</v>
      </c>
      <c r="M31" s="30"/>
      <c r="N31" s="16">
        <v>638</v>
      </c>
      <c r="O31" s="26"/>
      <c r="P31" s="48" t="s">
        <v>1774</v>
      </c>
      <c r="Q31" s="56"/>
      <c r="R31" s="191"/>
      <c r="S31" s="58"/>
      <c r="T31" s="58"/>
      <c r="U31" s="58"/>
      <c r="V31" s="174"/>
    </row>
    <row r="32" spans="1:22" s="65" customFormat="1" x14ac:dyDescent="0.3">
      <c r="A32" s="224" t="s">
        <v>20</v>
      </c>
      <c r="B32" s="130">
        <v>2009</v>
      </c>
      <c r="C32" s="37">
        <v>8</v>
      </c>
      <c r="D32" s="246" t="s">
        <v>463</v>
      </c>
      <c r="E32" s="42">
        <v>7.0833333333333331E-2</v>
      </c>
      <c r="F32" s="27" t="s">
        <v>103</v>
      </c>
      <c r="G32" s="31">
        <v>23.975999999999999</v>
      </c>
      <c r="H32" s="22">
        <v>1426</v>
      </c>
      <c r="I32" s="13" t="s">
        <v>603</v>
      </c>
      <c r="J32" s="37">
        <v>448</v>
      </c>
      <c r="K32" s="37">
        <v>48</v>
      </c>
      <c r="L32" s="37">
        <v>6</v>
      </c>
      <c r="M32" s="31" t="s">
        <v>606</v>
      </c>
      <c r="N32" s="17">
        <f>1.36*1024</f>
        <v>1392.64</v>
      </c>
      <c r="O32" s="27" t="s">
        <v>577</v>
      </c>
      <c r="P32" s="49"/>
      <c r="Q32" s="54">
        <v>2012</v>
      </c>
      <c r="R32" s="188"/>
      <c r="S32" s="59">
        <v>41596</v>
      </c>
      <c r="T32" s="59"/>
      <c r="U32" s="59"/>
      <c r="V32" s="175"/>
    </row>
    <row r="33" spans="1:22" s="13" customFormat="1" x14ac:dyDescent="0.3">
      <c r="A33" s="224" t="s">
        <v>600</v>
      </c>
      <c r="B33" s="130">
        <v>2011</v>
      </c>
      <c r="C33" s="37">
        <v>5</v>
      </c>
      <c r="D33" s="246" t="s">
        <v>738</v>
      </c>
      <c r="E33" s="42">
        <v>6.0486111111111109E-2</v>
      </c>
      <c r="F33" s="27" t="s">
        <v>154</v>
      </c>
      <c r="G33" s="31">
        <v>25</v>
      </c>
      <c r="H33" s="22">
        <v>1747</v>
      </c>
      <c r="I33" s="13" t="s">
        <v>609</v>
      </c>
      <c r="J33" s="37">
        <v>448</v>
      </c>
      <c r="K33" s="37">
        <v>48</v>
      </c>
      <c r="L33" s="37">
        <v>6</v>
      </c>
      <c r="M33" s="31" t="s">
        <v>606</v>
      </c>
      <c r="N33" s="17">
        <f>1.36*1024</f>
        <v>1392.64</v>
      </c>
      <c r="O33" s="27" t="s">
        <v>577</v>
      </c>
      <c r="P33" s="49"/>
      <c r="Q33" s="27"/>
      <c r="R33" s="187"/>
      <c r="S33" s="59">
        <v>41445</v>
      </c>
      <c r="T33" s="59" t="s">
        <v>680</v>
      </c>
      <c r="U33" s="59"/>
      <c r="V33" s="175"/>
    </row>
    <row r="34" spans="1:22" s="13" customFormat="1" x14ac:dyDescent="0.3">
      <c r="A34" s="224" t="s">
        <v>1601</v>
      </c>
      <c r="B34" s="130">
        <v>2012</v>
      </c>
      <c r="C34" s="37">
        <v>7</v>
      </c>
      <c r="D34" s="246" t="s">
        <v>72</v>
      </c>
      <c r="E34" s="42">
        <v>6.6481481481481489E-2</v>
      </c>
      <c r="F34" s="27" t="s">
        <v>1270</v>
      </c>
      <c r="G34" s="31">
        <v>24</v>
      </c>
      <c r="H34" s="22">
        <v>1750</v>
      </c>
      <c r="I34" s="13" t="s">
        <v>605</v>
      </c>
      <c r="J34" s="37">
        <v>448</v>
      </c>
      <c r="K34" s="37">
        <v>48</v>
      </c>
      <c r="L34" s="37">
        <v>6</v>
      </c>
      <c r="M34" s="31" t="s">
        <v>606</v>
      </c>
      <c r="N34" s="17">
        <f>1.46*1024</f>
        <v>1495.04</v>
      </c>
      <c r="O34" s="27" t="s">
        <v>577</v>
      </c>
      <c r="P34" s="49" t="s">
        <v>1603</v>
      </c>
      <c r="Q34" s="27"/>
      <c r="R34" s="187"/>
      <c r="S34" s="59"/>
      <c r="T34" s="59"/>
      <c r="U34" s="59">
        <v>41806</v>
      </c>
      <c r="V34" s="175" t="s">
        <v>1602</v>
      </c>
    </row>
    <row r="35" spans="1:22" s="13" customFormat="1" x14ac:dyDescent="0.3">
      <c r="A35" s="227" t="s">
        <v>215</v>
      </c>
      <c r="B35" s="237">
        <v>2005</v>
      </c>
      <c r="C35" s="38">
        <v>8</v>
      </c>
      <c r="D35" s="248" t="s">
        <v>463</v>
      </c>
      <c r="E35" s="43">
        <v>7.9282407407407399E-2</v>
      </c>
      <c r="F35" s="28" t="s">
        <v>114</v>
      </c>
      <c r="G35" s="32">
        <v>25</v>
      </c>
      <c r="H35" s="23">
        <v>705</v>
      </c>
      <c r="I35" s="6" t="s">
        <v>603</v>
      </c>
      <c r="J35" s="38">
        <v>128</v>
      </c>
      <c r="K35" s="38">
        <v>48</v>
      </c>
      <c r="L35" s="38">
        <v>2</v>
      </c>
      <c r="M35" s="32" t="s">
        <v>604</v>
      </c>
      <c r="N35" s="18">
        <v>694</v>
      </c>
      <c r="O35" s="28" t="s">
        <v>577</v>
      </c>
      <c r="P35" s="50" t="s">
        <v>1476</v>
      </c>
      <c r="Q35" s="55">
        <v>2012</v>
      </c>
      <c r="R35" s="192"/>
      <c r="S35" s="60"/>
      <c r="T35" s="60"/>
      <c r="U35" s="60">
        <v>41772</v>
      </c>
      <c r="V35" s="177" t="s">
        <v>1475</v>
      </c>
    </row>
    <row r="36" spans="1:22" s="6" customFormat="1" x14ac:dyDescent="0.3">
      <c r="A36" s="225" t="s">
        <v>561</v>
      </c>
      <c r="B36" s="116">
        <v>2007</v>
      </c>
      <c r="C36" s="114">
        <v>4</v>
      </c>
      <c r="D36" s="247" t="s">
        <v>463</v>
      </c>
      <c r="E36" s="112">
        <v>6.4618055555555554E-2</v>
      </c>
      <c r="F36" s="107" t="s">
        <v>121</v>
      </c>
      <c r="G36" s="103">
        <v>25</v>
      </c>
      <c r="H36" s="113">
        <v>892</v>
      </c>
      <c r="I36" s="100" t="s">
        <v>609</v>
      </c>
      <c r="J36" s="114">
        <v>128</v>
      </c>
      <c r="K36" s="114">
        <v>48</v>
      </c>
      <c r="L36" s="114">
        <v>2</v>
      </c>
      <c r="M36" s="103" t="s">
        <v>604</v>
      </c>
      <c r="N36" s="115">
        <v>692</v>
      </c>
      <c r="O36" s="107" t="s">
        <v>577</v>
      </c>
      <c r="P36" s="111"/>
      <c r="Q36" s="105">
        <v>2012</v>
      </c>
      <c r="R36" s="189"/>
      <c r="S36" s="106"/>
      <c r="T36" s="106"/>
      <c r="U36" s="106"/>
      <c r="V36" s="176"/>
    </row>
    <row r="37" spans="1:22" s="100" customFormat="1" x14ac:dyDescent="0.3">
      <c r="A37" s="224" t="s">
        <v>1125</v>
      </c>
      <c r="B37" s="130">
        <v>2013</v>
      </c>
      <c r="C37" s="37">
        <v>9</v>
      </c>
      <c r="D37" s="246" t="s">
        <v>463</v>
      </c>
      <c r="E37" s="42">
        <v>6.430555555555556E-2</v>
      </c>
      <c r="F37" s="27" t="s">
        <v>719</v>
      </c>
      <c r="G37" s="31">
        <v>24</v>
      </c>
      <c r="H37" s="22">
        <v>1711</v>
      </c>
      <c r="I37" s="13" t="s">
        <v>605</v>
      </c>
      <c r="J37" s="37">
        <v>640</v>
      </c>
      <c r="K37" s="37">
        <v>48</v>
      </c>
      <c r="L37" s="37">
        <v>6</v>
      </c>
      <c r="M37" s="31" t="s">
        <v>606</v>
      </c>
      <c r="N37" s="17">
        <f>1.49*1024</f>
        <v>1525.76</v>
      </c>
      <c r="O37" s="27" t="s">
        <v>577</v>
      </c>
      <c r="P37" s="49" t="s">
        <v>1127</v>
      </c>
      <c r="Q37" s="54"/>
      <c r="R37" s="188"/>
      <c r="S37" s="59"/>
      <c r="T37" s="59"/>
      <c r="U37" s="59">
        <v>41690</v>
      </c>
      <c r="V37" s="175" t="s">
        <v>1126</v>
      </c>
    </row>
    <row r="38" spans="1:22" s="13" customFormat="1" x14ac:dyDescent="0.3">
      <c r="A38" s="223" t="s">
        <v>127</v>
      </c>
      <c r="B38" s="234">
        <v>2012</v>
      </c>
      <c r="C38" s="36"/>
      <c r="D38" s="249"/>
      <c r="E38" s="41">
        <v>7.5694444444444439E-2</v>
      </c>
      <c r="F38" s="26" t="s">
        <v>183</v>
      </c>
      <c r="G38" s="30">
        <v>24</v>
      </c>
      <c r="H38" s="21">
        <v>885</v>
      </c>
      <c r="I38" s="254"/>
      <c r="J38" s="36">
        <v>130</v>
      </c>
      <c r="K38" s="36">
        <v>48</v>
      </c>
      <c r="L38" s="36">
        <v>2</v>
      </c>
      <c r="M38" s="30"/>
      <c r="N38" s="16">
        <v>796</v>
      </c>
      <c r="O38" s="26"/>
      <c r="P38" s="48" t="s">
        <v>1774</v>
      </c>
      <c r="Q38" s="53"/>
      <c r="R38" s="186"/>
      <c r="S38" s="58"/>
      <c r="T38" s="58"/>
      <c r="U38" s="58"/>
      <c r="V38" s="174"/>
    </row>
    <row r="39" spans="1:22" s="7" customFormat="1" x14ac:dyDescent="0.3">
      <c r="A39" s="225" t="s">
        <v>92</v>
      </c>
      <c r="B39" s="116">
        <v>2008</v>
      </c>
      <c r="C39" s="114">
        <v>7</v>
      </c>
      <c r="D39" s="250" t="s">
        <v>463</v>
      </c>
      <c r="E39" s="112">
        <v>7.7037037037037029E-2</v>
      </c>
      <c r="F39" s="107" t="s">
        <v>103</v>
      </c>
      <c r="G39" s="103">
        <v>23.975999999999999</v>
      </c>
      <c r="H39" s="113">
        <v>1084</v>
      </c>
      <c r="I39" s="100" t="s">
        <v>603</v>
      </c>
      <c r="J39" s="114">
        <v>640</v>
      </c>
      <c r="K39" s="114">
        <v>48</v>
      </c>
      <c r="L39" s="114">
        <v>6</v>
      </c>
      <c r="M39" s="103" t="s">
        <v>606</v>
      </c>
      <c r="N39" s="115">
        <f>1.36*1024</f>
        <v>1392.64</v>
      </c>
      <c r="O39" s="107" t="s">
        <v>577</v>
      </c>
      <c r="P39" s="111"/>
      <c r="Q39" s="107"/>
      <c r="R39" s="193"/>
      <c r="S39" s="106">
        <v>41322</v>
      </c>
      <c r="T39" s="106" t="s">
        <v>532</v>
      </c>
      <c r="U39" s="106"/>
      <c r="V39" s="176"/>
    </row>
    <row r="40" spans="1:22" s="100" customFormat="1" x14ac:dyDescent="0.3">
      <c r="A40" s="227" t="s">
        <v>132</v>
      </c>
      <c r="B40" s="237">
        <v>2004</v>
      </c>
      <c r="C40" s="38">
        <v>6</v>
      </c>
      <c r="D40" s="248" t="s">
        <v>739</v>
      </c>
      <c r="E40" s="43">
        <v>6.5138888888888885E-2</v>
      </c>
      <c r="F40" s="28" t="s">
        <v>147</v>
      </c>
      <c r="G40" s="32">
        <v>25</v>
      </c>
      <c r="H40" s="23">
        <v>891</v>
      </c>
      <c r="I40" s="6" t="s">
        <v>603</v>
      </c>
      <c r="J40" s="38">
        <v>128</v>
      </c>
      <c r="K40" s="38">
        <v>48</v>
      </c>
      <c r="L40" s="38">
        <v>2</v>
      </c>
      <c r="M40" s="32" t="s">
        <v>604</v>
      </c>
      <c r="N40" s="18">
        <v>697</v>
      </c>
      <c r="O40" s="28" t="s">
        <v>577</v>
      </c>
      <c r="P40" s="50"/>
      <c r="Q40" s="55">
        <v>2012</v>
      </c>
      <c r="R40" s="192"/>
      <c r="S40" s="60"/>
      <c r="T40" s="60"/>
      <c r="U40" s="60"/>
      <c r="V40" s="178"/>
    </row>
    <row r="41" spans="1:22" s="6" customFormat="1" x14ac:dyDescent="0.3">
      <c r="A41" s="221" t="s">
        <v>786</v>
      </c>
      <c r="B41" s="130">
        <v>2014</v>
      </c>
      <c r="C41" s="37">
        <v>9</v>
      </c>
      <c r="D41" s="246" t="s">
        <v>467</v>
      </c>
      <c r="E41" s="42">
        <v>7.1249999999999994E-2</v>
      </c>
      <c r="F41" s="27" t="s">
        <v>719</v>
      </c>
      <c r="G41" s="31">
        <v>23.975999999999999</v>
      </c>
      <c r="H41" s="22">
        <v>2193</v>
      </c>
      <c r="I41" s="13" t="s">
        <v>605</v>
      </c>
      <c r="J41" s="37">
        <v>448</v>
      </c>
      <c r="K41" s="37">
        <v>48</v>
      </c>
      <c r="L41" s="37">
        <v>6</v>
      </c>
      <c r="M41" s="31" t="s">
        <v>606</v>
      </c>
      <c r="N41" s="17">
        <f>1.89*1024</f>
        <v>1935.36</v>
      </c>
      <c r="O41" s="27" t="s">
        <v>577</v>
      </c>
      <c r="P41" s="49"/>
      <c r="Q41" s="54"/>
      <c r="R41" s="188"/>
      <c r="S41" s="59"/>
      <c r="T41" s="59"/>
      <c r="U41" s="59">
        <v>41822</v>
      </c>
      <c r="V41" s="175" t="s">
        <v>1614</v>
      </c>
    </row>
    <row r="42" spans="1:22" s="6" customFormat="1" x14ac:dyDescent="0.3">
      <c r="A42" s="221" t="s">
        <v>1341</v>
      </c>
      <c r="B42" s="130">
        <v>2005</v>
      </c>
      <c r="C42" s="37"/>
      <c r="D42" s="246" t="s">
        <v>72</v>
      </c>
      <c r="E42" s="42">
        <v>7.9027777777777766E-2</v>
      </c>
      <c r="F42" s="27" t="s">
        <v>108</v>
      </c>
      <c r="G42" s="31">
        <v>25</v>
      </c>
      <c r="H42" s="22">
        <v>1454</v>
      </c>
      <c r="I42" s="13" t="s">
        <v>609</v>
      </c>
      <c r="J42" s="37">
        <v>384</v>
      </c>
      <c r="K42" s="37">
        <v>48</v>
      </c>
      <c r="L42" s="37">
        <v>6</v>
      </c>
      <c r="M42" s="31" t="s">
        <v>606</v>
      </c>
      <c r="N42" s="17">
        <f>1.49*1024</f>
        <v>1525.76</v>
      </c>
      <c r="O42" s="27" t="s">
        <v>577</v>
      </c>
      <c r="P42" s="49"/>
      <c r="Q42" s="54"/>
      <c r="R42" s="188"/>
      <c r="S42" s="59"/>
      <c r="T42" s="59"/>
      <c r="U42" s="59"/>
      <c r="V42" s="175"/>
    </row>
    <row r="43" spans="1:22" s="100" customFormat="1" x14ac:dyDescent="0.3">
      <c r="A43" s="225" t="s">
        <v>188</v>
      </c>
      <c r="B43" s="116">
        <v>2012</v>
      </c>
      <c r="C43" s="114">
        <v>8</v>
      </c>
      <c r="D43" s="247" t="s">
        <v>741</v>
      </c>
      <c r="E43" s="112">
        <v>7.1018518518518522E-2</v>
      </c>
      <c r="F43" s="107" t="s">
        <v>103</v>
      </c>
      <c r="G43" s="103">
        <v>24</v>
      </c>
      <c r="H43" s="113">
        <v>1419</v>
      </c>
      <c r="I43" s="100" t="s">
        <v>603</v>
      </c>
      <c r="J43" s="114">
        <v>448</v>
      </c>
      <c r="K43" s="114">
        <v>48</v>
      </c>
      <c r="L43" s="114">
        <v>2</v>
      </c>
      <c r="M43" s="103" t="s">
        <v>606</v>
      </c>
      <c r="N43" s="115">
        <f>1.36*1024</f>
        <v>1392.64</v>
      </c>
      <c r="O43" s="107" t="s">
        <v>577</v>
      </c>
      <c r="P43" s="111"/>
      <c r="Q43" s="105">
        <v>2012</v>
      </c>
      <c r="R43" s="189" t="s">
        <v>517</v>
      </c>
      <c r="S43" s="106"/>
      <c r="T43" s="106"/>
      <c r="U43" s="106"/>
      <c r="V43" s="176"/>
    </row>
    <row r="44" spans="1:22" s="100" customFormat="1" x14ac:dyDescent="0.3">
      <c r="A44" s="225" t="s">
        <v>145</v>
      </c>
      <c r="B44" s="116">
        <v>2010</v>
      </c>
      <c r="C44" s="114">
        <v>2</v>
      </c>
      <c r="D44" s="247" t="s">
        <v>743</v>
      </c>
      <c r="E44" s="112">
        <v>5.4085648148148147E-2</v>
      </c>
      <c r="F44" s="107" t="s">
        <v>121</v>
      </c>
      <c r="G44" s="103">
        <v>25</v>
      </c>
      <c r="H44" s="113">
        <v>1093</v>
      </c>
      <c r="I44" s="100" t="s">
        <v>603</v>
      </c>
      <c r="J44" s="114">
        <v>128</v>
      </c>
      <c r="K44" s="114">
        <v>48</v>
      </c>
      <c r="L44" s="114">
        <v>2</v>
      </c>
      <c r="M44" s="103" t="s">
        <v>604</v>
      </c>
      <c r="N44" s="115">
        <v>694</v>
      </c>
      <c r="O44" s="107" t="s">
        <v>577</v>
      </c>
      <c r="P44" s="111"/>
      <c r="Q44" s="105">
        <v>2012</v>
      </c>
      <c r="R44" s="189" t="s">
        <v>299</v>
      </c>
      <c r="S44" s="106"/>
      <c r="T44" s="106"/>
      <c r="U44" s="106"/>
      <c r="V44" s="176"/>
    </row>
    <row r="45" spans="1:22" s="100" customFormat="1" x14ac:dyDescent="0.3">
      <c r="A45" s="225" t="s">
        <v>1247</v>
      </c>
      <c r="B45" s="116">
        <v>2012</v>
      </c>
      <c r="C45" s="114"/>
      <c r="D45" s="247"/>
      <c r="E45" s="112">
        <v>8.2824074074074064E-2</v>
      </c>
      <c r="F45" s="107" t="s">
        <v>1248</v>
      </c>
      <c r="G45" s="103">
        <v>25</v>
      </c>
      <c r="H45" s="113">
        <v>701</v>
      </c>
      <c r="I45" s="100" t="s">
        <v>605</v>
      </c>
      <c r="J45" s="114">
        <v>128</v>
      </c>
      <c r="K45" s="114">
        <v>48</v>
      </c>
      <c r="L45" s="114">
        <v>6</v>
      </c>
      <c r="M45" s="103" t="s">
        <v>607</v>
      </c>
      <c r="N45" s="115">
        <v>710</v>
      </c>
      <c r="O45" s="107" t="s">
        <v>577</v>
      </c>
      <c r="P45" s="111"/>
      <c r="Q45" s="105"/>
      <c r="R45" s="189"/>
      <c r="S45" s="106"/>
      <c r="T45" s="106"/>
      <c r="U45" s="106"/>
      <c r="V45" s="176"/>
    </row>
    <row r="46" spans="1:22" s="100" customFormat="1" x14ac:dyDescent="0.3">
      <c r="A46" s="224" t="s">
        <v>1247</v>
      </c>
      <c r="B46" s="130">
        <v>2012</v>
      </c>
      <c r="C46" s="37">
        <v>7</v>
      </c>
      <c r="D46" s="246" t="s">
        <v>463</v>
      </c>
      <c r="E46" s="42">
        <v>8.2824074074074064E-2</v>
      </c>
      <c r="F46" s="27" t="s">
        <v>1248</v>
      </c>
      <c r="G46" s="31">
        <v>25</v>
      </c>
      <c r="H46" s="22">
        <v>701</v>
      </c>
      <c r="I46" s="13" t="s">
        <v>605</v>
      </c>
      <c r="J46" s="37">
        <v>128</v>
      </c>
      <c r="K46" s="37">
        <v>48</v>
      </c>
      <c r="L46" s="37">
        <v>6</v>
      </c>
      <c r="M46" s="31" t="s">
        <v>607</v>
      </c>
      <c r="N46" s="17">
        <v>710</v>
      </c>
      <c r="O46" s="27" t="s">
        <v>577</v>
      </c>
      <c r="P46" s="49"/>
      <c r="Q46" s="54"/>
      <c r="R46" s="188"/>
      <c r="S46" s="59"/>
      <c r="T46" s="59"/>
      <c r="U46" s="59">
        <v>41817</v>
      </c>
      <c r="V46" s="175" t="s">
        <v>1604</v>
      </c>
    </row>
    <row r="47" spans="1:22" s="100" customFormat="1" x14ac:dyDescent="0.3">
      <c r="A47" s="225" t="s">
        <v>157</v>
      </c>
      <c r="B47" s="116">
        <v>2004</v>
      </c>
      <c r="C47" s="114">
        <v>7</v>
      </c>
      <c r="D47" s="247" t="s">
        <v>463</v>
      </c>
      <c r="E47" s="112">
        <v>6.598379629629629E-2</v>
      </c>
      <c r="F47" s="107" t="s">
        <v>109</v>
      </c>
      <c r="G47" s="103">
        <v>25</v>
      </c>
      <c r="H47" s="113">
        <v>863</v>
      </c>
      <c r="I47" s="100" t="s">
        <v>603</v>
      </c>
      <c r="J47" s="114">
        <v>128</v>
      </c>
      <c r="K47" s="114">
        <v>48</v>
      </c>
      <c r="L47" s="114">
        <v>2</v>
      </c>
      <c r="M47" s="103" t="s">
        <v>604</v>
      </c>
      <c r="N47" s="115">
        <v>686</v>
      </c>
      <c r="O47" s="107" t="s">
        <v>577</v>
      </c>
      <c r="P47" s="111" t="s">
        <v>1697</v>
      </c>
      <c r="Q47" s="105">
        <v>2012</v>
      </c>
      <c r="R47" s="189" t="s">
        <v>303</v>
      </c>
      <c r="S47" s="106"/>
      <c r="T47" s="106"/>
      <c r="U47" s="106"/>
      <c r="V47" s="176"/>
    </row>
    <row r="48" spans="1:22" s="13" customFormat="1" x14ac:dyDescent="0.3">
      <c r="A48" s="224" t="s">
        <v>1985</v>
      </c>
      <c r="B48" s="130">
        <v>2009</v>
      </c>
      <c r="C48" s="37">
        <v>6</v>
      </c>
      <c r="D48" s="246" t="s">
        <v>463</v>
      </c>
      <c r="E48" s="42">
        <v>6.3263888888888883E-2</v>
      </c>
      <c r="F48" s="27" t="s">
        <v>108</v>
      </c>
      <c r="G48" s="31">
        <v>25</v>
      </c>
      <c r="H48" s="22">
        <v>1713</v>
      </c>
      <c r="I48" s="13" t="s">
        <v>609</v>
      </c>
      <c r="J48" s="37">
        <v>384</v>
      </c>
      <c r="K48" s="37">
        <v>48</v>
      </c>
      <c r="L48" s="37">
        <v>6</v>
      </c>
      <c r="M48" s="31" t="s">
        <v>606</v>
      </c>
      <c r="N48" s="17">
        <f>1.36*1024</f>
        <v>1392.64</v>
      </c>
      <c r="O48" s="27" t="s">
        <v>577</v>
      </c>
      <c r="P48" s="49"/>
      <c r="Q48" s="54"/>
      <c r="R48" s="188"/>
      <c r="S48" s="59"/>
      <c r="T48" s="59"/>
      <c r="U48" s="59">
        <v>41934</v>
      </c>
      <c r="V48" s="175" t="s">
        <v>1986</v>
      </c>
    </row>
    <row r="49" spans="1:22" s="13" customFormat="1" x14ac:dyDescent="0.3">
      <c r="A49" s="225" t="s">
        <v>203</v>
      </c>
      <c r="B49" s="116">
        <v>1986</v>
      </c>
      <c r="C49" s="114"/>
      <c r="D49" s="247"/>
      <c r="E49" s="112">
        <v>7.7905092592592595E-2</v>
      </c>
      <c r="F49" s="107" t="s">
        <v>166</v>
      </c>
      <c r="G49" s="103">
        <v>25</v>
      </c>
      <c r="H49" s="113">
        <v>1553</v>
      </c>
      <c r="I49" s="100" t="s">
        <v>603</v>
      </c>
      <c r="J49" s="114">
        <v>192</v>
      </c>
      <c r="K49" s="114">
        <v>48</v>
      </c>
      <c r="L49" s="114">
        <v>2</v>
      </c>
      <c r="M49" s="103" t="s">
        <v>606</v>
      </c>
      <c r="N49" s="115">
        <v>1392.64</v>
      </c>
      <c r="O49" s="107" t="s">
        <v>577</v>
      </c>
      <c r="P49" s="111"/>
      <c r="Q49" s="105"/>
      <c r="R49" s="189"/>
      <c r="S49" s="106"/>
      <c r="T49" s="106"/>
      <c r="U49" s="106"/>
      <c r="V49" s="176"/>
    </row>
    <row r="50" spans="1:22" s="100" customFormat="1" x14ac:dyDescent="0.3">
      <c r="A50" s="224" t="s">
        <v>133</v>
      </c>
      <c r="B50" s="130">
        <v>2006</v>
      </c>
      <c r="C50" s="37">
        <v>10</v>
      </c>
      <c r="D50" s="246" t="s">
        <v>463</v>
      </c>
      <c r="E50" s="42">
        <v>6.6898148148148151E-2</v>
      </c>
      <c r="F50" s="27" t="s">
        <v>688</v>
      </c>
      <c r="G50" s="31">
        <v>23.975999999999999</v>
      </c>
      <c r="H50" s="22">
        <f>16.6*1024</f>
        <v>16998.400000000001</v>
      </c>
      <c r="I50" s="13" t="s">
        <v>605</v>
      </c>
      <c r="J50" s="37">
        <v>640</v>
      </c>
      <c r="K50" s="37">
        <v>48</v>
      </c>
      <c r="L50" s="37">
        <v>6</v>
      </c>
      <c r="M50" s="31" t="s">
        <v>606</v>
      </c>
      <c r="N50" s="17">
        <f>11.5*1024</f>
        <v>11776</v>
      </c>
      <c r="O50" s="27" t="s">
        <v>577</v>
      </c>
      <c r="P50" s="49" t="s">
        <v>1430</v>
      </c>
      <c r="Q50" s="54">
        <v>2012</v>
      </c>
      <c r="R50" s="188"/>
      <c r="S50" s="59"/>
      <c r="T50" s="59"/>
      <c r="U50" s="59">
        <v>41747</v>
      </c>
      <c r="V50" s="175" t="s">
        <v>1429</v>
      </c>
    </row>
    <row r="51" spans="1:22" s="100" customFormat="1" x14ac:dyDescent="0.3">
      <c r="A51" s="225" t="s">
        <v>180</v>
      </c>
      <c r="B51" s="116">
        <v>2010</v>
      </c>
      <c r="C51" s="114">
        <v>7</v>
      </c>
      <c r="D51" s="247" t="s">
        <v>72</v>
      </c>
      <c r="E51" s="112">
        <v>7.615740740740741E-2</v>
      </c>
      <c r="F51" s="107" t="s">
        <v>121</v>
      </c>
      <c r="G51" s="103">
        <v>25</v>
      </c>
      <c r="H51" s="113">
        <v>1296</v>
      </c>
      <c r="I51" s="100" t="s">
        <v>603</v>
      </c>
      <c r="J51" s="114">
        <v>448</v>
      </c>
      <c r="K51" s="114">
        <v>48</v>
      </c>
      <c r="L51" s="114">
        <v>6</v>
      </c>
      <c r="M51" s="103" t="s">
        <v>606</v>
      </c>
      <c r="N51" s="115">
        <f>1.36*1024</f>
        <v>1392.64</v>
      </c>
      <c r="O51" s="107" t="s">
        <v>577</v>
      </c>
      <c r="P51" s="111"/>
      <c r="Q51" s="105">
        <v>2012</v>
      </c>
      <c r="R51" s="189"/>
      <c r="S51" s="106"/>
      <c r="T51" s="106"/>
      <c r="U51" s="106"/>
      <c r="V51" s="176"/>
    </row>
    <row r="52" spans="1:22" s="100" customFormat="1" x14ac:dyDescent="0.3">
      <c r="A52" s="225" t="s">
        <v>104</v>
      </c>
      <c r="B52" s="116">
        <v>2002</v>
      </c>
      <c r="C52" s="114">
        <v>5</v>
      </c>
      <c r="D52" s="247" t="s">
        <v>75</v>
      </c>
      <c r="E52" s="112">
        <v>6.7800925925925917E-2</v>
      </c>
      <c r="F52" s="107" t="s">
        <v>108</v>
      </c>
      <c r="G52" s="103">
        <v>25</v>
      </c>
      <c r="H52" s="113">
        <v>856</v>
      </c>
      <c r="I52" s="100" t="s">
        <v>612</v>
      </c>
      <c r="J52" s="114">
        <v>128</v>
      </c>
      <c r="K52" s="114">
        <v>48</v>
      </c>
      <c r="L52" s="114">
        <v>2</v>
      </c>
      <c r="M52" s="103" t="s">
        <v>604</v>
      </c>
      <c r="N52" s="115">
        <v>687</v>
      </c>
      <c r="O52" s="107" t="s">
        <v>577</v>
      </c>
      <c r="P52" s="111"/>
      <c r="Q52" s="105">
        <v>2012</v>
      </c>
      <c r="R52" s="189"/>
      <c r="S52" s="106"/>
      <c r="T52" s="106"/>
      <c r="U52" s="106"/>
      <c r="V52" s="176"/>
    </row>
    <row r="53" spans="1:22" s="100" customFormat="1" x14ac:dyDescent="0.3">
      <c r="A53" s="225" t="s">
        <v>8</v>
      </c>
      <c r="B53" s="116">
        <v>2008</v>
      </c>
      <c r="C53" s="114">
        <v>7</v>
      </c>
      <c r="D53" s="247" t="s">
        <v>463</v>
      </c>
      <c r="E53" s="112">
        <v>5.873842592592593E-2</v>
      </c>
      <c r="F53" s="107" t="s">
        <v>110</v>
      </c>
      <c r="G53" s="103">
        <v>25</v>
      </c>
      <c r="H53" s="113">
        <v>995</v>
      </c>
      <c r="I53" s="100" t="s">
        <v>603</v>
      </c>
      <c r="J53" s="114">
        <v>128</v>
      </c>
      <c r="K53" s="114">
        <v>48</v>
      </c>
      <c r="L53" s="114">
        <v>2</v>
      </c>
      <c r="M53" s="103" t="s">
        <v>604</v>
      </c>
      <c r="N53" s="115">
        <v>693</v>
      </c>
      <c r="O53" s="107" t="s">
        <v>577</v>
      </c>
      <c r="P53" s="111"/>
      <c r="Q53" s="105">
        <v>2012</v>
      </c>
      <c r="R53" s="189"/>
      <c r="S53" s="106"/>
      <c r="T53" s="106"/>
      <c r="U53" s="106"/>
      <c r="V53" s="176"/>
    </row>
    <row r="54" spans="1:22" s="100" customFormat="1" x14ac:dyDescent="0.3">
      <c r="A54" s="224" t="s">
        <v>1233</v>
      </c>
      <c r="B54" s="130">
        <v>2013</v>
      </c>
      <c r="C54" s="37">
        <v>5</v>
      </c>
      <c r="D54" s="246" t="s">
        <v>72</v>
      </c>
      <c r="E54" s="42">
        <v>6.0914351851851851E-2</v>
      </c>
      <c r="F54" s="27" t="s">
        <v>873</v>
      </c>
      <c r="G54" s="31">
        <v>23.975999999999999</v>
      </c>
      <c r="H54" s="22">
        <v>1928</v>
      </c>
      <c r="I54" s="13" t="s">
        <v>605</v>
      </c>
      <c r="J54" s="37">
        <v>448</v>
      </c>
      <c r="K54" s="37">
        <v>48</v>
      </c>
      <c r="L54" s="37">
        <v>6</v>
      </c>
      <c r="M54" s="31" t="s">
        <v>606</v>
      </c>
      <c r="N54" s="17">
        <f>1.45*1024</f>
        <v>1484.8</v>
      </c>
      <c r="O54" s="27" t="s">
        <v>577</v>
      </c>
      <c r="P54" s="49"/>
      <c r="Q54" s="54"/>
      <c r="R54" s="188"/>
      <c r="S54" s="59"/>
      <c r="T54" s="59"/>
      <c r="U54" s="59">
        <v>41731</v>
      </c>
      <c r="V54" s="175" t="s">
        <v>1301</v>
      </c>
    </row>
    <row r="55" spans="1:22" s="13" customFormat="1" x14ac:dyDescent="0.3">
      <c r="A55" s="225" t="s">
        <v>540</v>
      </c>
      <c r="B55" s="116">
        <v>2003</v>
      </c>
      <c r="C55" s="114">
        <v>8</v>
      </c>
      <c r="D55" s="247" t="s">
        <v>463</v>
      </c>
      <c r="E55" s="112">
        <v>6.7847222222222225E-2</v>
      </c>
      <c r="F55" s="107" t="s">
        <v>168</v>
      </c>
      <c r="G55" s="103">
        <v>25</v>
      </c>
      <c r="H55" s="113">
        <v>843</v>
      </c>
      <c r="I55" s="100" t="s">
        <v>603</v>
      </c>
      <c r="J55" s="114">
        <v>128</v>
      </c>
      <c r="K55" s="114">
        <v>48</v>
      </c>
      <c r="L55" s="114">
        <v>2</v>
      </c>
      <c r="M55" s="103" t="s">
        <v>604</v>
      </c>
      <c r="N55" s="115">
        <v>692</v>
      </c>
      <c r="O55" s="107" t="s">
        <v>577</v>
      </c>
      <c r="P55" s="111"/>
      <c r="Q55" s="107"/>
      <c r="R55" s="193"/>
      <c r="S55" s="106">
        <v>41347</v>
      </c>
      <c r="T55" s="106" t="s">
        <v>546</v>
      </c>
      <c r="U55" s="106"/>
      <c r="V55" s="176"/>
    </row>
    <row r="56" spans="1:22" s="100" customFormat="1" x14ac:dyDescent="0.3">
      <c r="A56" s="225" t="s">
        <v>483</v>
      </c>
      <c r="B56" s="116">
        <v>2000</v>
      </c>
      <c r="C56" s="114">
        <v>7</v>
      </c>
      <c r="D56" s="247" t="s">
        <v>463</v>
      </c>
      <c r="E56" s="112">
        <v>6.4421296296296296E-2</v>
      </c>
      <c r="F56" s="107" t="s">
        <v>484</v>
      </c>
      <c r="G56" s="103">
        <v>25</v>
      </c>
      <c r="H56" s="113">
        <v>1046</v>
      </c>
      <c r="I56" s="100" t="s">
        <v>603</v>
      </c>
      <c r="J56" s="114">
        <v>192</v>
      </c>
      <c r="K56" s="114">
        <v>48</v>
      </c>
      <c r="L56" s="114">
        <v>2</v>
      </c>
      <c r="M56" s="103" t="s">
        <v>604</v>
      </c>
      <c r="N56" s="115">
        <v>838</v>
      </c>
      <c r="O56" s="107" t="s">
        <v>577</v>
      </c>
      <c r="P56" s="111"/>
      <c r="Q56" s="105">
        <v>2012</v>
      </c>
      <c r="R56" s="189" t="s">
        <v>485</v>
      </c>
      <c r="S56" s="106"/>
      <c r="T56" s="106"/>
      <c r="U56" s="106"/>
      <c r="V56" s="176"/>
    </row>
    <row r="57" spans="1:22" s="13" customFormat="1" x14ac:dyDescent="0.3">
      <c r="A57" s="225" t="s">
        <v>32</v>
      </c>
      <c r="B57" s="116">
        <v>2010</v>
      </c>
      <c r="C57" s="114">
        <v>5</v>
      </c>
      <c r="D57" s="247" t="s">
        <v>76</v>
      </c>
      <c r="E57" s="112">
        <v>7.1921296296296303E-2</v>
      </c>
      <c r="F57" s="107" t="s">
        <v>111</v>
      </c>
      <c r="G57" s="103">
        <v>25</v>
      </c>
      <c r="H57" s="113">
        <v>1404</v>
      </c>
      <c r="I57" s="100" t="s">
        <v>603</v>
      </c>
      <c r="J57" s="114">
        <v>448</v>
      </c>
      <c r="K57" s="114">
        <v>48</v>
      </c>
      <c r="L57" s="114">
        <v>6</v>
      </c>
      <c r="M57" s="103" t="s">
        <v>606</v>
      </c>
      <c r="N57" s="115">
        <f>1.36*1024</f>
        <v>1392.64</v>
      </c>
      <c r="O57" s="107" t="s">
        <v>577</v>
      </c>
      <c r="P57" s="111"/>
      <c r="Q57" s="105">
        <v>2012</v>
      </c>
      <c r="R57" s="189"/>
      <c r="S57" s="106"/>
      <c r="T57" s="106"/>
      <c r="U57" s="106"/>
      <c r="V57" s="176"/>
    </row>
    <row r="58" spans="1:22" s="13" customFormat="1" x14ac:dyDescent="0.3">
      <c r="A58" s="224" t="s">
        <v>980</v>
      </c>
      <c r="B58" s="130">
        <v>2013</v>
      </c>
      <c r="C58" s="37">
        <v>5</v>
      </c>
      <c r="D58" s="246" t="s">
        <v>72</v>
      </c>
      <c r="E58" s="42">
        <v>7.4386574074074077E-2</v>
      </c>
      <c r="F58" s="27" t="s">
        <v>719</v>
      </c>
      <c r="G58" s="31">
        <v>23.975999999999999</v>
      </c>
      <c r="H58" s="22">
        <v>2091</v>
      </c>
      <c r="I58" s="13" t="s">
        <v>605</v>
      </c>
      <c r="J58" s="37">
        <v>384</v>
      </c>
      <c r="K58" s="37">
        <v>48</v>
      </c>
      <c r="L58" s="37">
        <v>6</v>
      </c>
      <c r="M58" s="31" t="s">
        <v>606</v>
      </c>
      <c r="N58" s="17">
        <f>1.85*1024</f>
        <v>1894.4</v>
      </c>
      <c r="O58" s="27" t="s">
        <v>577</v>
      </c>
      <c r="P58" s="49"/>
      <c r="Q58" s="54"/>
      <c r="R58" s="188"/>
      <c r="S58" s="59"/>
      <c r="T58" s="59"/>
      <c r="U58" s="59">
        <v>41662</v>
      </c>
      <c r="V58" s="175" t="s">
        <v>981</v>
      </c>
    </row>
    <row r="59" spans="1:22" s="13" customFormat="1" x14ac:dyDescent="0.3">
      <c r="A59" s="224" t="s">
        <v>713</v>
      </c>
      <c r="B59" s="130">
        <v>2013</v>
      </c>
      <c r="C59" s="37">
        <v>8</v>
      </c>
      <c r="D59" s="246" t="s">
        <v>140</v>
      </c>
      <c r="E59" s="42">
        <v>7.3229166666666665E-2</v>
      </c>
      <c r="F59" s="27" t="s">
        <v>712</v>
      </c>
      <c r="G59" s="31">
        <v>25</v>
      </c>
      <c r="H59" s="22">
        <v>1000</v>
      </c>
      <c r="I59" s="13" t="s">
        <v>715</v>
      </c>
      <c r="J59" s="37">
        <v>128</v>
      </c>
      <c r="K59" s="37">
        <v>44.1</v>
      </c>
      <c r="L59" s="37">
        <v>2</v>
      </c>
      <c r="M59" s="31" t="s">
        <v>607</v>
      </c>
      <c r="N59" s="17">
        <v>829</v>
      </c>
      <c r="O59" s="27" t="s">
        <v>714</v>
      </c>
      <c r="P59" s="49"/>
      <c r="Q59" s="27"/>
      <c r="R59" s="187"/>
      <c r="S59" s="59">
        <v>41578</v>
      </c>
      <c r="T59" s="59" t="s">
        <v>718</v>
      </c>
      <c r="U59" s="59"/>
      <c r="V59" s="175"/>
    </row>
    <row r="60" spans="1:22" s="13" customFormat="1" x14ac:dyDescent="0.3">
      <c r="A60" s="224" t="s">
        <v>716</v>
      </c>
      <c r="B60" s="130">
        <v>2013</v>
      </c>
      <c r="C60" s="37">
        <v>8</v>
      </c>
      <c r="D60" s="246" t="s">
        <v>140</v>
      </c>
      <c r="E60" s="42">
        <v>7.1724537037037031E-2</v>
      </c>
      <c r="F60" s="27" t="s">
        <v>717</v>
      </c>
      <c r="G60" s="31">
        <v>25</v>
      </c>
      <c r="H60" s="22">
        <v>1800</v>
      </c>
      <c r="I60" s="13" t="s">
        <v>715</v>
      </c>
      <c r="J60" s="37">
        <v>48</v>
      </c>
      <c r="K60" s="37">
        <v>48</v>
      </c>
      <c r="L60" s="37">
        <v>2</v>
      </c>
      <c r="M60" s="31" t="s">
        <v>607</v>
      </c>
      <c r="N60" s="17">
        <f>1.33*1024</f>
        <v>1361.92</v>
      </c>
      <c r="O60" s="27" t="s">
        <v>714</v>
      </c>
      <c r="P60" s="49"/>
      <c r="Q60" s="27"/>
      <c r="R60" s="187"/>
      <c r="S60" s="59">
        <v>41579</v>
      </c>
      <c r="T60" s="59" t="s">
        <v>718</v>
      </c>
      <c r="U60" s="59"/>
      <c r="V60" s="175"/>
    </row>
    <row r="61" spans="1:22" s="100" customFormat="1" x14ac:dyDescent="0.3">
      <c r="A61" s="224" t="s">
        <v>1584</v>
      </c>
      <c r="B61" s="130">
        <v>2013</v>
      </c>
      <c r="C61" s="37">
        <v>7</v>
      </c>
      <c r="D61" s="246" t="s">
        <v>556</v>
      </c>
      <c r="E61" s="42">
        <v>6.9467592592592595E-2</v>
      </c>
      <c r="F61" s="27" t="s">
        <v>719</v>
      </c>
      <c r="G61" s="31">
        <v>23.975999999999999</v>
      </c>
      <c r="H61" s="22">
        <v>1957</v>
      </c>
      <c r="I61" s="13" t="s">
        <v>605</v>
      </c>
      <c r="J61" s="37">
        <v>384</v>
      </c>
      <c r="K61" s="37">
        <v>48</v>
      </c>
      <c r="L61" s="37">
        <v>6</v>
      </c>
      <c r="M61" s="31" t="s">
        <v>606</v>
      </c>
      <c r="N61" s="17">
        <f>1.63*1024</f>
        <v>1669.12</v>
      </c>
      <c r="O61" s="27" t="s">
        <v>577</v>
      </c>
      <c r="P61" s="49"/>
      <c r="Q61" s="27"/>
      <c r="R61" s="187"/>
      <c r="S61" s="59"/>
      <c r="T61" s="59"/>
      <c r="U61" s="59">
        <v>41810</v>
      </c>
      <c r="V61" s="175" t="s">
        <v>1585</v>
      </c>
    </row>
    <row r="62" spans="1:22" s="100" customFormat="1" x14ac:dyDescent="0.3">
      <c r="A62" s="225" t="s">
        <v>466</v>
      </c>
      <c r="B62" s="116">
        <v>2007</v>
      </c>
      <c r="C62" s="114">
        <v>6</v>
      </c>
      <c r="D62" s="247" t="s">
        <v>305</v>
      </c>
      <c r="E62" s="112">
        <v>5.1238425925925923E-2</v>
      </c>
      <c r="F62" s="107" t="s">
        <v>152</v>
      </c>
      <c r="G62" s="103">
        <v>25</v>
      </c>
      <c r="H62" s="113">
        <v>844</v>
      </c>
      <c r="I62" s="100" t="s">
        <v>603</v>
      </c>
      <c r="J62" s="114">
        <v>448</v>
      </c>
      <c r="K62" s="114">
        <v>48</v>
      </c>
      <c r="L62" s="114">
        <v>6</v>
      </c>
      <c r="M62" s="103" t="s">
        <v>606</v>
      </c>
      <c r="N62" s="115">
        <v>695</v>
      </c>
      <c r="O62" s="107" t="s">
        <v>577</v>
      </c>
      <c r="P62" s="111"/>
      <c r="Q62" s="105">
        <v>2012</v>
      </c>
      <c r="R62" s="189"/>
      <c r="S62" s="106"/>
      <c r="T62" s="106"/>
      <c r="U62" s="106"/>
      <c r="V62" s="176"/>
    </row>
    <row r="63" spans="1:22" s="13" customFormat="1" x14ac:dyDescent="0.3">
      <c r="A63" s="225" t="s">
        <v>312</v>
      </c>
      <c r="B63" s="116">
        <v>2011</v>
      </c>
      <c r="C63" s="114">
        <v>7</v>
      </c>
      <c r="D63" s="247" t="s">
        <v>744</v>
      </c>
      <c r="E63" s="112">
        <v>6.4976851851851855E-2</v>
      </c>
      <c r="F63" s="107" t="s">
        <v>111</v>
      </c>
      <c r="G63" s="103">
        <v>24</v>
      </c>
      <c r="H63" s="113">
        <v>1458</v>
      </c>
      <c r="I63" s="100" t="s">
        <v>603</v>
      </c>
      <c r="J63" s="114">
        <v>384</v>
      </c>
      <c r="K63" s="114">
        <v>48</v>
      </c>
      <c r="L63" s="114">
        <v>2</v>
      </c>
      <c r="M63" s="103" t="s">
        <v>606</v>
      </c>
      <c r="N63" s="115">
        <f>1.22*1024</f>
        <v>1249.28</v>
      </c>
      <c r="O63" s="107" t="s">
        <v>577</v>
      </c>
      <c r="P63" s="111"/>
      <c r="Q63" s="105">
        <v>2012</v>
      </c>
      <c r="R63" s="189"/>
      <c r="S63" s="106"/>
      <c r="T63" s="106"/>
      <c r="U63" s="106"/>
      <c r="V63" s="176"/>
    </row>
    <row r="64" spans="1:22" s="13" customFormat="1" x14ac:dyDescent="0.3">
      <c r="A64" s="224" t="s">
        <v>105</v>
      </c>
      <c r="B64" s="236">
        <v>2003</v>
      </c>
      <c r="C64" s="40">
        <v>9</v>
      </c>
      <c r="D64" s="246" t="s">
        <v>745</v>
      </c>
      <c r="E64" s="42">
        <v>6.8009259259259255E-2</v>
      </c>
      <c r="F64" s="27" t="s">
        <v>108</v>
      </c>
      <c r="G64" s="31">
        <v>25</v>
      </c>
      <c r="H64" s="22">
        <v>852</v>
      </c>
      <c r="I64" s="13" t="s">
        <v>603</v>
      </c>
      <c r="J64" s="37">
        <v>128</v>
      </c>
      <c r="K64" s="37">
        <v>48</v>
      </c>
      <c r="L64" s="37">
        <v>2</v>
      </c>
      <c r="M64" s="31" t="s">
        <v>604</v>
      </c>
      <c r="N64" s="17">
        <v>686</v>
      </c>
      <c r="O64" s="27" t="s">
        <v>577</v>
      </c>
      <c r="P64" s="49" t="s">
        <v>1268</v>
      </c>
      <c r="Q64" s="54">
        <v>2012</v>
      </c>
      <c r="R64" s="188"/>
      <c r="S64" s="59"/>
      <c r="T64" s="59"/>
      <c r="U64" s="59">
        <v>41720</v>
      </c>
      <c r="V64" s="175" t="s">
        <v>1267</v>
      </c>
    </row>
    <row r="65" spans="1:22" s="13" customFormat="1" x14ac:dyDescent="0.3">
      <c r="A65" s="224" t="s">
        <v>461</v>
      </c>
      <c r="B65" s="236">
        <v>2004</v>
      </c>
      <c r="C65" s="40">
        <v>7</v>
      </c>
      <c r="D65" s="246" t="s">
        <v>745</v>
      </c>
      <c r="E65" s="42">
        <v>6.6631944444444438E-2</v>
      </c>
      <c r="F65" s="27" t="s">
        <v>112</v>
      </c>
      <c r="G65" s="31">
        <v>25</v>
      </c>
      <c r="H65" s="22">
        <v>883</v>
      </c>
      <c r="I65" s="13" t="s">
        <v>603</v>
      </c>
      <c r="J65" s="37">
        <v>128</v>
      </c>
      <c r="K65" s="37">
        <v>48</v>
      </c>
      <c r="L65" s="37">
        <v>2</v>
      </c>
      <c r="M65" s="31" t="s">
        <v>604</v>
      </c>
      <c r="N65" s="17">
        <v>694</v>
      </c>
      <c r="O65" s="27" t="s">
        <v>577</v>
      </c>
      <c r="P65" s="49" t="s">
        <v>1240</v>
      </c>
      <c r="Q65" s="54">
        <v>2012</v>
      </c>
      <c r="R65" s="188"/>
      <c r="S65" s="59"/>
      <c r="T65" s="59"/>
      <c r="U65" s="59">
        <v>41721</v>
      </c>
      <c r="V65" s="175" t="s">
        <v>1269</v>
      </c>
    </row>
    <row r="66" spans="1:22" s="13" customFormat="1" x14ac:dyDescent="0.3">
      <c r="A66" s="224" t="s">
        <v>52</v>
      </c>
      <c r="B66" s="130">
        <v>2008</v>
      </c>
      <c r="C66" s="37">
        <v>9</v>
      </c>
      <c r="D66" s="246" t="s">
        <v>746</v>
      </c>
      <c r="E66" s="42">
        <v>7.3206018518518517E-2</v>
      </c>
      <c r="F66" s="27" t="s">
        <v>106</v>
      </c>
      <c r="G66" s="31">
        <v>25</v>
      </c>
      <c r="H66" s="22">
        <v>771</v>
      </c>
      <c r="I66" s="13" t="s">
        <v>603</v>
      </c>
      <c r="J66" s="37">
        <v>128</v>
      </c>
      <c r="K66" s="37">
        <v>48</v>
      </c>
      <c r="L66" s="37">
        <v>2</v>
      </c>
      <c r="M66" s="31" t="s">
        <v>604</v>
      </c>
      <c r="N66" s="17">
        <v>691</v>
      </c>
      <c r="O66" s="27" t="s">
        <v>577</v>
      </c>
      <c r="P66" s="168" t="s">
        <v>1728</v>
      </c>
      <c r="Q66" s="131">
        <v>40917</v>
      </c>
      <c r="R66" t="s">
        <v>1952</v>
      </c>
      <c r="S66" s="59">
        <v>41521</v>
      </c>
      <c r="T66" s="59" t="s">
        <v>678</v>
      </c>
      <c r="U66" s="59">
        <v>41908</v>
      </c>
      <c r="V66" s="175" t="s">
        <v>1921</v>
      </c>
    </row>
    <row r="67" spans="1:22" s="13" customFormat="1" x14ac:dyDescent="0.3">
      <c r="A67" s="224" t="s">
        <v>1949</v>
      </c>
      <c r="B67" s="130">
        <v>2008</v>
      </c>
      <c r="C67" s="37">
        <v>9</v>
      </c>
      <c r="D67" s="246" t="s">
        <v>862</v>
      </c>
      <c r="E67" s="42">
        <v>4.7731481481481486E-2</v>
      </c>
      <c r="F67" s="27" t="s">
        <v>150</v>
      </c>
      <c r="G67" s="31">
        <v>25</v>
      </c>
      <c r="H67" s="22">
        <v>1286</v>
      </c>
      <c r="I67" s="13" t="s">
        <v>611</v>
      </c>
      <c r="J67" s="37">
        <v>128</v>
      </c>
      <c r="K67" s="37">
        <v>48</v>
      </c>
      <c r="L67" s="37">
        <v>2</v>
      </c>
      <c r="M67" s="31" t="s">
        <v>604</v>
      </c>
      <c r="N67" s="17">
        <v>699</v>
      </c>
      <c r="O67" s="27" t="s">
        <v>1006</v>
      </c>
      <c r="P67" s="168"/>
      <c r="Q67" s="54"/>
      <c r="R67" s="188"/>
      <c r="S67" s="59"/>
      <c r="T67" s="59"/>
      <c r="U67" s="59">
        <v>41922</v>
      </c>
      <c r="V67" s="175" t="s">
        <v>1950</v>
      </c>
    </row>
    <row r="68" spans="1:22" s="13" customFormat="1" x14ac:dyDescent="0.3">
      <c r="A68" s="224" t="s">
        <v>481</v>
      </c>
      <c r="B68" s="130">
        <v>2006</v>
      </c>
      <c r="C68" s="37">
        <v>7</v>
      </c>
      <c r="D68" s="246" t="s">
        <v>747</v>
      </c>
      <c r="E68" s="42">
        <v>6.2523148148148147E-2</v>
      </c>
      <c r="F68" s="27" t="s">
        <v>175</v>
      </c>
      <c r="G68" s="31">
        <v>25</v>
      </c>
      <c r="H68" s="22">
        <v>954</v>
      </c>
      <c r="I68" s="13" t="s">
        <v>603</v>
      </c>
      <c r="J68" s="37">
        <v>128</v>
      </c>
      <c r="K68" s="37">
        <v>48</v>
      </c>
      <c r="L68" s="37">
        <v>2</v>
      </c>
      <c r="M68" s="31" t="s">
        <v>604</v>
      </c>
      <c r="N68" s="17">
        <v>696</v>
      </c>
      <c r="O68" s="27" t="s">
        <v>577</v>
      </c>
      <c r="P68" s="49" t="s">
        <v>1640</v>
      </c>
      <c r="Q68" s="54">
        <v>2012</v>
      </c>
      <c r="R68" s="188"/>
      <c r="S68" s="59">
        <v>41621</v>
      </c>
      <c r="T68" s="59" t="s">
        <v>1048</v>
      </c>
      <c r="U68" s="59"/>
      <c r="V68" s="175"/>
    </row>
    <row r="69" spans="1:22" s="7" customFormat="1" x14ac:dyDescent="0.3">
      <c r="A69" s="223" t="s">
        <v>1279</v>
      </c>
      <c r="B69" s="234">
        <v>2004</v>
      </c>
      <c r="C69" s="36"/>
      <c r="D69" s="245"/>
      <c r="E69" s="41">
        <v>0.1170138888888889</v>
      </c>
      <c r="F69" s="26" t="s">
        <v>1890</v>
      </c>
      <c r="G69" s="30">
        <v>25</v>
      </c>
      <c r="H69" s="21">
        <v>1315</v>
      </c>
      <c r="I69" s="7" t="s">
        <v>609</v>
      </c>
      <c r="J69" s="36">
        <v>384</v>
      </c>
      <c r="K69" s="36">
        <v>48</v>
      </c>
      <c r="L69" s="36">
        <v>6</v>
      </c>
      <c r="M69" s="30" t="s">
        <v>606</v>
      </c>
      <c r="N69" s="16">
        <f>2.04*1024</f>
        <v>2088.96</v>
      </c>
      <c r="O69" s="26" t="s">
        <v>577</v>
      </c>
      <c r="P69" s="48" t="s">
        <v>1891</v>
      </c>
      <c r="Q69" s="53"/>
      <c r="R69" s="186"/>
      <c r="S69" s="58"/>
      <c r="T69" s="58"/>
      <c r="U69" s="58">
        <v>41907</v>
      </c>
      <c r="V69" s="174" t="s">
        <v>1892</v>
      </c>
    </row>
    <row r="70" spans="1:22" s="13" customFormat="1" x14ac:dyDescent="0.3">
      <c r="A70" s="224" t="s">
        <v>1555</v>
      </c>
      <c r="B70" s="130">
        <v>2008</v>
      </c>
      <c r="C70" s="37">
        <v>7</v>
      </c>
      <c r="D70" s="246" t="s">
        <v>1631</v>
      </c>
      <c r="E70" s="42">
        <v>6.3738425925925921E-2</v>
      </c>
      <c r="F70" s="27" t="s">
        <v>112</v>
      </c>
      <c r="G70" s="31">
        <v>25</v>
      </c>
      <c r="H70" s="22">
        <v>1069</v>
      </c>
      <c r="I70" s="13" t="s">
        <v>609</v>
      </c>
      <c r="J70" s="37">
        <v>192</v>
      </c>
      <c r="K70" s="37">
        <v>48</v>
      </c>
      <c r="L70" s="37">
        <v>2</v>
      </c>
      <c r="M70" s="31" t="s">
        <v>604</v>
      </c>
      <c r="N70" s="17">
        <v>844</v>
      </c>
      <c r="O70" s="27" t="s">
        <v>577</v>
      </c>
      <c r="P70" s="49"/>
      <c r="Q70" s="54"/>
      <c r="R70" s="188"/>
      <c r="S70" s="59"/>
      <c r="T70" s="59"/>
      <c r="U70" s="59">
        <v>41795</v>
      </c>
      <c r="V70" s="175" t="s">
        <v>1556</v>
      </c>
    </row>
    <row r="71" spans="1:22" s="65" customFormat="1" x14ac:dyDescent="0.3">
      <c r="A71" s="226" t="s">
        <v>693</v>
      </c>
      <c r="B71" s="78">
        <v>1999</v>
      </c>
      <c r="C71" s="72">
        <v>10</v>
      </c>
      <c r="D71" s="244" t="s">
        <v>463</v>
      </c>
      <c r="E71" s="68">
        <v>6.385416666666667E-2</v>
      </c>
      <c r="F71" s="66" t="s">
        <v>685</v>
      </c>
      <c r="G71" s="67">
        <v>25</v>
      </c>
      <c r="H71" s="71">
        <v>905</v>
      </c>
      <c r="I71" s="65" t="s">
        <v>610</v>
      </c>
      <c r="J71" s="72">
        <v>128</v>
      </c>
      <c r="K71" s="72">
        <v>48</v>
      </c>
      <c r="L71" s="72">
        <v>2</v>
      </c>
      <c r="M71" s="67" t="s">
        <v>604</v>
      </c>
      <c r="N71" s="73">
        <v>693</v>
      </c>
      <c r="O71" s="66" t="s">
        <v>577</v>
      </c>
      <c r="P71" s="74" t="s">
        <v>1609</v>
      </c>
      <c r="Q71" s="66"/>
      <c r="R71" s="194"/>
      <c r="S71" s="70">
        <v>41529</v>
      </c>
      <c r="T71" s="70" t="s">
        <v>686</v>
      </c>
      <c r="U71" s="70">
        <v>41893</v>
      </c>
      <c r="V71" s="173" t="s">
        <v>1775</v>
      </c>
    </row>
    <row r="72" spans="1:22" s="13" customFormat="1" x14ac:dyDescent="0.3">
      <c r="A72" s="224" t="s">
        <v>236</v>
      </c>
      <c r="B72" s="130">
        <v>2001</v>
      </c>
      <c r="C72" s="37">
        <v>10</v>
      </c>
      <c r="D72" s="246" t="s">
        <v>463</v>
      </c>
      <c r="E72" s="42">
        <v>7.6851851851851852E-2</v>
      </c>
      <c r="F72" s="27" t="s">
        <v>623</v>
      </c>
      <c r="G72" s="31">
        <v>23.975999999999999</v>
      </c>
      <c r="H72" s="22">
        <v>7732</v>
      </c>
      <c r="I72" s="13" t="s">
        <v>605</v>
      </c>
      <c r="J72" s="37">
        <v>768</v>
      </c>
      <c r="K72" s="37">
        <v>48</v>
      </c>
      <c r="L72" s="37">
        <v>6</v>
      </c>
      <c r="M72" s="31" t="s">
        <v>1590</v>
      </c>
      <c r="N72" s="17">
        <f>6.57*1024</f>
        <v>6727.68</v>
      </c>
      <c r="O72" s="27" t="s">
        <v>577</v>
      </c>
      <c r="P72" s="49"/>
      <c r="Q72" s="27"/>
      <c r="R72" s="187"/>
      <c r="S72" s="59">
        <v>41531</v>
      </c>
      <c r="T72" s="59" t="s">
        <v>686</v>
      </c>
      <c r="U72" s="59">
        <v>41895</v>
      </c>
      <c r="V72" s="175" t="s">
        <v>1775</v>
      </c>
    </row>
    <row r="73" spans="1:22" s="13" customFormat="1" x14ac:dyDescent="0.3">
      <c r="A73" s="224" t="s">
        <v>690</v>
      </c>
      <c r="B73" s="130">
        <v>2003</v>
      </c>
      <c r="C73" s="37">
        <v>10</v>
      </c>
      <c r="D73" s="246" t="s">
        <v>463</v>
      </c>
      <c r="E73" s="42">
        <v>7.1793981481481486E-2</v>
      </c>
      <c r="F73" s="27" t="s">
        <v>1771</v>
      </c>
      <c r="G73" s="31">
        <v>23.975999999999999</v>
      </c>
      <c r="H73" s="22">
        <v>8455</v>
      </c>
      <c r="I73" s="13" t="s">
        <v>605</v>
      </c>
      <c r="J73" s="37">
        <v>768</v>
      </c>
      <c r="K73" s="37">
        <v>48</v>
      </c>
      <c r="L73" s="37">
        <v>6</v>
      </c>
      <c r="M73" s="31" t="s">
        <v>1590</v>
      </c>
      <c r="N73" s="17">
        <f>6.64*1024</f>
        <v>6799.36</v>
      </c>
      <c r="O73" s="27" t="s">
        <v>577</v>
      </c>
      <c r="P73" s="49"/>
      <c r="Q73" s="27"/>
      <c r="R73" s="187"/>
      <c r="S73" s="59">
        <v>41532</v>
      </c>
      <c r="T73" s="59" t="s">
        <v>686</v>
      </c>
      <c r="U73" s="59">
        <v>41897</v>
      </c>
      <c r="V73" s="175" t="s">
        <v>1776</v>
      </c>
    </row>
    <row r="74" spans="1:22" s="65" customFormat="1" x14ac:dyDescent="0.3">
      <c r="A74" s="226" t="s">
        <v>691</v>
      </c>
      <c r="B74" s="78">
        <v>2005</v>
      </c>
      <c r="C74" s="72">
        <v>8</v>
      </c>
      <c r="D74" s="244" t="s">
        <v>72</v>
      </c>
      <c r="E74" s="68">
        <v>6.0601851851851851E-2</v>
      </c>
      <c r="F74" s="66" t="s">
        <v>156</v>
      </c>
      <c r="G74" s="67">
        <v>25</v>
      </c>
      <c r="H74" s="71">
        <v>2301</v>
      </c>
      <c r="I74" s="65" t="s">
        <v>605</v>
      </c>
      <c r="J74" s="72">
        <v>128</v>
      </c>
      <c r="K74" s="72">
        <v>48</v>
      </c>
      <c r="L74" s="72">
        <v>2</v>
      </c>
      <c r="M74" s="67" t="s">
        <v>604</v>
      </c>
      <c r="N74" s="73">
        <f>1.51*1024</f>
        <v>1546.24</v>
      </c>
      <c r="O74" s="66" t="s">
        <v>577</v>
      </c>
      <c r="P74" s="74" t="s">
        <v>692</v>
      </c>
      <c r="Q74" s="66"/>
      <c r="R74" s="194"/>
      <c r="S74" s="70">
        <v>41535</v>
      </c>
      <c r="T74" s="70" t="s">
        <v>1777</v>
      </c>
      <c r="U74" s="70">
        <v>41899</v>
      </c>
      <c r="V74" s="173" t="s">
        <v>1778</v>
      </c>
    </row>
    <row r="75" spans="1:22" s="13" customFormat="1" x14ac:dyDescent="0.3">
      <c r="A75" s="224" t="s">
        <v>694</v>
      </c>
      <c r="B75" s="130">
        <v>2006</v>
      </c>
      <c r="C75" s="37">
        <v>6</v>
      </c>
      <c r="D75" s="246" t="s">
        <v>72</v>
      </c>
      <c r="E75" s="42">
        <v>6.7789351851851851E-2</v>
      </c>
      <c r="F75" s="27" t="s">
        <v>121</v>
      </c>
      <c r="G75" s="31">
        <v>25</v>
      </c>
      <c r="H75" s="22">
        <v>843</v>
      </c>
      <c r="I75" s="13" t="s">
        <v>609</v>
      </c>
      <c r="J75" s="37">
        <v>128</v>
      </c>
      <c r="K75" s="37">
        <v>48</v>
      </c>
      <c r="L75" s="37">
        <v>2</v>
      </c>
      <c r="M75" s="31" t="s">
        <v>604</v>
      </c>
      <c r="N75" s="17">
        <v>692</v>
      </c>
      <c r="O75" s="27" t="s">
        <v>577</v>
      </c>
      <c r="P75" s="49"/>
      <c r="Q75" s="27"/>
      <c r="R75" s="187"/>
      <c r="S75" s="59">
        <v>41537</v>
      </c>
      <c r="T75" s="59" t="s">
        <v>698</v>
      </c>
      <c r="U75" s="59">
        <v>41900</v>
      </c>
      <c r="V75" s="175" t="s">
        <v>1779</v>
      </c>
    </row>
    <row r="76" spans="1:22" s="13" customFormat="1" x14ac:dyDescent="0.3">
      <c r="A76" s="224" t="s">
        <v>695</v>
      </c>
      <c r="B76" s="130">
        <v>2007</v>
      </c>
      <c r="C76" s="37">
        <v>7</v>
      </c>
      <c r="D76" s="246" t="s">
        <v>72</v>
      </c>
      <c r="E76" s="42">
        <v>5.8796296296296298E-2</v>
      </c>
      <c r="F76" s="27" t="s">
        <v>166</v>
      </c>
      <c r="G76" s="31">
        <v>25</v>
      </c>
      <c r="H76" s="22">
        <v>1894</v>
      </c>
      <c r="I76" s="13" t="s">
        <v>609</v>
      </c>
      <c r="J76" s="37">
        <v>384</v>
      </c>
      <c r="K76" s="37">
        <v>48</v>
      </c>
      <c r="L76" s="37">
        <v>6</v>
      </c>
      <c r="M76" s="31" t="s">
        <v>606</v>
      </c>
      <c r="N76" s="17">
        <f>1.37*1024</f>
        <v>1402.88</v>
      </c>
      <c r="O76" s="27" t="s">
        <v>577</v>
      </c>
      <c r="P76" s="49"/>
      <c r="Q76" s="27"/>
      <c r="R76" s="187"/>
      <c r="S76" s="59">
        <v>41539</v>
      </c>
      <c r="T76" s="59" t="s">
        <v>700</v>
      </c>
      <c r="U76" s="59">
        <v>41902</v>
      </c>
      <c r="V76" s="175" t="s">
        <v>1878</v>
      </c>
    </row>
    <row r="77" spans="1:22" s="13" customFormat="1" x14ac:dyDescent="0.3">
      <c r="A77" s="224" t="s">
        <v>696</v>
      </c>
      <c r="B77" s="130">
        <v>2009</v>
      </c>
      <c r="C77" s="37">
        <v>8</v>
      </c>
      <c r="D77" s="246" t="s">
        <v>72</v>
      </c>
      <c r="E77" s="42">
        <v>6.4872685185185186E-2</v>
      </c>
      <c r="F77" s="27" t="s">
        <v>152</v>
      </c>
      <c r="G77" s="31">
        <v>25</v>
      </c>
      <c r="H77" s="22">
        <v>889</v>
      </c>
      <c r="I77" s="13" t="s">
        <v>603</v>
      </c>
      <c r="J77" s="37">
        <v>128</v>
      </c>
      <c r="K77" s="37">
        <v>48</v>
      </c>
      <c r="L77" s="37">
        <v>2</v>
      </c>
      <c r="M77" s="31" t="s">
        <v>604</v>
      </c>
      <c r="N77" s="17">
        <v>693</v>
      </c>
      <c r="O77" s="27" t="s">
        <v>577</v>
      </c>
      <c r="P77" s="49"/>
      <c r="Q77" s="54">
        <v>2012</v>
      </c>
      <c r="R77" s="188"/>
      <c r="S77" s="59">
        <v>41540</v>
      </c>
      <c r="T77" s="59" t="s">
        <v>701</v>
      </c>
      <c r="U77" s="59">
        <v>41841</v>
      </c>
      <c r="V77" s="175" t="s">
        <v>1879</v>
      </c>
    </row>
    <row r="78" spans="1:22" s="13" customFormat="1" x14ac:dyDescent="0.3">
      <c r="A78" s="224" t="s">
        <v>697</v>
      </c>
      <c r="B78" s="130">
        <v>2012</v>
      </c>
      <c r="C78" s="37">
        <v>10</v>
      </c>
      <c r="D78" s="246" t="s">
        <v>463</v>
      </c>
      <c r="E78" s="42">
        <v>7.8518518518518529E-2</v>
      </c>
      <c r="F78" s="27" t="s">
        <v>121</v>
      </c>
      <c r="G78" s="31">
        <v>25</v>
      </c>
      <c r="H78" s="22">
        <v>1244</v>
      </c>
      <c r="I78" s="13" t="s">
        <v>609</v>
      </c>
      <c r="J78" s="37">
        <v>448</v>
      </c>
      <c r="K78" s="37">
        <v>48</v>
      </c>
      <c r="L78" s="37">
        <v>6</v>
      </c>
      <c r="M78" s="31" t="s">
        <v>606</v>
      </c>
      <c r="N78" s="17">
        <f>1.36*1024</f>
        <v>1392.64</v>
      </c>
      <c r="O78" s="27" t="s">
        <v>577</v>
      </c>
      <c r="P78" s="49" t="s">
        <v>1704</v>
      </c>
      <c r="Q78" s="27"/>
      <c r="R78" s="187"/>
      <c r="S78" s="59">
        <v>41541</v>
      </c>
      <c r="T78" s="59" t="s">
        <v>1780</v>
      </c>
      <c r="U78" s="59">
        <v>41905</v>
      </c>
      <c r="V78" s="175" t="s">
        <v>1885</v>
      </c>
    </row>
    <row r="79" spans="1:22" s="13" customFormat="1" x14ac:dyDescent="0.3">
      <c r="A79" s="224" t="s">
        <v>51</v>
      </c>
      <c r="B79" s="130">
        <v>2011</v>
      </c>
      <c r="C79" s="37">
        <v>9</v>
      </c>
      <c r="D79" s="246" t="s">
        <v>463</v>
      </c>
      <c r="E79" s="42">
        <v>7.5983796296296299E-2</v>
      </c>
      <c r="F79" s="27" t="s">
        <v>113</v>
      </c>
      <c r="G79" s="31">
        <v>23.975999999999999</v>
      </c>
      <c r="H79" s="22">
        <v>1094</v>
      </c>
      <c r="I79" s="13" t="s">
        <v>603</v>
      </c>
      <c r="J79" s="37">
        <v>640</v>
      </c>
      <c r="K79" s="37">
        <v>48</v>
      </c>
      <c r="L79" s="37">
        <v>6</v>
      </c>
      <c r="M79" s="31" t="s">
        <v>606</v>
      </c>
      <c r="N79" s="17">
        <f>1.35*1024</f>
        <v>1382.4</v>
      </c>
      <c r="O79" s="27" t="s">
        <v>577</v>
      </c>
      <c r="P79" s="49" t="s">
        <v>1706</v>
      </c>
      <c r="Q79" s="54">
        <v>2012</v>
      </c>
      <c r="R79" s="188"/>
      <c r="S79" s="59"/>
      <c r="T79" s="59"/>
      <c r="U79" s="59">
        <v>41668</v>
      </c>
      <c r="V79" s="175" t="s">
        <v>1004</v>
      </c>
    </row>
    <row r="80" spans="1:22" s="65" customFormat="1" x14ac:dyDescent="0.3">
      <c r="A80" s="224" t="s">
        <v>62</v>
      </c>
      <c r="B80" s="130">
        <v>2011</v>
      </c>
      <c r="C80" s="37">
        <v>8</v>
      </c>
      <c r="D80" s="246" t="s">
        <v>463</v>
      </c>
      <c r="E80" s="42">
        <v>7.4976851851851864E-2</v>
      </c>
      <c r="F80" s="27" t="s">
        <v>114</v>
      </c>
      <c r="G80" s="31">
        <v>23.975999999999999</v>
      </c>
      <c r="H80" s="22">
        <v>1754</v>
      </c>
      <c r="I80" s="13" t="s">
        <v>603</v>
      </c>
      <c r="J80" s="37">
        <v>640</v>
      </c>
      <c r="K80" s="37">
        <v>48</v>
      </c>
      <c r="L80" s="37">
        <v>6</v>
      </c>
      <c r="M80" s="31" t="s">
        <v>606</v>
      </c>
      <c r="N80" s="17">
        <f>1.84*1024</f>
        <v>1884.16</v>
      </c>
      <c r="O80" s="27" t="s">
        <v>577</v>
      </c>
      <c r="P80" s="49"/>
      <c r="Q80" s="131">
        <v>40914</v>
      </c>
      <c r="R80" t="s">
        <v>1953</v>
      </c>
      <c r="S80" s="59">
        <v>41575</v>
      </c>
      <c r="T80" s="59" t="s">
        <v>1781</v>
      </c>
      <c r="U80" s="59"/>
      <c r="V80" s="175"/>
    </row>
    <row r="81" spans="1:22" s="100" customFormat="1" x14ac:dyDescent="0.3">
      <c r="A81" s="226" t="s">
        <v>638</v>
      </c>
      <c r="B81" s="78">
        <v>2006</v>
      </c>
      <c r="C81" s="72">
        <v>9</v>
      </c>
      <c r="D81" s="244" t="s">
        <v>72</v>
      </c>
      <c r="E81" s="68">
        <v>6.1875000000000006E-2</v>
      </c>
      <c r="F81" s="66" t="s">
        <v>168</v>
      </c>
      <c r="G81" s="67">
        <v>25</v>
      </c>
      <c r="H81" s="71">
        <v>938</v>
      </c>
      <c r="I81" s="65" t="s">
        <v>609</v>
      </c>
      <c r="J81" s="72">
        <v>128</v>
      </c>
      <c r="K81" s="72">
        <v>48</v>
      </c>
      <c r="L81" s="72">
        <v>2</v>
      </c>
      <c r="M81" s="67" t="s">
        <v>604</v>
      </c>
      <c r="N81" s="73">
        <v>693</v>
      </c>
      <c r="O81" s="66" t="s">
        <v>577</v>
      </c>
      <c r="P81" s="74"/>
      <c r="Q81" s="66"/>
      <c r="R81" s="194"/>
      <c r="S81" s="70">
        <v>41470</v>
      </c>
      <c r="T81" s="70" t="s">
        <v>1782</v>
      </c>
      <c r="U81" s="70">
        <v>41805</v>
      </c>
      <c r="V81" s="173" t="s">
        <v>1783</v>
      </c>
    </row>
    <row r="82" spans="1:22" s="13" customFormat="1" x14ac:dyDescent="0.3">
      <c r="A82" s="225" t="s">
        <v>67</v>
      </c>
      <c r="B82" s="116">
        <v>2010</v>
      </c>
      <c r="C82" s="114">
        <v>4</v>
      </c>
      <c r="D82" s="247" t="s">
        <v>463</v>
      </c>
      <c r="E82" s="112">
        <v>7.1238425925925927E-2</v>
      </c>
      <c r="F82" s="107" t="s">
        <v>108</v>
      </c>
      <c r="G82" s="103">
        <v>25</v>
      </c>
      <c r="H82" s="113">
        <v>1414</v>
      </c>
      <c r="I82" s="100" t="s">
        <v>603</v>
      </c>
      <c r="J82" s="114">
        <v>448</v>
      </c>
      <c r="K82" s="114">
        <v>48</v>
      </c>
      <c r="L82" s="114">
        <v>6</v>
      </c>
      <c r="M82" s="103" t="s">
        <v>606</v>
      </c>
      <c r="N82" s="115">
        <f>1.36*1024</f>
        <v>1392.64</v>
      </c>
      <c r="O82" s="107" t="s">
        <v>577</v>
      </c>
      <c r="P82" s="111"/>
      <c r="Q82" s="105">
        <v>2012</v>
      </c>
      <c r="R82" s="189"/>
      <c r="S82" s="106"/>
      <c r="T82" s="106"/>
      <c r="U82" s="106"/>
      <c r="V82" s="176"/>
    </row>
    <row r="83" spans="1:22" s="13" customFormat="1" x14ac:dyDescent="0.3">
      <c r="A83" s="224" t="s">
        <v>644</v>
      </c>
      <c r="B83" s="130">
        <v>2001</v>
      </c>
      <c r="C83" s="37">
        <v>5</v>
      </c>
      <c r="D83" s="246" t="s">
        <v>499</v>
      </c>
      <c r="E83" s="42">
        <v>7.570601851851852E-2</v>
      </c>
      <c r="F83" s="27" t="s">
        <v>630</v>
      </c>
      <c r="G83" s="31">
        <v>25</v>
      </c>
      <c r="H83" s="22">
        <v>771</v>
      </c>
      <c r="I83" s="13" t="s">
        <v>610</v>
      </c>
      <c r="J83" s="37">
        <v>96</v>
      </c>
      <c r="K83" s="37">
        <v>48</v>
      </c>
      <c r="L83" s="37">
        <v>2</v>
      </c>
      <c r="M83" s="31" t="s">
        <v>604</v>
      </c>
      <c r="N83" s="17">
        <v>690</v>
      </c>
      <c r="O83" s="27" t="s">
        <v>577</v>
      </c>
      <c r="P83" s="49"/>
      <c r="Q83" s="27"/>
      <c r="R83" s="187"/>
      <c r="S83" s="59">
        <v>41474</v>
      </c>
      <c r="T83" s="59" t="s">
        <v>648</v>
      </c>
      <c r="U83" s="59"/>
      <c r="V83" s="179"/>
    </row>
    <row r="84" spans="1:22" s="100" customFormat="1" x14ac:dyDescent="0.3">
      <c r="A84" s="224" t="s">
        <v>618</v>
      </c>
      <c r="B84" s="130">
        <v>2005</v>
      </c>
      <c r="C84" s="37">
        <v>8</v>
      </c>
      <c r="D84" s="246" t="s">
        <v>748</v>
      </c>
      <c r="E84" s="42">
        <v>5.7847222222222223E-2</v>
      </c>
      <c r="F84" s="27" t="s">
        <v>110</v>
      </c>
      <c r="G84" s="31">
        <v>25</v>
      </c>
      <c r="H84" s="22">
        <v>1757</v>
      </c>
      <c r="I84" s="13" t="s">
        <v>610</v>
      </c>
      <c r="J84" s="37">
        <v>448</v>
      </c>
      <c r="K84" s="37">
        <v>48</v>
      </c>
      <c r="L84" s="37">
        <v>6</v>
      </c>
      <c r="M84" s="31" t="s">
        <v>606</v>
      </c>
      <c r="N84" s="17">
        <f>1.3*1024</f>
        <v>1331.2</v>
      </c>
      <c r="O84" s="27" t="s">
        <v>577</v>
      </c>
      <c r="P84" s="49"/>
      <c r="Q84" s="27"/>
      <c r="R84" s="187"/>
      <c r="S84" s="59">
        <v>41457</v>
      </c>
      <c r="T84" s="59" t="s">
        <v>1784</v>
      </c>
      <c r="U84" s="59">
        <v>41802</v>
      </c>
      <c r="V84" s="175" t="s">
        <v>517</v>
      </c>
    </row>
    <row r="85" spans="1:22" s="13" customFormat="1" x14ac:dyDescent="0.3">
      <c r="A85" s="225" t="s">
        <v>749</v>
      </c>
      <c r="B85" s="116">
        <v>2004</v>
      </c>
      <c r="C85" s="114">
        <v>6</v>
      </c>
      <c r="D85" s="247" t="s">
        <v>747</v>
      </c>
      <c r="E85" s="112">
        <v>6.4421296296296296E-2</v>
      </c>
      <c r="F85" s="107" t="s">
        <v>114</v>
      </c>
      <c r="G85" s="103">
        <v>25</v>
      </c>
      <c r="H85" s="113">
        <v>916</v>
      </c>
      <c r="I85" s="100" t="s">
        <v>603</v>
      </c>
      <c r="J85" s="114">
        <v>112</v>
      </c>
      <c r="K85" s="114">
        <v>48</v>
      </c>
      <c r="L85" s="114">
        <v>2</v>
      </c>
      <c r="M85" s="103" t="s">
        <v>604</v>
      </c>
      <c r="N85" s="115">
        <v>695</v>
      </c>
      <c r="O85" s="107" t="s">
        <v>577</v>
      </c>
      <c r="P85" s="111"/>
      <c r="Q85" s="105">
        <v>2012</v>
      </c>
      <c r="R85" s="189"/>
      <c r="S85" s="106"/>
      <c r="T85" s="106"/>
      <c r="U85" s="106"/>
      <c r="V85" s="176"/>
    </row>
    <row r="86" spans="1:22" s="13" customFormat="1" x14ac:dyDescent="0.3">
      <c r="A86" s="224" t="s">
        <v>657</v>
      </c>
      <c r="B86" s="130">
        <v>2009</v>
      </c>
      <c r="C86" s="37">
        <v>5</v>
      </c>
      <c r="D86" s="246" t="s">
        <v>862</v>
      </c>
      <c r="E86" s="42">
        <v>6.9166666666666668E-2</v>
      </c>
      <c r="F86" s="27" t="s">
        <v>123</v>
      </c>
      <c r="G86" s="31">
        <v>25</v>
      </c>
      <c r="H86" s="22">
        <v>1470</v>
      </c>
      <c r="I86" s="13" t="s">
        <v>609</v>
      </c>
      <c r="J86" s="37">
        <v>448</v>
      </c>
      <c r="K86" s="37">
        <v>48</v>
      </c>
      <c r="L86" s="37">
        <v>6</v>
      </c>
      <c r="M86" s="31" t="s">
        <v>606</v>
      </c>
      <c r="N86" s="17">
        <f>1.36*1024</f>
        <v>1392.64</v>
      </c>
      <c r="O86" s="27" t="s">
        <v>577</v>
      </c>
      <c r="P86" s="49"/>
      <c r="Q86" s="54"/>
      <c r="R86" s="188"/>
      <c r="S86" s="59"/>
      <c r="T86" s="59"/>
      <c r="U86" s="59">
        <v>41691</v>
      </c>
      <c r="V86" s="175" t="s">
        <v>689</v>
      </c>
    </row>
    <row r="87" spans="1:22" s="13" customFormat="1" x14ac:dyDescent="0.3">
      <c r="A87" s="224" t="s">
        <v>624</v>
      </c>
      <c r="B87" s="130">
        <v>2011</v>
      </c>
      <c r="C87" s="37">
        <v>4</v>
      </c>
      <c r="D87" s="246" t="s">
        <v>627</v>
      </c>
      <c r="E87" s="42">
        <v>6.4178240740740744E-2</v>
      </c>
      <c r="F87" s="27" t="s">
        <v>118</v>
      </c>
      <c r="G87" s="31">
        <v>23.975999999999999</v>
      </c>
      <c r="H87" s="22">
        <v>1749</v>
      </c>
      <c r="I87" s="13" t="s">
        <v>609</v>
      </c>
      <c r="J87" s="37">
        <v>448</v>
      </c>
      <c r="K87" s="37">
        <v>48</v>
      </c>
      <c r="L87" s="37">
        <v>6</v>
      </c>
      <c r="M87" s="31" t="s">
        <v>606</v>
      </c>
      <c r="N87" s="17">
        <f>1.44*1024</f>
        <v>1474.56</v>
      </c>
      <c r="O87" s="27" t="s">
        <v>577</v>
      </c>
      <c r="P87" s="49"/>
      <c r="Q87" s="27"/>
      <c r="R87" s="187"/>
      <c r="S87" s="59">
        <v>41462</v>
      </c>
      <c r="T87" s="59" t="s">
        <v>628</v>
      </c>
      <c r="U87" s="59"/>
      <c r="V87" s="175"/>
    </row>
    <row r="88" spans="1:22" s="13" customFormat="1" x14ac:dyDescent="0.3">
      <c r="A88" s="224" t="s">
        <v>21</v>
      </c>
      <c r="B88" s="130">
        <v>2010</v>
      </c>
      <c r="C88" s="37">
        <v>7</v>
      </c>
      <c r="D88" s="246" t="s">
        <v>463</v>
      </c>
      <c r="E88" s="42">
        <v>8.6469907407407412E-2</v>
      </c>
      <c r="F88" s="27" t="s">
        <v>110</v>
      </c>
      <c r="G88" s="31">
        <v>23.975999999999999</v>
      </c>
      <c r="H88" s="22">
        <v>1985</v>
      </c>
      <c r="I88" s="13" t="s">
        <v>609</v>
      </c>
      <c r="J88" s="37">
        <v>640</v>
      </c>
      <c r="K88" s="37">
        <v>48</v>
      </c>
      <c r="L88" s="37">
        <v>6</v>
      </c>
      <c r="M88" s="31" t="s">
        <v>606</v>
      </c>
      <c r="N88" s="17">
        <f>2.32*1024</f>
        <v>2375.6799999999998</v>
      </c>
      <c r="O88" s="27" t="s">
        <v>577</v>
      </c>
      <c r="P88" s="49"/>
      <c r="Q88" s="54">
        <v>2012</v>
      </c>
      <c r="R88" s="188"/>
      <c r="S88" s="59"/>
      <c r="T88" s="59"/>
      <c r="U88" s="59">
        <v>41646</v>
      </c>
      <c r="V88" s="175" t="s">
        <v>875</v>
      </c>
    </row>
    <row r="89" spans="1:22" s="100" customFormat="1" x14ac:dyDescent="0.3">
      <c r="A89" s="224" t="s">
        <v>584</v>
      </c>
      <c r="B89" s="130">
        <v>2012</v>
      </c>
      <c r="C89" s="37">
        <v>8</v>
      </c>
      <c r="D89" s="246" t="s">
        <v>750</v>
      </c>
      <c r="E89" s="42">
        <v>8.3587962962962961E-2</v>
      </c>
      <c r="F89" s="27" t="s">
        <v>108</v>
      </c>
      <c r="G89" s="31">
        <v>23.975999999999999</v>
      </c>
      <c r="H89" s="22">
        <v>1138</v>
      </c>
      <c r="I89" s="13" t="s">
        <v>603</v>
      </c>
      <c r="J89" s="37">
        <v>448</v>
      </c>
      <c r="K89" s="37">
        <v>48</v>
      </c>
      <c r="L89" s="37">
        <v>6</v>
      </c>
      <c r="M89" s="31" t="s">
        <v>606</v>
      </c>
      <c r="N89" s="17">
        <f>1.35*1024</f>
        <v>1382.4</v>
      </c>
      <c r="O89" s="27" t="s">
        <v>577</v>
      </c>
      <c r="P89" s="49"/>
      <c r="Q89" s="27"/>
      <c r="R89" s="187"/>
      <c r="S89" s="59">
        <v>41463</v>
      </c>
      <c r="T89" s="59"/>
      <c r="U89" s="59"/>
      <c r="V89" s="175"/>
    </row>
    <row r="90" spans="1:22" s="13" customFormat="1" x14ac:dyDescent="0.3">
      <c r="A90" s="225" t="s">
        <v>449</v>
      </c>
      <c r="B90" s="116">
        <v>2004</v>
      </c>
      <c r="C90" s="114">
        <v>4</v>
      </c>
      <c r="D90" s="247" t="s">
        <v>751</v>
      </c>
      <c r="E90" s="112">
        <v>8.7141203703703707E-2</v>
      </c>
      <c r="F90" s="107" t="s">
        <v>111</v>
      </c>
      <c r="G90" s="103">
        <v>25</v>
      </c>
      <c r="H90" s="113">
        <v>1077</v>
      </c>
      <c r="I90" s="100" t="s">
        <v>603</v>
      </c>
      <c r="J90" s="114">
        <v>448</v>
      </c>
      <c r="K90" s="114">
        <v>48</v>
      </c>
      <c r="L90" s="114">
        <v>6</v>
      </c>
      <c r="M90" s="103" t="s">
        <v>606</v>
      </c>
      <c r="N90" s="115">
        <f>1.36*1024</f>
        <v>1392.64</v>
      </c>
      <c r="O90" s="107" t="s">
        <v>577</v>
      </c>
      <c r="P90" s="111"/>
      <c r="Q90" s="105">
        <v>2012</v>
      </c>
      <c r="R90" s="189" t="s">
        <v>500</v>
      </c>
      <c r="S90" s="106"/>
      <c r="T90" s="106"/>
      <c r="U90" s="106"/>
      <c r="V90" s="176"/>
    </row>
    <row r="91" spans="1:22" s="13" customFormat="1" x14ac:dyDescent="0.3">
      <c r="A91" s="224" t="s">
        <v>225</v>
      </c>
      <c r="B91" s="130">
        <v>2010</v>
      </c>
      <c r="C91" s="37">
        <v>7</v>
      </c>
      <c r="D91" s="246" t="s">
        <v>740</v>
      </c>
      <c r="E91" s="42">
        <v>7.9143518518518516E-2</v>
      </c>
      <c r="F91" s="27" t="s">
        <v>111</v>
      </c>
      <c r="G91" s="31">
        <v>25</v>
      </c>
      <c r="H91" s="22">
        <v>1297</v>
      </c>
      <c r="I91" s="13" t="s">
        <v>603</v>
      </c>
      <c r="J91" s="37">
        <v>384</v>
      </c>
      <c r="K91" s="37">
        <v>48</v>
      </c>
      <c r="L91" s="37">
        <v>6</v>
      </c>
      <c r="M91" s="31" t="s">
        <v>606</v>
      </c>
      <c r="N91" s="17">
        <f>1.36*1024</f>
        <v>1392.64</v>
      </c>
      <c r="O91" s="27" t="s">
        <v>577</v>
      </c>
      <c r="P91" s="49" t="s">
        <v>1563</v>
      </c>
      <c r="Q91" s="27"/>
      <c r="R91" s="187"/>
      <c r="S91" s="59">
        <v>41331</v>
      </c>
      <c r="T91" s="59" t="s">
        <v>1785</v>
      </c>
      <c r="U91" s="59">
        <v>41801</v>
      </c>
      <c r="V91" s="175" t="s">
        <v>1786</v>
      </c>
    </row>
    <row r="92" spans="1:22" s="13" customFormat="1" x14ac:dyDescent="0.3">
      <c r="A92" s="224" t="s">
        <v>1252</v>
      </c>
      <c r="B92" s="130">
        <v>2011</v>
      </c>
      <c r="C92" s="37">
        <v>9</v>
      </c>
      <c r="D92" s="246" t="s">
        <v>738</v>
      </c>
      <c r="E92" s="42">
        <v>6.1655092592592588E-2</v>
      </c>
      <c r="F92" s="27" t="s">
        <v>182</v>
      </c>
      <c r="G92" s="31">
        <v>25</v>
      </c>
      <c r="H92" s="22">
        <v>2308</v>
      </c>
      <c r="I92" s="13" t="s">
        <v>609</v>
      </c>
      <c r="J92" s="37">
        <v>448</v>
      </c>
      <c r="K92" s="37">
        <v>48</v>
      </c>
      <c r="L92" s="37">
        <v>6</v>
      </c>
      <c r="M92" s="31" t="s">
        <v>606</v>
      </c>
      <c r="N92" s="17">
        <f>1.74*1024</f>
        <v>1781.76</v>
      </c>
      <c r="O92" s="27" t="s">
        <v>577</v>
      </c>
      <c r="P92" s="49"/>
      <c r="Q92" s="54"/>
      <c r="R92" s="188"/>
      <c r="S92" s="59"/>
      <c r="T92" s="59"/>
      <c r="U92" s="59">
        <v>41688</v>
      </c>
      <c r="V92" s="175" t="s">
        <v>1123</v>
      </c>
    </row>
    <row r="93" spans="1:22" s="13" customFormat="1" x14ac:dyDescent="0.3">
      <c r="A93" s="224" t="s">
        <v>722</v>
      </c>
      <c r="B93" s="130">
        <v>2013</v>
      </c>
      <c r="C93" s="37">
        <v>10</v>
      </c>
      <c r="D93" s="246" t="s">
        <v>867</v>
      </c>
      <c r="E93" s="42">
        <v>8.2743055555555556E-2</v>
      </c>
      <c r="F93" s="27" t="s">
        <v>1243</v>
      </c>
      <c r="G93" s="31">
        <v>24</v>
      </c>
      <c r="H93" s="22">
        <v>2380</v>
      </c>
      <c r="I93" s="13" t="s">
        <v>605</v>
      </c>
      <c r="J93" s="37">
        <v>384</v>
      </c>
      <c r="K93" s="37">
        <v>48</v>
      </c>
      <c r="L93" s="37">
        <v>6</v>
      </c>
      <c r="M93" s="31" t="s">
        <v>606</v>
      </c>
      <c r="N93" s="17">
        <f>2.29*1024</f>
        <v>2344.96</v>
      </c>
      <c r="O93" s="27" t="s">
        <v>577</v>
      </c>
      <c r="P93" s="168"/>
      <c r="Q93" s="27"/>
      <c r="R93" s="187"/>
      <c r="S93" s="59">
        <v>41585</v>
      </c>
      <c r="T93" s="59" t="s">
        <v>723</v>
      </c>
      <c r="U93" s="59">
        <v>41939</v>
      </c>
      <c r="V93" s="175" t="s">
        <v>2008</v>
      </c>
    </row>
    <row r="94" spans="1:22" s="13" customFormat="1" x14ac:dyDescent="0.3">
      <c r="A94" s="224" t="s">
        <v>1669</v>
      </c>
      <c r="B94" s="130">
        <v>1997</v>
      </c>
      <c r="C94" s="37">
        <v>7</v>
      </c>
      <c r="D94" s="246" t="s">
        <v>1972</v>
      </c>
      <c r="E94" s="42">
        <v>8.0613425925925922E-2</v>
      </c>
      <c r="F94" s="27" t="s">
        <v>1671</v>
      </c>
      <c r="G94" s="31">
        <v>23.975999999999999</v>
      </c>
      <c r="H94" s="22">
        <v>4296</v>
      </c>
      <c r="I94" s="13" t="s">
        <v>605</v>
      </c>
      <c r="J94" s="37">
        <v>640</v>
      </c>
      <c r="K94" s="37">
        <v>48</v>
      </c>
      <c r="L94" s="37">
        <v>6</v>
      </c>
      <c r="M94" s="31" t="s">
        <v>606</v>
      </c>
      <c r="N94" s="17">
        <f>4*1024</f>
        <v>4096</v>
      </c>
      <c r="O94" s="27" t="s">
        <v>577</v>
      </c>
      <c r="P94" s="49"/>
      <c r="Q94" s="27"/>
      <c r="R94" s="187"/>
      <c r="S94" s="59"/>
      <c r="T94" s="59"/>
      <c r="U94" s="59">
        <v>41853</v>
      </c>
      <c r="V94" s="175" t="s">
        <v>1670</v>
      </c>
    </row>
    <row r="95" spans="1:22" s="13" customFormat="1" x14ac:dyDescent="0.3">
      <c r="A95" s="224" t="s">
        <v>1570</v>
      </c>
      <c r="B95" s="130">
        <v>2009</v>
      </c>
      <c r="C95" s="37">
        <v>9</v>
      </c>
      <c r="D95" s="246" t="s">
        <v>1628</v>
      </c>
      <c r="E95" s="42">
        <v>0.12371527777777779</v>
      </c>
      <c r="F95" s="27" t="s">
        <v>873</v>
      </c>
      <c r="G95" s="31">
        <v>23.975999999999999</v>
      </c>
      <c r="H95" s="22">
        <v>2150</v>
      </c>
      <c r="I95" s="13" t="s">
        <v>605</v>
      </c>
      <c r="J95" s="37">
        <v>384</v>
      </c>
      <c r="K95" s="37">
        <v>48</v>
      </c>
      <c r="L95" s="37">
        <v>6</v>
      </c>
      <c r="M95" s="31" t="s">
        <v>606</v>
      </c>
      <c r="N95" s="17">
        <f>3.15*1024</f>
        <v>3225.6</v>
      </c>
      <c r="O95" s="27" t="s">
        <v>577</v>
      </c>
      <c r="P95" s="49"/>
      <c r="Q95" s="27"/>
      <c r="R95" s="187"/>
      <c r="S95" s="59"/>
      <c r="T95" s="59"/>
      <c r="U95" s="59">
        <v>41806</v>
      </c>
      <c r="V95" s="175" t="s">
        <v>1571</v>
      </c>
    </row>
    <row r="96" spans="1:22" s="13" customFormat="1" x14ac:dyDescent="0.3">
      <c r="A96" s="224" t="s">
        <v>61</v>
      </c>
      <c r="B96" s="130">
        <v>2011</v>
      </c>
      <c r="C96" s="37">
        <v>8</v>
      </c>
      <c r="D96" s="246" t="s">
        <v>72</v>
      </c>
      <c r="E96" s="42">
        <v>6.7789351851851851E-2</v>
      </c>
      <c r="F96" s="27" t="s">
        <v>115</v>
      </c>
      <c r="G96" s="31">
        <v>23.975999999999999</v>
      </c>
      <c r="H96" s="22">
        <v>1646</v>
      </c>
      <c r="I96" s="13" t="s">
        <v>603</v>
      </c>
      <c r="J96" s="37">
        <v>640</v>
      </c>
      <c r="K96" s="37">
        <v>48</v>
      </c>
      <c r="L96" s="37">
        <v>6</v>
      </c>
      <c r="M96" s="31" t="s">
        <v>606</v>
      </c>
      <c r="N96" s="17">
        <f>1.58*1024</f>
        <v>1617.92</v>
      </c>
      <c r="O96" s="27" t="s">
        <v>577</v>
      </c>
      <c r="P96" s="49"/>
      <c r="Q96" s="54">
        <v>2012</v>
      </c>
      <c r="R96" s="188"/>
      <c r="S96" s="59">
        <v>41591</v>
      </c>
      <c r="T96" s="59" t="s">
        <v>734</v>
      </c>
      <c r="U96" s="59"/>
      <c r="V96" s="175"/>
    </row>
    <row r="97" spans="1:22" s="13" customFormat="1" x14ac:dyDescent="0.3">
      <c r="A97" s="224" t="s">
        <v>639</v>
      </c>
      <c r="B97" s="130">
        <v>2006</v>
      </c>
      <c r="C97" s="37">
        <v>8</v>
      </c>
      <c r="D97" s="246" t="s">
        <v>752</v>
      </c>
      <c r="E97" s="42">
        <v>6.190972222222222E-2</v>
      </c>
      <c r="F97" s="27" t="s">
        <v>108</v>
      </c>
      <c r="G97" s="31">
        <v>25</v>
      </c>
      <c r="H97" s="22">
        <v>1696</v>
      </c>
      <c r="I97" s="13" t="s">
        <v>609</v>
      </c>
      <c r="J97" s="37">
        <v>448</v>
      </c>
      <c r="K97" s="37">
        <v>48</v>
      </c>
      <c r="L97" s="37">
        <v>6</v>
      </c>
      <c r="M97" s="31" t="s">
        <v>606</v>
      </c>
      <c r="N97" s="17">
        <f>1.36*1024</f>
        <v>1392.64</v>
      </c>
      <c r="O97" s="27" t="s">
        <v>577</v>
      </c>
      <c r="P97" s="49"/>
      <c r="Q97" s="27"/>
      <c r="R97" s="187"/>
      <c r="S97" s="59">
        <v>41466</v>
      </c>
      <c r="T97" s="59" t="s">
        <v>640</v>
      </c>
      <c r="U97" s="59"/>
      <c r="V97" s="175"/>
    </row>
    <row r="98" spans="1:22" s="13" customFormat="1" x14ac:dyDescent="0.3">
      <c r="A98" s="224" t="s">
        <v>189</v>
      </c>
      <c r="B98" s="130">
        <v>2012</v>
      </c>
      <c r="C98" s="37">
        <v>7</v>
      </c>
      <c r="D98" s="246" t="s">
        <v>72</v>
      </c>
      <c r="E98" s="42">
        <v>6.4664351851851862E-2</v>
      </c>
      <c r="F98" s="27" t="s">
        <v>108</v>
      </c>
      <c r="G98" s="31">
        <v>25</v>
      </c>
      <c r="H98" s="22">
        <v>1604</v>
      </c>
      <c r="I98" s="13" t="s">
        <v>609</v>
      </c>
      <c r="J98" s="37">
        <v>448</v>
      </c>
      <c r="K98" s="37">
        <v>48</v>
      </c>
      <c r="L98" s="37">
        <v>6</v>
      </c>
      <c r="M98" s="31" t="s">
        <v>606</v>
      </c>
      <c r="N98" s="17">
        <f>1.36*1024</f>
        <v>1392.64</v>
      </c>
      <c r="O98" s="27" t="s">
        <v>577</v>
      </c>
      <c r="P98" s="49"/>
      <c r="Q98" s="27"/>
      <c r="R98" s="187"/>
      <c r="S98" s="59">
        <v>41469</v>
      </c>
      <c r="T98" s="59" t="s">
        <v>474</v>
      </c>
      <c r="U98" s="59"/>
      <c r="V98" s="175"/>
    </row>
    <row r="99" spans="1:22" s="13" customFormat="1" x14ac:dyDescent="0.3">
      <c r="A99" s="224" t="s">
        <v>2009</v>
      </c>
      <c r="B99" s="130">
        <v>2009</v>
      </c>
      <c r="C99" s="37">
        <v>8</v>
      </c>
      <c r="D99" s="246" t="s">
        <v>778</v>
      </c>
      <c r="E99" s="42">
        <v>0.10064814814814815</v>
      </c>
      <c r="F99" s="27" t="s">
        <v>108</v>
      </c>
      <c r="G99" s="31">
        <v>23.975999999999999</v>
      </c>
      <c r="H99" s="22">
        <v>1338</v>
      </c>
      <c r="I99" s="13" t="s">
        <v>609</v>
      </c>
      <c r="J99" s="37">
        <v>640</v>
      </c>
      <c r="K99" s="37">
        <v>48</v>
      </c>
      <c r="L99" s="37">
        <v>6</v>
      </c>
      <c r="M99" s="31" t="s">
        <v>606</v>
      </c>
      <c r="N99" s="17">
        <f>2.04*1024</f>
        <v>2088.96</v>
      </c>
      <c r="O99" s="27" t="s">
        <v>577</v>
      </c>
      <c r="P99" s="49"/>
      <c r="Q99" s="27"/>
      <c r="R99" s="187"/>
      <c r="S99" s="59"/>
      <c r="T99" s="59"/>
      <c r="U99" s="59">
        <v>41941</v>
      </c>
      <c r="V99" s="175" t="s">
        <v>2010</v>
      </c>
    </row>
    <row r="100" spans="1:22" s="65" customFormat="1" x14ac:dyDescent="0.3">
      <c r="A100" s="226" t="s">
        <v>470</v>
      </c>
      <c r="B100" s="78">
        <v>2012</v>
      </c>
      <c r="C100" s="72">
        <v>10</v>
      </c>
      <c r="D100" s="244" t="s">
        <v>753</v>
      </c>
      <c r="E100" s="68">
        <v>9.0972222222222218E-2</v>
      </c>
      <c r="F100" s="66" t="s">
        <v>183</v>
      </c>
      <c r="G100" s="67">
        <v>23.975999999999999</v>
      </c>
      <c r="H100" s="71">
        <v>810</v>
      </c>
      <c r="I100" s="65" t="s">
        <v>605</v>
      </c>
      <c r="J100" s="72">
        <v>128</v>
      </c>
      <c r="K100" s="72">
        <v>48</v>
      </c>
      <c r="L100" s="72">
        <v>6</v>
      </c>
      <c r="M100" s="67" t="s">
        <v>607</v>
      </c>
      <c r="N100" s="73">
        <v>882</v>
      </c>
      <c r="O100" s="66" t="s">
        <v>577</v>
      </c>
      <c r="P100" s="74" t="s">
        <v>1703</v>
      </c>
      <c r="Q100" s="69">
        <v>2012</v>
      </c>
      <c r="R100" s="185"/>
      <c r="S100" s="70">
        <v>41536</v>
      </c>
      <c r="T100" s="70" t="s">
        <v>1787</v>
      </c>
      <c r="U100" s="70">
        <v>41889</v>
      </c>
      <c r="V100" s="173" t="s">
        <v>1788</v>
      </c>
    </row>
    <row r="101" spans="1:22" s="100" customFormat="1" x14ac:dyDescent="0.3">
      <c r="A101" s="225" t="s">
        <v>22</v>
      </c>
      <c r="B101" s="116">
        <v>1959</v>
      </c>
      <c r="C101" s="114"/>
      <c r="D101" s="247"/>
      <c r="E101" s="112">
        <v>0.1408912037037037</v>
      </c>
      <c r="F101" s="107" t="s">
        <v>148</v>
      </c>
      <c r="G101" s="103">
        <v>25</v>
      </c>
      <c r="H101" s="113">
        <v>1069</v>
      </c>
      <c r="I101" s="100" t="s">
        <v>603</v>
      </c>
      <c r="J101" s="114">
        <v>128</v>
      </c>
      <c r="K101" s="114">
        <v>44.1</v>
      </c>
      <c r="L101" s="114">
        <v>2</v>
      </c>
      <c r="M101" s="103" t="s">
        <v>604</v>
      </c>
      <c r="N101" s="115">
        <f>1.72*1024</f>
        <v>1761.28</v>
      </c>
      <c r="O101" s="107" t="s">
        <v>577</v>
      </c>
      <c r="P101" s="111"/>
      <c r="Q101" s="116"/>
      <c r="R101" s="113"/>
      <c r="S101" s="106"/>
      <c r="T101" s="106"/>
      <c r="U101" s="106"/>
      <c r="V101" s="176"/>
    </row>
    <row r="102" spans="1:22" s="11" customFormat="1" x14ac:dyDescent="0.3">
      <c r="A102" s="225" t="s">
        <v>144</v>
      </c>
      <c r="B102" s="116">
        <v>2012</v>
      </c>
      <c r="C102" s="114">
        <v>9</v>
      </c>
      <c r="D102" s="247" t="s">
        <v>72</v>
      </c>
      <c r="E102" s="112">
        <v>7.6435185185185189E-2</v>
      </c>
      <c r="F102" s="107" t="s">
        <v>114</v>
      </c>
      <c r="G102" s="103">
        <v>23.975999999999999</v>
      </c>
      <c r="H102" s="113">
        <v>1361</v>
      </c>
      <c r="I102" s="100" t="s">
        <v>603</v>
      </c>
      <c r="J102" s="114">
        <v>640</v>
      </c>
      <c r="K102" s="114">
        <v>48</v>
      </c>
      <c r="L102" s="114">
        <v>6</v>
      </c>
      <c r="M102" s="103" t="s">
        <v>606</v>
      </c>
      <c r="N102" s="115">
        <f>1.56*1024</f>
        <v>1597.44</v>
      </c>
      <c r="O102" s="107" t="s">
        <v>577</v>
      </c>
      <c r="P102" s="111" t="s">
        <v>1729</v>
      </c>
      <c r="Q102" s="105">
        <v>2012</v>
      </c>
      <c r="R102" s="189" t="s">
        <v>1789</v>
      </c>
      <c r="S102" s="106"/>
      <c r="T102" s="106"/>
      <c r="U102" s="106"/>
      <c r="V102" s="180"/>
    </row>
    <row r="103" spans="1:22" s="13" customFormat="1" x14ac:dyDescent="0.3">
      <c r="A103" s="225" t="s">
        <v>50</v>
      </c>
      <c r="B103" s="238">
        <v>2010</v>
      </c>
      <c r="C103" s="39">
        <v>10</v>
      </c>
      <c r="D103" s="251" t="s">
        <v>72</v>
      </c>
      <c r="E103" s="44">
        <v>7.0428240740740736E-2</v>
      </c>
      <c r="F103" s="29" t="s">
        <v>185</v>
      </c>
      <c r="G103" s="33">
        <v>25</v>
      </c>
      <c r="H103" s="24">
        <v>1801</v>
      </c>
      <c r="I103" s="11" t="s">
        <v>603</v>
      </c>
      <c r="J103" s="39">
        <v>128</v>
      </c>
      <c r="K103" s="39">
        <v>48</v>
      </c>
      <c r="L103" s="39">
        <v>2</v>
      </c>
      <c r="M103" s="33" t="s">
        <v>604</v>
      </c>
      <c r="N103" s="19">
        <f>1.36*1024</f>
        <v>1392.64</v>
      </c>
      <c r="O103" s="29" t="s">
        <v>577</v>
      </c>
      <c r="P103" s="51" t="s">
        <v>661</v>
      </c>
      <c r="Q103" s="57">
        <v>2012</v>
      </c>
      <c r="R103" s="195" t="s">
        <v>501</v>
      </c>
      <c r="S103" s="61"/>
      <c r="T103" s="61"/>
      <c r="U103" s="61"/>
      <c r="V103" s="181"/>
    </row>
    <row r="104" spans="1:22" s="13" customFormat="1" x14ac:dyDescent="0.3">
      <c r="A104" s="224" t="s">
        <v>868</v>
      </c>
      <c r="B104" s="130">
        <v>2013</v>
      </c>
      <c r="C104" s="37">
        <v>7</v>
      </c>
      <c r="D104" s="246" t="s">
        <v>72</v>
      </c>
      <c r="E104" s="42">
        <v>6.8761574074074072E-2</v>
      </c>
      <c r="F104" s="27" t="s">
        <v>114</v>
      </c>
      <c r="G104" s="31">
        <v>25</v>
      </c>
      <c r="H104" s="22">
        <v>1623</v>
      </c>
      <c r="I104" s="13" t="s">
        <v>609</v>
      </c>
      <c r="J104" s="37">
        <v>448</v>
      </c>
      <c r="K104" s="37">
        <v>48</v>
      </c>
      <c r="L104" s="37">
        <v>6</v>
      </c>
      <c r="M104" s="31" t="s">
        <v>606</v>
      </c>
      <c r="N104" s="17">
        <f>1.46*1024</f>
        <v>1495.04</v>
      </c>
      <c r="O104" s="27" t="s">
        <v>577</v>
      </c>
      <c r="P104" s="49"/>
      <c r="Q104" s="27"/>
      <c r="R104" s="187"/>
      <c r="S104" s="59">
        <v>41528</v>
      </c>
      <c r="T104" s="59" t="s">
        <v>99</v>
      </c>
      <c r="U104" s="59"/>
      <c r="V104" s="175"/>
    </row>
    <row r="105" spans="1:22" s="100" customFormat="1" x14ac:dyDescent="0.3">
      <c r="A105" s="225" t="s">
        <v>158</v>
      </c>
      <c r="B105" s="238">
        <v>2006</v>
      </c>
      <c r="C105" s="39">
        <v>1</v>
      </c>
      <c r="D105" s="251" t="s">
        <v>72</v>
      </c>
      <c r="E105" s="44">
        <v>5.8182870370370371E-2</v>
      </c>
      <c r="F105" s="29" t="s">
        <v>154</v>
      </c>
      <c r="G105" s="33">
        <v>23.975999999999999</v>
      </c>
      <c r="H105" s="24">
        <v>1017</v>
      </c>
      <c r="I105" s="11" t="s">
        <v>603</v>
      </c>
      <c r="J105" s="39">
        <v>128</v>
      </c>
      <c r="K105" s="39">
        <v>48</v>
      </c>
      <c r="L105" s="39">
        <v>2</v>
      </c>
      <c r="M105" s="33" t="s">
        <v>604</v>
      </c>
      <c r="N105" s="19">
        <v>686</v>
      </c>
      <c r="O105" s="29" t="s">
        <v>577</v>
      </c>
      <c r="P105" s="51" t="s">
        <v>661</v>
      </c>
      <c r="Q105" s="57">
        <v>2012</v>
      </c>
      <c r="R105" s="195" t="s">
        <v>299</v>
      </c>
      <c r="S105" s="61"/>
      <c r="T105" s="61"/>
      <c r="U105" s="61"/>
      <c r="V105" s="181"/>
    </row>
    <row r="106" spans="1:22" s="13" customFormat="1" x14ac:dyDescent="0.3">
      <c r="A106" s="225" t="s">
        <v>755</v>
      </c>
      <c r="B106" s="116">
        <v>1995</v>
      </c>
      <c r="C106" s="114">
        <v>8</v>
      </c>
      <c r="D106" s="247" t="s">
        <v>754</v>
      </c>
      <c r="E106" s="112">
        <v>0.12342592592592593</v>
      </c>
      <c r="F106" s="107" t="s">
        <v>108</v>
      </c>
      <c r="G106" s="103">
        <v>23.975999999999999</v>
      </c>
      <c r="H106" s="113">
        <v>1156</v>
      </c>
      <c r="I106" s="100" t="s">
        <v>603</v>
      </c>
      <c r="J106" s="114">
        <v>448</v>
      </c>
      <c r="K106" s="114">
        <v>48</v>
      </c>
      <c r="L106" s="114">
        <v>2</v>
      </c>
      <c r="M106" s="103" t="s">
        <v>606</v>
      </c>
      <c r="N106" s="115">
        <f>2.03*1024</f>
        <v>2078.7199999999998</v>
      </c>
      <c r="O106" s="107" t="s">
        <v>577</v>
      </c>
      <c r="P106" s="111"/>
      <c r="Q106" s="105">
        <v>2012</v>
      </c>
      <c r="R106" s="189"/>
      <c r="S106" s="106"/>
      <c r="T106" s="106"/>
      <c r="U106" s="106"/>
      <c r="V106" s="176"/>
    </row>
    <row r="107" spans="1:22" s="100" customFormat="1" x14ac:dyDescent="0.3">
      <c r="A107" s="224" t="s">
        <v>592</v>
      </c>
      <c r="B107" s="130">
        <v>2009</v>
      </c>
      <c r="C107" s="37">
        <v>8</v>
      </c>
      <c r="D107" s="246" t="s">
        <v>595</v>
      </c>
      <c r="E107" s="42">
        <v>5.9224537037037041E-2</v>
      </c>
      <c r="F107" s="27" t="s">
        <v>154</v>
      </c>
      <c r="G107" s="31">
        <v>25</v>
      </c>
      <c r="H107" s="22">
        <v>1007</v>
      </c>
      <c r="I107" s="13" t="s">
        <v>609</v>
      </c>
      <c r="J107" s="37">
        <v>128</v>
      </c>
      <c r="K107" s="37">
        <v>48</v>
      </c>
      <c r="L107" s="37">
        <v>2</v>
      </c>
      <c r="M107" s="31" t="s">
        <v>604</v>
      </c>
      <c r="N107" s="17">
        <v>697</v>
      </c>
      <c r="O107" s="27" t="s">
        <v>577</v>
      </c>
      <c r="P107" s="49"/>
      <c r="Q107" s="27"/>
      <c r="R107" s="187"/>
      <c r="S107" s="59">
        <v>41442</v>
      </c>
      <c r="T107" s="59" t="s">
        <v>1790</v>
      </c>
      <c r="U107" s="59">
        <v>41888</v>
      </c>
      <c r="V107" s="175" t="s">
        <v>1791</v>
      </c>
    </row>
    <row r="108" spans="1:22" s="13" customFormat="1" x14ac:dyDescent="0.3">
      <c r="A108" s="225" t="s">
        <v>313</v>
      </c>
      <c r="B108" s="116">
        <v>2004</v>
      </c>
      <c r="C108" s="114">
        <v>6</v>
      </c>
      <c r="D108" s="247" t="s">
        <v>72</v>
      </c>
      <c r="E108" s="112">
        <v>5.8692129629629629E-2</v>
      </c>
      <c r="F108" s="107" t="s">
        <v>112</v>
      </c>
      <c r="G108" s="103">
        <v>25</v>
      </c>
      <c r="H108" s="113">
        <v>1028</v>
      </c>
      <c r="I108" s="100" t="s">
        <v>603</v>
      </c>
      <c r="J108" s="114">
        <v>128</v>
      </c>
      <c r="K108" s="114">
        <v>48</v>
      </c>
      <c r="L108" s="114">
        <v>2</v>
      </c>
      <c r="M108" s="103" t="s">
        <v>604</v>
      </c>
      <c r="N108" s="115">
        <v>698</v>
      </c>
      <c r="O108" s="107" t="s">
        <v>577</v>
      </c>
      <c r="P108" s="111"/>
      <c r="Q108" s="105">
        <v>2012</v>
      </c>
      <c r="R108" s="189"/>
      <c r="S108" s="106"/>
      <c r="T108" s="106"/>
      <c r="U108" s="106"/>
      <c r="V108" s="176"/>
    </row>
    <row r="109" spans="1:22" s="13" customFormat="1" x14ac:dyDescent="0.3">
      <c r="A109" s="224" t="s">
        <v>601</v>
      </c>
      <c r="B109" s="130">
        <v>2007</v>
      </c>
      <c r="C109" s="37">
        <v>8</v>
      </c>
      <c r="D109" s="246" t="s">
        <v>463</v>
      </c>
      <c r="E109" s="42">
        <v>6.2893518518518529E-2</v>
      </c>
      <c r="F109" s="27" t="s">
        <v>495</v>
      </c>
      <c r="G109" s="31">
        <v>25</v>
      </c>
      <c r="H109" s="22">
        <v>937</v>
      </c>
      <c r="I109" s="13" t="s">
        <v>609</v>
      </c>
      <c r="J109" s="37">
        <v>128</v>
      </c>
      <c r="K109" s="37">
        <v>48</v>
      </c>
      <c r="L109" s="37">
        <v>2</v>
      </c>
      <c r="M109" s="31" t="s">
        <v>604</v>
      </c>
      <c r="N109" s="17">
        <v>693</v>
      </c>
      <c r="O109" s="27" t="s">
        <v>577</v>
      </c>
      <c r="P109" s="49"/>
      <c r="Q109" s="27"/>
      <c r="R109" s="187"/>
      <c r="S109" s="59">
        <v>41446</v>
      </c>
      <c r="T109" s="59" t="s">
        <v>517</v>
      </c>
      <c r="U109" s="59"/>
      <c r="V109" s="175"/>
    </row>
    <row r="110" spans="1:22" s="13" customFormat="1" x14ac:dyDescent="0.3">
      <c r="A110" s="224" t="s">
        <v>137</v>
      </c>
      <c r="B110" s="130">
        <v>2011</v>
      </c>
      <c r="C110" s="37">
        <v>8</v>
      </c>
      <c r="D110" s="246" t="s">
        <v>72</v>
      </c>
      <c r="E110" s="42">
        <v>7.8067129629629625E-2</v>
      </c>
      <c r="F110" s="27" t="s">
        <v>103</v>
      </c>
      <c r="G110" s="31">
        <v>23.975999999999999</v>
      </c>
      <c r="H110" s="22">
        <v>1059</v>
      </c>
      <c r="I110" s="13" t="s">
        <v>603</v>
      </c>
      <c r="J110" s="37">
        <v>640</v>
      </c>
      <c r="K110" s="37">
        <v>48</v>
      </c>
      <c r="L110" s="37">
        <v>6</v>
      </c>
      <c r="M110" s="31" t="s">
        <v>606</v>
      </c>
      <c r="N110" s="17">
        <f>1.36*1024</f>
        <v>1392.64</v>
      </c>
      <c r="O110" s="27" t="s">
        <v>577</v>
      </c>
      <c r="P110" s="49"/>
      <c r="Q110" s="54">
        <v>2012</v>
      </c>
      <c r="R110" s="188"/>
      <c r="S110" s="59">
        <v>41616</v>
      </c>
      <c r="T110" s="59" t="s">
        <v>482</v>
      </c>
      <c r="U110" s="59"/>
      <c r="V110" s="175"/>
    </row>
    <row r="111" spans="1:22" s="13" customFormat="1" x14ac:dyDescent="0.3">
      <c r="A111" s="224" t="s">
        <v>508</v>
      </c>
      <c r="B111" s="130">
        <v>2011</v>
      </c>
      <c r="C111" s="37">
        <v>8</v>
      </c>
      <c r="D111" s="246" t="s">
        <v>463</v>
      </c>
      <c r="E111" s="42">
        <v>8.1874999999999989E-2</v>
      </c>
      <c r="F111" s="27" t="s">
        <v>106</v>
      </c>
      <c r="G111" s="31">
        <v>23.975999999999999</v>
      </c>
      <c r="H111" s="22">
        <v>980</v>
      </c>
      <c r="I111" s="13" t="s">
        <v>603</v>
      </c>
      <c r="J111" s="37">
        <v>640</v>
      </c>
      <c r="K111" s="37">
        <v>48</v>
      </c>
      <c r="L111" s="37">
        <v>6</v>
      </c>
      <c r="M111" s="31" t="s">
        <v>606</v>
      </c>
      <c r="N111" s="17">
        <f>1.36*1024</f>
        <v>1392.64</v>
      </c>
      <c r="O111" s="27" t="s">
        <v>577</v>
      </c>
      <c r="P111" s="49"/>
      <c r="Q111" s="54">
        <v>2012</v>
      </c>
      <c r="R111" s="188" t="s">
        <v>1785</v>
      </c>
      <c r="S111" s="59">
        <v>41633</v>
      </c>
      <c r="T111" s="59" t="s">
        <v>1792</v>
      </c>
      <c r="U111" s="59"/>
      <c r="V111" s="175"/>
    </row>
    <row r="112" spans="1:22" s="13" customFormat="1" x14ac:dyDescent="0.3">
      <c r="A112" s="224" t="s">
        <v>736</v>
      </c>
      <c r="B112" s="130">
        <v>2011</v>
      </c>
      <c r="C112" s="37">
        <v>8</v>
      </c>
      <c r="D112" s="246" t="s">
        <v>756</v>
      </c>
      <c r="E112" s="42">
        <v>8.2696759259259262E-2</v>
      </c>
      <c r="F112" s="27" t="s">
        <v>102</v>
      </c>
      <c r="G112" s="31">
        <v>25</v>
      </c>
      <c r="H112" s="22">
        <v>1152</v>
      </c>
      <c r="I112" s="13" t="s">
        <v>609</v>
      </c>
      <c r="J112" s="37">
        <v>448</v>
      </c>
      <c r="K112" s="37">
        <v>48</v>
      </c>
      <c r="L112" s="37">
        <v>6</v>
      </c>
      <c r="M112" s="31" t="s">
        <v>606</v>
      </c>
      <c r="N112" s="17">
        <f>1.35*1024</f>
        <v>1382.4</v>
      </c>
      <c r="O112" s="27" t="s">
        <v>577</v>
      </c>
      <c r="P112" s="49"/>
      <c r="Q112" s="27"/>
      <c r="R112" s="187"/>
      <c r="S112" s="59">
        <v>41393</v>
      </c>
      <c r="T112" s="59" t="s">
        <v>551</v>
      </c>
      <c r="U112" s="59">
        <v>41762</v>
      </c>
      <c r="V112" s="175" t="s">
        <v>1793</v>
      </c>
    </row>
    <row r="113" spans="1:22" s="13" customFormat="1" x14ac:dyDescent="0.3">
      <c r="A113" s="224" t="s">
        <v>1753</v>
      </c>
      <c r="B113" s="130">
        <v>2014</v>
      </c>
      <c r="C113" s="37">
        <v>9</v>
      </c>
      <c r="D113" s="246" t="s">
        <v>556</v>
      </c>
      <c r="E113" s="42">
        <v>9.4375000000000001E-2</v>
      </c>
      <c r="F113" s="27" t="s">
        <v>719</v>
      </c>
      <c r="G113" s="31">
        <v>23.975999999999999</v>
      </c>
      <c r="H113" s="22">
        <v>3200</v>
      </c>
      <c r="I113" s="13" t="s">
        <v>605</v>
      </c>
      <c r="J113" s="37">
        <v>448</v>
      </c>
      <c r="K113" s="37">
        <v>48</v>
      </c>
      <c r="L113" s="37">
        <v>6</v>
      </c>
      <c r="M113" s="31" t="s">
        <v>606</v>
      </c>
      <c r="N113" s="17">
        <f>3.46*1024</f>
        <v>3543.04</v>
      </c>
      <c r="O113" s="27" t="s">
        <v>577</v>
      </c>
      <c r="P113" s="49"/>
      <c r="Q113" s="27"/>
      <c r="R113" s="187"/>
      <c r="S113" s="59"/>
      <c r="T113" s="59"/>
      <c r="U113" s="59">
        <v>41892</v>
      </c>
      <c r="V113" s="175" t="s">
        <v>1754</v>
      </c>
    </row>
    <row r="114" spans="1:22" s="13" customFormat="1" x14ac:dyDescent="0.3">
      <c r="A114" s="224" t="s">
        <v>1627</v>
      </c>
      <c r="B114" s="130">
        <v>2013</v>
      </c>
      <c r="C114" s="37">
        <v>8</v>
      </c>
      <c r="D114" s="246" t="s">
        <v>750</v>
      </c>
      <c r="E114" s="42">
        <v>9.3101851851851838E-2</v>
      </c>
      <c r="F114" s="27" t="s">
        <v>1071</v>
      </c>
      <c r="G114" s="31">
        <v>23.975999999999999</v>
      </c>
      <c r="H114" s="22">
        <v>1982</v>
      </c>
      <c r="I114" s="13" t="s">
        <v>605</v>
      </c>
      <c r="J114" s="37">
        <v>640</v>
      </c>
      <c r="K114" s="37">
        <v>48</v>
      </c>
      <c r="L114" s="37">
        <v>6</v>
      </c>
      <c r="M114" s="31" t="s">
        <v>606</v>
      </c>
      <c r="N114" s="17">
        <f>2.45*1024</f>
        <v>2508.8000000000002</v>
      </c>
      <c r="O114" s="27" t="s">
        <v>577</v>
      </c>
      <c r="P114" s="49"/>
      <c r="Q114" s="27"/>
      <c r="R114" s="187"/>
      <c r="S114" s="59"/>
      <c r="T114" s="59"/>
      <c r="U114" s="59">
        <v>41823</v>
      </c>
      <c r="V114" s="175"/>
    </row>
    <row r="115" spans="1:22" s="14" customFormat="1" x14ac:dyDescent="0.3">
      <c r="A115" s="224" t="s">
        <v>448</v>
      </c>
      <c r="B115" s="130">
        <v>2004</v>
      </c>
      <c r="C115" s="37">
        <v>6</v>
      </c>
      <c r="D115" s="246" t="s">
        <v>757</v>
      </c>
      <c r="E115" s="42">
        <v>7.2430555555555554E-2</v>
      </c>
      <c r="F115" s="27" t="s">
        <v>114</v>
      </c>
      <c r="G115" s="31">
        <v>25</v>
      </c>
      <c r="H115" s="22">
        <v>1564</v>
      </c>
      <c r="I115" s="13" t="s">
        <v>609</v>
      </c>
      <c r="J115" s="37">
        <v>448</v>
      </c>
      <c r="K115" s="37">
        <v>48</v>
      </c>
      <c r="L115" s="37">
        <v>6</v>
      </c>
      <c r="M115" s="31" t="s">
        <v>606</v>
      </c>
      <c r="N115" s="17">
        <f>1.49*1024</f>
        <v>1525.76</v>
      </c>
      <c r="O115" s="27" t="s">
        <v>577</v>
      </c>
      <c r="P115" s="49"/>
      <c r="Q115" s="54">
        <v>2012</v>
      </c>
      <c r="R115" s="188"/>
      <c r="S115" s="59"/>
      <c r="T115" s="59"/>
      <c r="U115" s="59">
        <v>41682</v>
      </c>
      <c r="V115" s="175" t="s">
        <v>476</v>
      </c>
    </row>
    <row r="116" spans="1:22" s="14" customFormat="1" x14ac:dyDescent="0.3">
      <c r="A116" s="224" t="s">
        <v>181</v>
      </c>
      <c r="B116" s="130">
        <v>2011</v>
      </c>
      <c r="C116" s="37">
        <v>7</v>
      </c>
      <c r="D116" s="246" t="s">
        <v>72</v>
      </c>
      <c r="E116" s="42">
        <v>6.7106481481481475E-2</v>
      </c>
      <c r="F116" s="27" t="s">
        <v>121</v>
      </c>
      <c r="G116" s="31">
        <v>25</v>
      </c>
      <c r="H116" s="22">
        <v>1593</v>
      </c>
      <c r="I116" s="13" t="s">
        <v>603</v>
      </c>
      <c r="J116" s="37">
        <v>384</v>
      </c>
      <c r="K116" s="37">
        <v>48</v>
      </c>
      <c r="L116" s="37">
        <v>6</v>
      </c>
      <c r="M116" s="31" t="s">
        <v>606</v>
      </c>
      <c r="N116" s="17">
        <f>1.36*1024</f>
        <v>1392.64</v>
      </c>
      <c r="O116" s="27" t="s">
        <v>577</v>
      </c>
      <c r="P116" s="49"/>
      <c r="Q116" s="54">
        <v>2012</v>
      </c>
      <c r="R116" s="188"/>
      <c r="S116" s="59">
        <v>41597</v>
      </c>
      <c r="T116" s="59" t="s">
        <v>735</v>
      </c>
      <c r="U116" s="59"/>
      <c r="V116" s="175"/>
    </row>
    <row r="117" spans="1:22" s="117" customFormat="1" x14ac:dyDescent="0.3">
      <c r="A117" s="224" t="s">
        <v>982</v>
      </c>
      <c r="B117" s="130">
        <v>2012</v>
      </c>
      <c r="C117" s="37">
        <v>6</v>
      </c>
      <c r="D117" s="246" t="s">
        <v>1254</v>
      </c>
      <c r="E117" s="42">
        <v>7.0451388888888897E-2</v>
      </c>
      <c r="F117" s="27" t="s">
        <v>114</v>
      </c>
      <c r="G117" s="31">
        <v>24</v>
      </c>
      <c r="H117" s="22">
        <v>1486</v>
      </c>
      <c r="I117" s="13" t="s">
        <v>609</v>
      </c>
      <c r="J117" s="37">
        <v>384</v>
      </c>
      <c r="K117" s="37">
        <v>48</v>
      </c>
      <c r="L117" s="37">
        <v>6</v>
      </c>
      <c r="M117" s="31" t="s">
        <v>606</v>
      </c>
      <c r="N117" s="17">
        <f>1.35*1024</f>
        <v>1382.4</v>
      </c>
      <c r="O117" s="27" t="s">
        <v>577</v>
      </c>
      <c r="P117" s="49"/>
      <c r="Q117" s="54"/>
      <c r="R117" s="188"/>
      <c r="S117" s="59"/>
      <c r="T117" s="59"/>
      <c r="U117" s="59">
        <v>41663</v>
      </c>
      <c r="V117" s="175" t="s">
        <v>983</v>
      </c>
    </row>
    <row r="118" spans="1:22" s="117" customFormat="1" x14ac:dyDescent="0.3">
      <c r="A118" s="225" t="s">
        <v>507</v>
      </c>
      <c r="B118" s="116">
        <v>2012</v>
      </c>
      <c r="C118" s="114">
        <v>7</v>
      </c>
      <c r="D118" s="247" t="s">
        <v>463</v>
      </c>
      <c r="E118" s="112">
        <v>7.6562499999999992E-2</v>
      </c>
      <c r="F118" s="107" t="s">
        <v>111</v>
      </c>
      <c r="G118" s="103">
        <v>23.975999999999999</v>
      </c>
      <c r="H118" s="113">
        <v>1096</v>
      </c>
      <c r="I118" s="117" t="s">
        <v>603</v>
      </c>
      <c r="J118" s="114">
        <v>640</v>
      </c>
      <c r="K118" s="114">
        <v>48</v>
      </c>
      <c r="L118" s="114">
        <v>6</v>
      </c>
      <c r="M118" s="103" t="s">
        <v>606</v>
      </c>
      <c r="N118" s="115">
        <f>1.36*1024</f>
        <v>1392.64</v>
      </c>
      <c r="O118" s="107" t="s">
        <v>577</v>
      </c>
      <c r="P118" s="120"/>
      <c r="Q118" s="105">
        <v>2012</v>
      </c>
      <c r="R118" s="189"/>
      <c r="S118" s="106"/>
      <c r="T118" s="106"/>
      <c r="U118" s="106"/>
      <c r="V118" s="176"/>
    </row>
    <row r="119" spans="1:22" s="117" customFormat="1" x14ac:dyDescent="0.3">
      <c r="A119" s="225" t="s">
        <v>93</v>
      </c>
      <c r="B119" s="116">
        <v>2009</v>
      </c>
      <c r="C119" s="114">
        <v>6</v>
      </c>
      <c r="D119" s="247" t="s">
        <v>463</v>
      </c>
      <c r="E119" s="112">
        <v>6.8865740740740741E-2</v>
      </c>
      <c r="F119" s="107" t="s">
        <v>108</v>
      </c>
      <c r="G119" s="103">
        <v>25</v>
      </c>
      <c r="H119" s="113">
        <v>1543</v>
      </c>
      <c r="I119" s="117" t="s">
        <v>603</v>
      </c>
      <c r="J119" s="114">
        <v>384</v>
      </c>
      <c r="K119" s="114">
        <v>48</v>
      </c>
      <c r="L119" s="114">
        <v>6</v>
      </c>
      <c r="M119" s="102" t="s">
        <v>606</v>
      </c>
      <c r="N119" s="115">
        <f>1.36*1024</f>
        <v>1392.64</v>
      </c>
      <c r="O119" s="107" t="s">
        <v>577</v>
      </c>
      <c r="P119" s="120"/>
      <c r="Q119" s="105">
        <v>2012</v>
      </c>
      <c r="R119" s="189"/>
      <c r="S119" s="106"/>
      <c r="T119" s="106"/>
      <c r="U119" s="106"/>
      <c r="V119" s="176"/>
    </row>
    <row r="120" spans="1:22" s="14" customFormat="1" x14ac:dyDescent="0.3">
      <c r="A120" s="225" t="s">
        <v>468</v>
      </c>
      <c r="B120" s="116">
        <v>2008</v>
      </c>
      <c r="C120" s="114">
        <v>3</v>
      </c>
      <c r="D120" s="247" t="s">
        <v>72</v>
      </c>
      <c r="E120" s="112">
        <v>6.9039351851851852E-2</v>
      </c>
      <c r="F120" s="107" t="s">
        <v>156</v>
      </c>
      <c r="G120" s="103">
        <v>25</v>
      </c>
      <c r="H120" s="113">
        <v>1476</v>
      </c>
      <c r="I120" s="117" t="s">
        <v>603</v>
      </c>
      <c r="J120" s="114">
        <v>448</v>
      </c>
      <c r="K120" s="114">
        <v>48</v>
      </c>
      <c r="L120" s="114">
        <v>6</v>
      </c>
      <c r="M120" s="102" t="s">
        <v>606</v>
      </c>
      <c r="N120" s="115">
        <f>1.36*1024</f>
        <v>1392.64</v>
      </c>
      <c r="O120" s="107" t="s">
        <v>577</v>
      </c>
      <c r="P120" s="120"/>
      <c r="Q120" s="105">
        <v>2012</v>
      </c>
      <c r="R120" s="189" t="s">
        <v>469</v>
      </c>
      <c r="S120" s="106"/>
      <c r="T120" s="106"/>
      <c r="U120" s="106"/>
      <c r="V120" s="176"/>
    </row>
    <row r="121" spans="1:22" s="10" customFormat="1" x14ac:dyDescent="0.3">
      <c r="A121" s="224" t="s">
        <v>1588</v>
      </c>
      <c r="B121" s="130">
        <v>2014</v>
      </c>
      <c r="C121" s="37">
        <v>7</v>
      </c>
      <c r="D121" s="246" t="s">
        <v>867</v>
      </c>
      <c r="E121" s="42">
        <v>6.1689814814814815E-2</v>
      </c>
      <c r="F121" s="27" t="s">
        <v>719</v>
      </c>
      <c r="G121" s="31">
        <v>23.975999999999999</v>
      </c>
      <c r="H121" s="22">
        <v>1907</v>
      </c>
      <c r="I121" s="14" t="s">
        <v>605</v>
      </c>
      <c r="J121" s="37">
        <v>768</v>
      </c>
      <c r="K121" s="37">
        <v>48</v>
      </c>
      <c r="L121" s="37">
        <v>6</v>
      </c>
      <c r="M121" s="31" t="s">
        <v>1590</v>
      </c>
      <c r="N121" s="17">
        <f>1.66*1024</f>
        <v>1699.84</v>
      </c>
      <c r="O121" s="27" t="s">
        <v>577</v>
      </c>
      <c r="P121" s="52"/>
      <c r="Q121" s="54"/>
      <c r="R121" s="188"/>
      <c r="S121" s="59"/>
      <c r="T121" s="59"/>
      <c r="U121" s="59">
        <v>41812</v>
      </c>
      <c r="V121" s="175" t="s">
        <v>1589</v>
      </c>
    </row>
    <row r="122" spans="1:22" s="14" customFormat="1" x14ac:dyDescent="0.3">
      <c r="A122" s="225" t="s">
        <v>506</v>
      </c>
      <c r="B122" s="238">
        <v>2001</v>
      </c>
      <c r="C122" s="39">
        <v>6</v>
      </c>
      <c r="D122" s="251" t="s">
        <v>758</v>
      </c>
      <c r="E122" s="44">
        <v>6.6122685185185187E-2</v>
      </c>
      <c r="F122" s="29" t="s">
        <v>109</v>
      </c>
      <c r="G122" s="33">
        <v>25</v>
      </c>
      <c r="H122" s="24">
        <v>885</v>
      </c>
      <c r="I122" s="12" t="s">
        <v>612</v>
      </c>
      <c r="J122" s="39">
        <v>128</v>
      </c>
      <c r="K122" s="39">
        <v>44.1</v>
      </c>
      <c r="L122" s="39">
        <v>2</v>
      </c>
      <c r="M122" s="35" t="s">
        <v>604</v>
      </c>
      <c r="N122" s="19">
        <v>690</v>
      </c>
      <c r="O122" s="29" t="s">
        <v>577</v>
      </c>
      <c r="P122" s="51" t="s">
        <v>661</v>
      </c>
      <c r="Q122" s="57">
        <v>2012</v>
      </c>
      <c r="R122" s="195" t="s">
        <v>633</v>
      </c>
      <c r="S122" s="61"/>
      <c r="T122" s="61"/>
      <c r="U122" s="61"/>
      <c r="V122" s="181"/>
    </row>
    <row r="123" spans="1:22" s="14" customFormat="1" x14ac:dyDescent="0.3">
      <c r="A123" s="224" t="s">
        <v>1980</v>
      </c>
      <c r="B123" s="130">
        <v>2012</v>
      </c>
      <c r="C123" s="37">
        <v>6</v>
      </c>
      <c r="D123" s="246" t="s">
        <v>72</v>
      </c>
      <c r="E123" s="42">
        <v>6.6157407407407401E-2</v>
      </c>
      <c r="F123" s="27" t="s">
        <v>142</v>
      </c>
      <c r="G123" s="31">
        <v>25</v>
      </c>
      <c r="H123" s="22">
        <v>869</v>
      </c>
      <c r="I123" s="14" t="s">
        <v>609</v>
      </c>
      <c r="J123" s="37">
        <v>128</v>
      </c>
      <c r="K123" s="37">
        <v>48</v>
      </c>
      <c r="L123" s="37">
        <v>2</v>
      </c>
      <c r="M123" s="31" t="s">
        <v>604</v>
      </c>
      <c r="N123" s="17">
        <f>693</f>
        <v>693</v>
      </c>
      <c r="O123" s="27" t="s">
        <v>577</v>
      </c>
      <c r="P123" s="49"/>
      <c r="Q123" s="54"/>
      <c r="R123" s="188"/>
      <c r="S123" s="59"/>
      <c r="T123" s="59"/>
      <c r="U123" s="59">
        <v>41930</v>
      </c>
      <c r="V123" s="175" t="s">
        <v>1981</v>
      </c>
    </row>
    <row r="124" spans="1:22" s="14" customFormat="1" x14ac:dyDescent="0.3">
      <c r="A124" s="224" t="s">
        <v>23</v>
      </c>
      <c r="B124" s="236">
        <v>2003</v>
      </c>
      <c r="C124" s="40">
        <v>9</v>
      </c>
      <c r="D124" s="246" t="s">
        <v>463</v>
      </c>
      <c r="E124" s="42">
        <v>8.0196759259259259E-2</v>
      </c>
      <c r="F124" s="27" t="s">
        <v>182</v>
      </c>
      <c r="G124" s="31">
        <v>23.975999999999999</v>
      </c>
      <c r="H124" s="22">
        <v>4139</v>
      </c>
      <c r="I124" s="14" t="s">
        <v>605</v>
      </c>
      <c r="J124" s="37">
        <v>640</v>
      </c>
      <c r="K124" s="37">
        <v>48</v>
      </c>
      <c r="L124" s="37">
        <v>6</v>
      </c>
      <c r="M124" s="31" t="s">
        <v>606</v>
      </c>
      <c r="N124" s="17">
        <f>3.85*1024</f>
        <v>3942.4</v>
      </c>
      <c r="O124" s="27" t="s">
        <v>577</v>
      </c>
      <c r="P124" s="52"/>
      <c r="Q124" s="54">
        <v>2012</v>
      </c>
      <c r="R124" s="188" t="s">
        <v>1794</v>
      </c>
      <c r="S124" s="59">
        <v>41506</v>
      </c>
      <c r="T124" s="59" t="s">
        <v>1795</v>
      </c>
      <c r="U124" s="59">
        <v>41839</v>
      </c>
      <c r="V124" s="175" t="s">
        <v>1796</v>
      </c>
    </row>
    <row r="125" spans="1:22" s="14" customFormat="1" x14ac:dyDescent="0.3">
      <c r="A125" s="224" t="s">
        <v>594</v>
      </c>
      <c r="B125" s="130">
        <v>2010</v>
      </c>
      <c r="C125" s="37">
        <v>7</v>
      </c>
      <c r="D125" s="246" t="s">
        <v>463</v>
      </c>
      <c r="E125" s="42">
        <v>8.0347222222222223E-2</v>
      </c>
      <c r="F125" s="27" t="s">
        <v>118</v>
      </c>
      <c r="G125" s="31">
        <v>25</v>
      </c>
      <c r="H125" s="22">
        <v>1270</v>
      </c>
      <c r="I125" s="14" t="s">
        <v>609</v>
      </c>
      <c r="J125" s="37">
        <v>384</v>
      </c>
      <c r="K125" s="37">
        <v>48</v>
      </c>
      <c r="L125" s="37">
        <v>6</v>
      </c>
      <c r="M125" s="31" t="s">
        <v>606</v>
      </c>
      <c r="N125" s="17">
        <f>1.36*1024</f>
        <v>1392.64</v>
      </c>
      <c r="O125" s="27" t="s">
        <v>577</v>
      </c>
      <c r="P125" s="52"/>
      <c r="Q125" s="46"/>
      <c r="R125" s="196"/>
      <c r="S125" s="59">
        <v>41441</v>
      </c>
      <c r="T125" s="59" t="s">
        <v>1797</v>
      </c>
      <c r="U125" s="59"/>
      <c r="V125" s="175"/>
    </row>
    <row r="126" spans="1:22" s="14" customFormat="1" x14ac:dyDescent="0.3">
      <c r="A126" s="224" t="s">
        <v>963</v>
      </c>
      <c r="B126" s="130">
        <v>2013</v>
      </c>
      <c r="C126" s="37">
        <v>7</v>
      </c>
      <c r="D126" s="246" t="s">
        <v>72</v>
      </c>
      <c r="E126" s="42">
        <v>7.631944444444444E-2</v>
      </c>
      <c r="F126" s="27" t="s">
        <v>113</v>
      </c>
      <c r="G126" s="31">
        <v>23.975999999999999</v>
      </c>
      <c r="H126" s="22">
        <v>1116</v>
      </c>
      <c r="I126" s="14" t="s">
        <v>609</v>
      </c>
      <c r="J126" s="37">
        <v>640</v>
      </c>
      <c r="K126" s="37">
        <v>48</v>
      </c>
      <c r="L126" s="37">
        <v>6</v>
      </c>
      <c r="M126" s="31" t="s">
        <v>606</v>
      </c>
      <c r="N126" s="17">
        <f>1.37*1024</f>
        <v>1402.88</v>
      </c>
      <c r="O126" s="27" t="s">
        <v>577</v>
      </c>
      <c r="P126" s="52" t="s">
        <v>1913</v>
      </c>
      <c r="Q126" s="46"/>
      <c r="R126" s="196"/>
      <c r="S126" s="59"/>
      <c r="T126" s="59"/>
      <c r="U126" s="59">
        <v>41649</v>
      </c>
      <c r="V126" s="175" t="s">
        <v>1798</v>
      </c>
    </row>
    <row r="127" spans="1:22" s="14" customFormat="1" x14ac:dyDescent="0.3">
      <c r="A127" s="224" t="s">
        <v>768</v>
      </c>
      <c r="B127" s="130">
        <v>2011</v>
      </c>
      <c r="C127" s="37">
        <v>6</v>
      </c>
      <c r="D127" s="246" t="s">
        <v>72</v>
      </c>
      <c r="E127" s="42">
        <v>5.5983796296296295E-2</v>
      </c>
      <c r="F127" s="27" t="s">
        <v>154</v>
      </c>
      <c r="G127" s="31">
        <v>25</v>
      </c>
      <c r="H127" s="22">
        <v>1924</v>
      </c>
      <c r="I127" s="14" t="s">
        <v>609</v>
      </c>
      <c r="J127" s="37">
        <v>448</v>
      </c>
      <c r="K127" s="37">
        <v>48</v>
      </c>
      <c r="L127" s="37">
        <v>6</v>
      </c>
      <c r="M127" s="31" t="s">
        <v>606</v>
      </c>
      <c r="N127" s="17">
        <f>1.36*1024</f>
        <v>1392.64</v>
      </c>
      <c r="O127" s="27" t="s">
        <v>577</v>
      </c>
      <c r="P127" s="52"/>
      <c r="Q127" s="46"/>
      <c r="R127" s="196"/>
      <c r="S127" s="63">
        <v>41608</v>
      </c>
      <c r="T127" s="63" t="s">
        <v>769</v>
      </c>
      <c r="U127" s="59"/>
      <c r="V127" s="175"/>
    </row>
    <row r="128" spans="1:22" s="14" customFormat="1" x14ac:dyDescent="0.3">
      <c r="A128" s="224" t="s">
        <v>300</v>
      </c>
      <c r="B128" s="130">
        <v>2007</v>
      </c>
      <c r="C128" s="37">
        <v>7</v>
      </c>
      <c r="D128" s="246" t="s">
        <v>463</v>
      </c>
      <c r="E128" s="42">
        <v>7.4328703703703702E-2</v>
      </c>
      <c r="F128" s="27" t="s">
        <v>121</v>
      </c>
      <c r="G128" s="31">
        <v>25</v>
      </c>
      <c r="H128" s="22">
        <v>1337</v>
      </c>
      <c r="I128" s="14" t="s">
        <v>603</v>
      </c>
      <c r="J128" s="37">
        <v>448</v>
      </c>
      <c r="K128" s="37">
        <v>48</v>
      </c>
      <c r="L128" s="37">
        <v>6</v>
      </c>
      <c r="M128" s="34" t="s">
        <v>606</v>
      </c>
      <c r="N128" s="17">
        <f>1.36*1024</f>
        <v>1392.64</v>
      </c>
      <c r="O128" s="27" t="s">
        <v>577</v>
      </c>
      <c r="P128" s="52"/>
      <c r="Q128" s="54">
        <v>2012</v>
      </c>
      <c r="R128" s="188" t="s">
        <v>1799</v>
      </c>
      <c r="S128" s="59">
        <v>41613</v>
      </c>
      <c r="T128" s="59" t="s">
        <v>1800</v>
      </c>
      <c r="U128" s="59"/>
      <c r="V128" s="175"/>
    </row>
    <row r="129" spans="1:22" s="14" customFormat="1" x14ac:dyDescent="0.3">
      <c r="A129" s="224" t="s">
        <v>2036</v>
      </c>
      <c r="B129" s="130">
        <v>2013</v>
      </c>
      <c r="C129" s="37">
        <v>7</v>
      </c>
      <c r="D129" s="246" t="s">
        <v>825</v>
      </c>
      <c r="E129" s="42">
        <v>8.1296296296296297E-2</v>
      </c>
      <c r="F129" s="27" t="s">
        <v>173</v>
      </c>
      <c r="G129" s="31">
        <v>23.975999999999999</v>
      </c>
      <c r="H129" s="22">
        <v>1573</v>
      </c>
      <c r="I129" s="14" t="s">
        <v>609</v>
      </c>
      <c r="J129" s="37">
        <v>320</v>
      </c>
      <c r="K129" s="37">
        <v>48</v>
      </c>
      <c r="L129" s="37">
        <v>6</v>
      </c>
      <c r="M129" s="31" t="s">
        <v>606</v>
      </c>
      <c r="N129" s="17">
        <f>1.57*1024</f>
        <v>1607.68</v>
      </c>
      <c r="O129" s="27" t="s">
        <v>577</v>
      </c>
      <c r="P129" s="90"/>
      <c r="Q129" s="54"/>
      <c r="R129" s="188"/>
      <c r="S129" s="59"/>
      <c r="T129" s="59"/>
      <c r="U129" s="59">
        <v>41951</v>
      </c>
      <c r="V129" s="175" t="s">
        <v>2037</v>
      </c>
    </row>
    <row r="130" spans="1:22" s="14" customFormat="1" x14ac:dyDescent="0.3">
      <c r="A130" s="224" t="s">
        <v>637</v>
      </c>
      <c r="B130" s="130">
        <v>2003</v>
      </c>
      <c r="C130" s="37">
        <v>8</v>
      </c>
      <c r="D130" s="246" t="s">
        <v>463</v>
      </c>
      <c r="E130" s="42">
        <v>6.6840277777777776E-2</v>
      </c>
      <c r="F130" s="27" t="s">
        <v>147</v>
      </c>
      <c r="G130" s="31">
        <v>25</v>
      </c>
      <c r="H130" s="22">
        <v>892</v>
      </c>
      <c r="I130" s="14" t="s">
        <v>610</v>
      </c>
      <c r="J130" s="37">
        <v>96</v>
      </c>
      <c r="K130" s="37">
        <v>44.1</v>
      </c>
      <c r="L130" s="37">
        <v>2</v>
      </c>
      <c r="M130" s="31" t="s">
        <v>604</v>
      </c>
      <c r="N130" s="17">
        <v>694</v>
      </c>
      <c r="O130" s="27" t="s">
        <v>577</v>
      </c>
      <c r="P130" s="90"/>
      <c r="Q130" s="46"/>
      <c r="R130" s="196"/>
      <c r="S130" s="59">
        <v>41472</v>
      </c>
      <c r="T130" s="59"/>
      <c r="U130" s="59">
        <v>41849</v>
      </c>
      <c r="V130" s="175" t="s">
        <v>645</v>
      </c>
    </row>
    <row r="131" spans="1:22" s="8" customFormat="1" x14ac:dyDescent="0.3">
      <c r="A131" s="224" t="s">
        <v>1422</v>
      </c>
      <c r="B131" s="130">
        <v>2011</v>
      </c>
      <c r="C131" s="37">
        <v>7</v>
      </c>
      <c r="D131" s="246" t="s">
        <v>463</v>
      </c>
      <c r="E131" s="42">
        <v>8.2013888888888886E-2</v>
      </c>
      <c r="F131" s="27" t="s">
        <v>114</v>
      </c>
      <c r="G131" s="31">
        <v>23.975999999999999</v>
      </c>
      <c r="H131" s="22">
        <v>1169</v>
      </c>
      <c r="I131" s="14" t="s">
        <v>609</v>
      </c>
      <c r="J131" s="37">
        <v>448</v>
      </c>
      <c r="K131" s="37">
        <v>48</v>
      </c>
      <c r="L131" s="37">
        <v>6</v>
      </c>
      <c r="M131" s="31" t="s">
        <v>606</v>
      </c>
      <c r="N131" s="17">
        <f>1.36*1024</f>
        <v>1392.64</v>
      </c>
      <c r="O131" s="13" t="s">
        <v>577</v>
      </c>
      <c r="P131" s="27" t="s">
        <v>1448</v>
      </c>
      <c r="Q131" s="46"/>
      <c r="R131" s="196"/>
      <c r="S131" s="59"/>
      <c r="T131" s="59"/>
      <c r="U131" s="59">
        <v>41756</v>
      </c>
      <c r="V131" s="175" t="s">
        <v>1447</v>
      </c>
    </row>
    <row r="132" spans="1:22" s="14" customFormat="1" x14ac:dyDescent="0.3">
      <c r="A132" s="223" t="s">
        <v>78</v>
      </c>
      <c r="B132" s="239"/>
      <c r="C132" s="88">
        <v>7</v>
      </c>
      <c r="D132" s="245" t="s">
        <v>463</v>
      </c>
      <c r="E132" s="41">
        <v>8.971064814814815E-2</v>
      </c>
      <c r="F132" s="26" t="s">
        <v>116</v>
      </c>
      <c r="G132" s="30">
        <v>25</v>
      </c>
      <c r="H132" s="21">
        <v>1372</v>
      </c>
      <c r="I132" s="8" t="s">
        <v>611</v>
      </c>
      <c r="J132" s="36">
        <v>192</v>
      </c>
      <c r="K132" s="36">
        <v>44.1</v>
      </c>
      <c r="L132" s="36">
        <v>2</v>
      </c>
      <c r="M132" s="47" t="s">
        <v>604</v>
      </c>
      <c r="N132" s="16">
        <v>1474.56</v>
      </c>
      <c r="O132" s="26" t="s">
        <v>1006</v>
      </c>
      <c r="P132" s="48" t="s">
        <v>1049</v>
      </c>
      <c r="Q132" s="53">
        <v>2012</v>
      </c>
      <c r="R132" s="186"/>
      <c r="S132" s="58"/>
      <c r="T132" s="58"/>
      <c r="U132" s="58"/>
      <c r="V132" s="174"/>
    </row>
    <row r="133" spans="1:22" s="14" customFormat="1" x14ac:dyDescent="0.3">
      <c r="A133" s="223" t="s">
        <v>489</v>
      </c>
      <c r="B133" s="234">
        <v>2004</v>
      </c>
      <c r="C133" s="36">
        <v>6</v>
      </c>
      <c r="D133" s="245" t="s">
        <v>776</v>
      </c>
      <c r="E133" s="41">
        <v>6.1018518518518521E-2</v>
      </c>
      <c r="F133" s="26" t="s">
        <v>108</v>
      </c>
      <c r="G133" s="30">
        <v>25</v>
      </c>
      <c r="H133" s="21">
        <v>964</v>
      </c>
      <c r="I133" s="8" t="s">
        <v>610</v>
      </c>
      <c r="J133" s="36">
        <v>128</v>
      </c>
      <c r="K133" s="36">
        <v>48</v>
      </c>
      <c r="L133" s="36">
        <v>2</v>
      </c>
      <c r="M133" s="47" t="s">
        <v>604</v>
      </c>
      <c r="N133" s="16">
        <v>686</v>
      </c>
      <c r="O133" s="26" t="s">
        <v>577</v>
      </c>
      <c r="P133" s="48" t="s">
        <v>1801</v>
      </c>
      <c r="Q133" s="53">
        <v>2012</v>
      </c>
      <c r="R133" s="186" t="s">
        <v>1802</v>
      </c>
      <c r="S133" s="58"/>
      <c r="T133" s="58"/>
      <c r="U133" s="58"/>
      <c r="V133" s="174"/>
    </row>
    <row r="134" spans="1:22" s="14" customFormat="1" x14ac:dyDescent="0.3">
      <c r="A134" s="224" t="s">
        <v>1933</v>
      </c>
      <c r="B134" s="130">
        <v>2014</v>
      </c>
      <c r="C134" s="37">
        <v>8</v>
      </c>
      <c r="D134" s="246" t="s">
        <v>754</v>
      </c>
      <c r="E134" s="42">
        <v>6.7812499999999998E-2</v>
      </c>
      <c r="F134" s="27" t="s">
        <v>177</v>
      </c>
      <c r="G134" s="31">
        <v>23.975999999999999</v>
      </c>
      <c r="H134" s="22">
        <v>1574</v>
      </c>
      <c r="I134" s="14" t="s">
        <v>609</v>
      </c>
      <c r="J134" s="37">
        <v>384</v>
      </c>
      <c r="K134" s="37">
        <v>48</v>
      </c>
      <c r="L134" s="37">
        <v>6</v>
      </c>
      <c r="M134" s="31" t="s">
        <v>606</v>
      </c>
      <c r="N134" s="17">
        <f>1.36*1024</f>
        <v>1392.64</v>
      </c>
      <c r="O134" s="27" t="s">
        <v>577</v>
      </c>
      <c r="P134" s="49" t="s">
        <v>1934</v>
      </c>
      <c r="Q134" s="54"/>
      <c r="R134" s="188"/>
      <c r="S134" s="59"/>
      <c r="T134" s="59"/>
      <c r="U134" s="59">
        <v>41913</v>
      </c>
      <c r="V134" s="175" t="s">
        <v>1935</v>
      </c>
    </row>
    <row r="135" spans="1:22" s="14" customFormat="1" x14ac:dyDescent="0.3">
      <c r="A135" s="224" t="s">
        <v>1769</v>
      </c>
      <c r="B135" s="130">
        <v>2014</v>
      </c>
      <c r="C135" s="37">
        <v>7</v>
      </c>
      <c r="D135" s="246" t="s">
        <v>556</v>
      </c>
      <c r="E135" s="42">
        <v>9.6898148148148164E-2</v>
      </c>
      <c r="F135" s="27" t="s">
        <v>719</v>
      </c>
      <c r="G135" s="31">
        <v>24</v>
      </c>
      <c r="H135" s="22">
        <v>2012</v>
      </c>
      <c r="I135" s="14" t="s">
        <v>605</v>
      </c>
      <c r="J135" s="37">
        <v>640</v>
      </c>
      <c r="K135" s="37">
        <v>48</v>
      </c>
      <c r="L135" s="37">
        <v>6</v>
      </c>
      <c r="M135" s="31" t="s">
        <v>606</v>
      </c>
      <c r="N135" s="17">
        <f>2.58*1024</f>
        <v>2641.92</v>
      </c>
      <c r="O135" s="27" t="s">
        <v>577</v>
      </c>
      <c r="P135" s="49"/>
      <c r="Q135" s="54"/>
      <c r="R135" s="188"/>
      <c r="S135" s="59"/>
      <c r="T135" s="59"/>
      <c r="U135" s="59">
        <v>41901</v>
      </c>
      <c r="V135" s="175" t="s">
        <v>1772</v>
      </c>
    </row>
    <row r="136" spans="1:22" s="81" customFormat="1" x14ac:dyDescent="0.3">
      <c r="A136" s="224" t="s">
        <v>1507</v>
      </c>
      <c r="B136" s="130">
        <v>2003</v>
      </c>
      <c r="C136" s="37">
        <v>7</v>
      </c>
      <c r="D136" s="246" t="s">
        <v>1630</v>
      </c>
      <c r="E136" s="42">
        <v>7.6249999999999998E-2</v>
      </c>
      <c r="F136" s="27" t="s">
        <v>1509</v>
      </c>
      <c r="G136" s="31">
        <v>25</v>
      </c>
      <c r="H136" s="22">
        <v>1352</v>
      </c>
      <c r="I136" s="14" t="s">
        <v>609</v>
      </c>
      <c r="J136" s="37">
        <v>384</v>
      </c>
      <c r="K136" s="37">
        <v>48</v>
      </c>
      <c r="L136" s="37">
        <v>6</v>
      </c>
      <c r="M136" s="31" t="s">
        <v>606</v>
      </c>
      <c r="N136" s="17">
        <f>1.35*1024</f>
        <v>1382.4</v>
      </c>
      <c r="O136" s="27" t="s">
        <v>577</v>
      </c>
      <c r="P136" s="49"/>
      <c r="Q136" s="54"/>
      <c r="R136" s="188"/>
      <c r="S136" s="59"/>
      <c r="T136" s="59"/>
      <c r="U136" s="59">
        <v>41783</v>
      </c>
      <c r="V136" s="175" t="s">
        <v>1508</v>
      </c>
    </row>
    <row r="137" spans="1:22" s="117" customFormat="1" x14ac:dyDescent="0.3">
      <c r="A137" s="226" t="s">
        <v>35</v>
      </c>
      <c r="B137" s="235">
        <v>2004</v>
      </c>
      <c r="C137" s="84">
        <v>9</v>
      </c>
      <c r="D137" s="244" t="s">
        <v>463</v>
      </c>
      <c r="E137" s="68">
        <v>6.2615740740740736E-2</v>
      </c>
      <c r="F137" s="66" t="s">
        <v>123</v>
      </c>
      <c r="G137" s="67">
        <v>23.975999999999999</v>
      </c>
      <c r="H137" s="71">
        <v>1784</v>
      </c>
      <c r="I137" s="81" t="s">
        <v>609</v>
      </c>
      <c r="J137" s="72">
        <v>640</v>
      </c>
      <c r="K137" s="72">
        <v>48</v>
      </c>
      <c r="L137" s="72">
        <v>6</v>
      </c>
      <c r="M137" s="67" t="s">
        <v>606</v>
      </c>
      <c r="N137" s="73">
        <f>1.55*1024</f>
        <v>1587.2</v>
      </c>
      <c r="O137" s="66" t="s">
        <v>577</v>
      </c>
      <c r="P137" s="74" t="s">
        <v>1582</v>
      </c>
      <c r="Q137" s="69">
        <v>2012</v>
      </c>
      <c r="R137" s="185"/>
      <c r="S137" s="70">
        <v>41483</v>
      </c>
      <c r="T137" s="70"/>
      <c r="U137" s="70">
        <v>41808</v>
      </c>
      <c r="V137" s="173" t="s">
        <v>683</v>
      </c>
    </row>
    <row r="138" spans="1:22" s="14" customFormat="1" x14ac:dyDescent="0.3">
      <c r="A138" s="225" t="s">
        <v>302</v>
      </c>
      <c r="B138" s="116">
        <v>2009</v>
      </c>
      <c r="C138" s="109">
        <v>5</v>
      </c>
      <c r="D138" s="247" t="s">
        <v>463</v>
      </c>
      <c r="E138" s="112">
        <v>8.0173611111111112E-2</v>
      </c>
      <c r="F138" s="107" t="s">
        <v>121</v>
      </c>
      <c r="G138" s="103">
        <v>25</v>
      </c>
      <c r="H138" s="113">
        <v>1273</v>
      </c>
      <c r="I138" s="117" t="s">
        <v>603</v>
      </c>
      <c r="J138" s="114">
        <v>384</v>
      </c>
      <c r="K138" s="114">
        <v>48</v>
      </c>
      <c r="L138" s="114">
        <v>6</v>
      </c>
      <c r="M138" s="102" t="s">
        <v>606</v>
      </c>
      <c r="N138" s="115">
        <f>1.36*1024</f>
        <v>1392.64</v>
      </c>
      <c r="O138" s="101" t="s">
        <v>577</v>
      </c>
      <c r="P138" s="120"/>
      <c r="Q138" s="101"/>
      <c r="R138" s="197"/>
      <c r="S138" s="106">
        <v>41342</v>
      </c>
      <c r="T138" s="106" t="s">
        <v>545</v>
      </c>
      <c r="U138" s="106"/>
      <c r="V138" s="176"/>
    </row>
    <row r="139" spans="1:22" s="117" customFormat="1" x14ac:dyDescent="0.3">
      <c r="A139" s="224" t="s">
        <v>326</v>
      </c>
      <c r="B139" s="130">
        <v>2010</v>
      </c>
      <c r="C139" s="37">
        <v>7</v>
      </c>
      <c r="D139" s="246" t="s">
        <v>463</v>
      </c>
      <c r="E139" s="42">
        <v>6.1678240740740742E-2</v>
      </c>
      <c r="F139" s="27" t="s">
        <v>118</v>
      </c>
      <c r="G139" s="31">
        <v>25</v>
      </c>
      <c r="H139" s="22">
        <v>1776</v>
      </c>
      <c r="I139" s="14" t="s">
        <v>603</v>
      </c>
      <c r="J139" s="37">
        <v>384</v>
      </c>
      <c r="K139" s="37">
        <v>48</v>
      </c>
      <c r="L139" s="37">
        <v>6</v>
      </c>
      <c r="M139" s="34" t="s">
        <v>606</v>
      </c>
      <c r="N139" s="17">
        <f>1.36*1024</f>
        <v>1392.64</v>
      </c>
      <c r="O139" s="46" t="s">
        <v>577</v>
      </c>
      <c r="P139" s="52"/>
      <c r="Q139" s="54">
        <v>2012</v>
      </c>
      <c r="R139" s="188"/>
      <c r="S139" s="59">
        <v>41601</v>
      </c>
      <c r="T139" s="59" t="s">
        <v>761</v>
      </c>
      <c r="U139" s="59"/>
      <c r="V139" s="175"/>
    </row>
    <row r="140" spans="1:22" s="117" customFormat="1" x14ac:dyDescent="0.3">
      <c r="A140" s="224" t="s">
        <v>1888</v>
      </c>
      <c r="B140" s="130">
        <v>2014</v>
      </c>
      <c r="C140" s="37">
        <v>8</v>
      </c>
      <c r="D140" s="246" t="s">
        <v>1973</v>
      </c>
      <c r="E140" s="42">
        <v>7.8807870370370361E-2</v>
      </c>
      <c r="F140" s="27" t="s">
        <v>719</v>
      </c>
      <c r="G140" s="31">
        <v>23.975999999999999</v>
      </c>
      <c r="H140" s="22">
        <v>3100</v>
      </c>
      <c r="I140" s="14" t="s">
        <v>605</v>
      </c>
      <c r="J140" s="37">
        <v>384</v>
      </c>
      <c r="K140" s="37">
        <v>48</v>
      </c>
      <c r="L140" s="37">
        <v>6</v>
      </c>
      <c r="M140" s="31" t="s">
        <v>606</v>
      </c>
      <c r="N140" s="17">
        <f>2.76*1024</f>
        <v>2826.24</v>
      </c>
      <c r="O140" s="27" t="s">
        <v>577</v>
      </c>
      <c r="P140" s="52"/>
      <c r="Q140" s="54"/>
      <c r="R140" s="188"/>
      <c r="S140" s="59"/>
      <c r="T140" s="59"/>
      <c r="U140" s="59">
        <v>41906</v>
      </c>
      <c r="V140" s="175" t="s">
        <v>1889</v>
      </c>
    </row>
    <row r="141" spans="1:22" s="14" customFormat="1" x14ac:dyDescent="0.3">
      <c r="A141" s="225" t="s">
        <v>528</v>
      </c>
      <c r="B141" s="116">
        <v>2005</v>
      </c>
      <c r="C141" s="114">
        <v>6</v>
      </c>
      <c r="D141" s="247" t="s">
        <v>775</v>
      </c>
      <c r="E141" s="112">
        <v>8.1921296296296298E-2</v>
      </c>
      <c r="F141" s="107" t="s">
        <v>110</v>
      </c>
      <c r="G141" s="103">
        <v>25</v>
      </c>
      <c r="H141" s="113">
        <v>1355</v>
      </c>
      <c r="I141" s="117" t="s">
        <v>603</v>
      </c>
      <c r="J141" s="114">
        <v>128</v>
      </c>
      <c r="K141" s="114">
        <v>48</v>
      </c>
      <c r="L141" s="114">
        <v>2</v>
      </c>
      <c r="M141" s="102" t="s">
        <v>604</v>
      </c>
      <c r="N141" s="115">
        <f>1.24*1024</f>
        <v>1269.76</v>
      </c>
      <c r="O141" s="101" t="s">
        <v>577</v>
      </c>
      <c r="P141" s="120"/>
      <c r="Q141" s="101"/>
      <c r="R141" s="197"/>
      <c r="S141" s="106">
        <v>41315</v>
      </c>
      <c r="T141" s="106" t="s">
        <v>529</v>
      </c>
      <c r="U141" s="106"/>
      <c r="V141" s="176"/>
    </row>
    <row r="142" spans="1:22" s="14" customFormat="1" x14ac:dyDescent="0.3">
      <c r="A142" s="224" t="s">
        <v>1241</v>
      </c>
      <c r="B142" s="130">
        <v>2004</v>
      </c>
      <c r="C142" s="37">
        <v>7</v>
      </c>
      <c r="D142" s="246" t="s">
        <v>1249</v>
      </c>
      <c r="E142" s="42">
        <v>6.400462962962962E-2</v>
      </c>
      <c r="F142" s="27" t="s">
        <v>156</v>
      </c>
      <c r="G142" s="31">
        <v>25</v>
      </c>
      <c r="H142" s="22">
        <v>652</v>
      </c>
      <c r="I142" s="14" t="s">
        <v>609</v>
      </c>
      <c r="J142" s="37">
        <v>384</v>
      </c>
      <c r="K142" s="37">
        <v>48</v>
      </c>
      <c r="L142" s="37">
        <v>6</v>
      </c>
      <c r="M142" s="31" t="s">
        <v>606</v>
      </c>
      <c r="N142" s="17">
        <v>697</v>
      </c>
      <c r="O142" s="27" t="s">
        <v>577</v>
      </c>
      <c r="P142" s="52"/>
      <c r="Q142" s="46"/>
      <c r="R142" s="196"/>
      <c r="S142" s="59"/>
      <c r="T142" s="59"/>
      <c r="U142" s="59">
        <v>41713</v>
      </c>
      <c r="V142" s="175" t="s">
        <v>1803</v>
      </c>
    </row>
    <row r="143" spans="1:22" s="14" customFormat="1" x14ac:dyDescent="0.3">
      <c r="A143" s="224" t="s">
        <v>1113</v>
      </c>
      <c r="B143" s="130">
        <v>2013</v>
      </c>
      <c r="C143" s="37">
        <v>8</v>
      </c>
      <c r="D143" s="246" t="s">
        <v>1253</v>
      </c>
      <c r="E143" s="42">
        <v>7.6099537037037035E-2</v>
      </c>
      <c r="F143" s="27" t="s">
        <v>1114</v>
      </c>
      <c r="G143" s="31">
        <v>23.975999999999999</v>
      </c>
      <c r="H143" s="22">
        <v>2052</v>
      </c>
      <c r="I143" s="14" t="s">
        <v>605</v>
      </c>
      <c r="J143" s="37">
        <v>384</v>
      </c>
      <c r="K143" s="37">
        <v>48</v>
      </c>
      <c r="L143" s="37">
        <v>6</v>
      </c>
      <c r="M143" s="31" t="s">
        <v>606</v>
      </c>
      <c r="N143" s="17">
        <f>1.86*1024</f>
        <v>1904.64</v>
      </c>
      <c r="O143" s="27" t="s">
        <v>577</v>
      </c>
      <c r="P143" s="52"/>
      <c r="Q143" s="54"/>
      <c r="R143" s="188"/>
      <c r="S143" s="59"/>
      <c r="T143" s="59"/>
      <c r="U143" s="59">
        <v>41684</v>
      </c>
      <c r="V143" s="175" t="s">
        <v>1115</v>
      </c>
    </row>
    <row r="144" spans="1:22" s="14" customFormat="1" x14ac:dyDescent="0.3">
      <c r="A144" s="224" t="s">
        <v>890</v>
      </c>
      <c r="B144" s="130">
        <v>2013</v>
      </c>
      <c r="C144" s="37">
        <v>7</v>
      </c>
      <c r="D144" s="246" t="s">
        <v>556</v>
      </c>
      <c r="E144" s="42">
        <v>7.9027777777777766E-2</v>
      </c>
      <c r="F144" s="27" t="s">
        <v>719</v>
      </c>
      <c r="G144" s="127">
        <v>23976</v>
      </c>
      <c r="H144" s="22">
        <v>1698</v>
      </c>
      <c r="I144" s="14" t="s">
        <v>605</v>
      </c>
      <c r="J144" s="37">
        <v>640</v>
      </c>
      <c r="K144" s="37">
        <v>48</v>
      </c>
      <c r="L144" s="37">
        <v>6</v>
      </c>
      <c r="M144" s="31" t="s">
        <v>606</v>
      </c>
      <c r="N144" s="17">
        <f>1.85*1024</f>
        <v>1894.4</v>
      </c>
      <c r="O144" s="27" t="s">
        <v>577</v>
      </c>
      <c r="P144" s="52"/>
      <c r="Q144" s="54"/>
      <c r="R144" s="188"/>
      <c r="S144" s="59"/>
      <c r="T144" s="59"/>
      <c r="U144" s="59">
        <v>41711</v>
      </c>
      <c r="V144" s="175" t="s">
        <v>1237</v>
      </c>
    </row>
    <row r="145" spans="1:22" s="14" customFormat="1" x14ac:dyDescent="0.3">
      <c r="A145" s="224" t="s">
        <v>1962</v>
      </c>
      <c r="B145" s="130">
        <v>2002</v>
      </c>
      <c r="C145" s="37">
        <v>7</v>
      </c>
      <c r="D145" s="246" t="s">
        <v>1974</v>
      </c>
      <c r="E145" s="42">
        <v>7.4328703703703702E-2</v>
      </c>
      <c r="F145" s="27" t="s">
        <v>114</v>
      </c>
      <c r="G145" s="127">
        <v>23.975999999999999</v>
      </c>
      <c r="H145" s="22">
        <v>1340</v>
      </c>
      <c r="I145" s="14" t="s">
        <v>609</v>
      </c>
      <c r="J145" s="37">
        <v>448</v>
      </c>
      <c r="K145" s="37">
        <v>48</v>
      </c>
      <c r="L145" s="37">
        <v>6</v>
      </c>
      <c r="M145" s="31" t="s">
        <v>606</v>
      </c>
      <c r="N145" s="17">
        <f>1.36*1024</f>
        <v>1392.64</v>
      </c>
      <c r="O145" s="27" t="s">
        <v>577</v>
      </c>
      <c r="P145" s="90"/>
      <c r="Q145" s="54"/>
      <c r="R145" s="188"/>
      <c r="S145" s="59"/>
      <c r="T145" s="59"/>
      <c r="U145" s="59">
        <v>41926</v>
      </c>
      <c r="V145" s="175" t="s">
        <v>1963</v>
      </c>
    </row>
    <row r="146" spans="1:22" s="14" customFormat="1" x14ac:dyDescent="0.3">
      <c r="A146" s="224" t="s">
        <v>869</v>
      </c>
      <c r="B146" s="130">
        <v>2011</v>
      </c>
      <c r="C146" s="37">
        <v>7</v>
      </c>
      <c r="D146" s="246" t="s">
        <v>72</v>
      </c>
      <c r="E146" s="42">
        <v>6.6296296296296298E-2</v>
      </c>
      <c r="F146" s="27" t="s">
        <v>108</v>
      </c>
      <c r="G146" s="31">
        <v>25</v>
      </c>
      <c r="H146" s="22">
        <v>1554</v>
      </c>
      <c r="I146" s="14" t="s">
        <v>609</v>
      </c>
      <c r="J146" s="37">
        <v>448</v>
      </c>
      <c r="K146" s="37">
        <v>48</v>
      </c>
      <c r="L146" s="37">
        <v>6</v>
      </c>
      <c r="M146" s="34" t="s">
        <v>606</v>
      </c>
      <c r="N146" s="17">
        <f>1.36*1024</f>
        <v>1392.64</v>
      </c>
      <c r="O146" s="46" t="s">
        <v>577</v>
      </c>
      <c r="P146" s="90"/>
      <c r="Q146" s="46"/>
      <c r="R146" s="196"/>
      <c r="S146" s="59">
        <v>41592</v>
      </c>
      <c r="T146" s="59" t="s">
        <v>732</v>
      </c>
      <c r="U146" s="59"/>
      <c r="V146" s="175"/>
    </row>
    <row r="147" spans="1:22" s="14" customFormat="1" x14ac:dyDescent="0.3">
      <c r="A147" s="224" t="s">
        <v>1274</v>
      </c>
      <c r="B147" s="130">
        <v>2013</v>
      </c>
      <c r="C147" s="37">
        <v>3</v>
      </c>
      <c r="D147" s="246" t="s">
        <v>72</v>
      </c>
      <c r="E147" s="42">
        <v>6.8020833333333336E-2</v>
      </c>
      <c r="F147" s="27" t="s">
        <v>688</v>
      </c>
      <c r="G147" s="31">
        <v>24</v>
      </c>
      <c r="H147" s="22">
        <v>1422</v>
      </c>
      <c r="I147" s="14" t="s">
        <v>605</v>
      </c>
      <c r="J147" s="37">
        <v>384</v>
      </c>
      <c r="K147" s="37">
        <v>48</v>
      </c>
      <c r="L147" s="37">
        <v>6</v>
      </c>
      <c r="M147" s="31" t="s">
        <v>606</v>
      </c>
      <c r="N147" s="17">
        <f>1.23*1024</f>
        <v>1259.52</v>
      </c>
      <c r="O147" s="27" t="s">
        <v>577</v>
      </c>
      <c r="P147" s="46"/>
      <c r="Q147" s="46"/>
      <c r="R147" s="196"/>
      <c r="S147" s="59"/>
      <c r="T147" s="59"/>
      <c r="U147" s="59">
        <v>41726</v>
      </c>
      <c r="V147" s="175" t="s">
        <v>1275</v>
      </c>
    </row>
    <row r="148" spans="1:22" s="117" customFormat="1" x14ac:dyDescent="0.3">
      <c r="A148" s="223" t="s">
        <v>84</v>
      </c>
      <c r="B148" s="234">
        <v>2000</v>
      </c>
      <c r="C148" s="36">
        <v>6</v>
      </c>
      <c r="D148" s="245" t="s">
        <v>560</v>
      </c>
      <c r="E148" s="41">
        <v>6.5532407407407414E-2</v>
      </c>
      <c r="F148" s="26" t="s">
        <v>143</v>
      </c>
      <c r="G148" s="30">
        <v>23</v>
      </c>
      <c r="H148" s="21">
        <v>949</v>
      </c>
      <c r="I148" s="8" t="s">
        <v>616</v>
      </c>
      <c r="J148" s="36">
        <v>80</v>
      </c>
      <c r="K148" s="36">
        <v>44</v>
      </c>
      <c r="L148" s="36">
        <v>2</v>
      </c>
      <c r="M148" s="47" t="s">
        <v>617</v>
      </c>
      <c r="N148" s="16">
        <v>694</v>
      </c>
      <c r="O148" s="46" t="s">
        <v>1006</v>
      </c>
      <c r="P148" s="133" t="s">
        <v>585</v>
      </c>
      <c r="Q148" s="53">
        <v>2012</v>
      </c>
      <c r="R148" s="186"/>
      <c r="S148" s="58"/>
      <c r="T148" s="58"/>
      <c r="U148" s="58"/>
      <c r="V148" s="174"/>
    </row>
    <row r="149" spans="1:22" s="14" customFormat="1" x14ac:dyDescent="0.3">
      <c r="A149" s="225" t="s">
        <v>85</v>
      </c>
      <c r="B149" s="116">
        <v>2004</v>
      </c>
      <c r="C149" s="114">
        <v>6</v>
      </c>
      <c r="D149" s="247" t="s">
        <v>560</v>
      </c>
      <c r="E149" s="112">
        <v>6.5428240740740731E-2</v>
      </c>
      <c r="F149" s="107" t="s">
        <v>149</v>
      </c>
      <c r="G149" s="103">
        <v>23.975999999999999</v>
      </c>
      <c r="H149" s="113">
        <v>826</v>
      </c>
      <c r="I149" s="117" t="s">
        <v>603</v>
      </c>
      <c r="J149" s="114">
        <v>128</v>
      </c>
      <c r="K149" s="114">
        <v>44.1</v>
      </c>
      <c r="L149" s="114">
        <v>2</v>
      </c>
      <c r="M149" s="102" t="s">
        <v>604</v>
      </c>
      <c r="N149" s="115">
        <v>656</v>
      </c>
      <c r="O149" s="101" t="s">
        <v>577</v>
      </c>
      <c r="P149" s="120"/>
      <c r="Q149" s="105">
        <v>2012</v>
      </c>
      <c r="R149" s="189"/>
      <c r="S149" s="106"/>
      <c r="T149" s="106"/>
      <c r="U149" s="106"/>
      <c r="V149" s="176"/>
    </row>
    <row r="150" spans="1:22" s="14" customFormat="1" x14ac:dyDescent="0.3">
      <c r="A150" s="224" t="s">
        <v>297</v>
      </c>
      <c r="B150" s="130">
        <v>2011</v>
      </c>
      <c r="C150" s="37">
        <v>9</v>
      </c>
      <c r="D150" s="246" t="s">
        <v>72</v>
      </c>
      <c r="E150" s="42">
        <v>7.0393518518518508E-2</v>
      </c>
      <c r="F150" s="27" t="s">
        <v>114</v>
      </c>
      <c r="G150" s="31">
        <v>23.975999999999999</v>
      </c>
      <c r="H150" s="22">
        <v>1539</v>
      </c>
      <c r="I150" s="14" t="s">
        <v>609</v>
      </c>
      <c r="J150" s="37">
        <v>640</v>
      </c>
      <c r="K150" s="37">
        <v>48</v>
      </c>
      <c r="L150" s="37">
        <v>6</v>
      </c>
      <c r="M150" s="34" t="s">
        <v>606</v>
      </c>
      <c r="N150" s="17">
        <f>1.57*1024</f>
        <v>1607.68</v>
      </c>
      <c r="O150" s="46" t="s">
        <v>577</v>
      </c>
      <c r="P150" s="52"/>
      <c r="Q150" s="46"/>
      <c r="R150" s="196"/>
      <c r="S150" s="59">
        <v>41589</v>
      </c>
      <c r="T150" s="59" t="s">
        <v>728</v>
      </c>
      <c r="U150" s="59"/>
      <c r="V150" s="175"/>
    </row>
    <row r="151" spans="1:22" s="100" customFormat="1" x14ac:dyDescent="0.3">
      <c r="A151" s="224" t="s">
        <v>642</v>
      </c>
      <c r="B151" s="130">
        <v>2011</v>
      </c>
      <c r="C151" s="37">
        <v>5</v>
      </c>
      <c r="D151" s="246" t="s">
        <v>324</v>
      </c>
      <c r="E151" s="42">
        <v>5.8842592592592592E-2</v>
      </c>
      <c r="F151" s="27" t="s">
        <v>168</v>
      </c>
      <c r="G151" s="31">
        <v>25</v>
      </c>
      <c r="H151" s="22">
        <v>1808</v>
      </c>
      <c r="I151" s="14" t="s">
        <v>609</v>
      </c>
      <c r="J151" s="37">
        <v>448</v>
      </c>
      <c r="K151" s="37">
        <v>48</v>
      </c>
      <c r="L151" s="37">
        <v>6</v>
      </c>
      <c r="M151" s="31" t="s">
        <v>606</v>
      </c>
      <c r="N151" s="17">
        <f>1.36*1024</f>
        <v>1392.64</v>
      </c>
      <c r="O151" s="27" t="s">
        <v>577</v>
      </c>
      <c r="P151" s="49"/>
      <c r="Q151" s="46"/>
      <c r="R151" s="196"/>
      <c r="S151" s="59">
        <v>41471</v>
      </c>
      <c r="T151" s="59" t="s">
        <v>643</v>
      </c>
      <c r="U151" s="59"/>
      <c r="V151" s="175"/>
    </row>
    <row r="152" spans="1:22" s="65" customFormat="1" x14ac:dyDescent="0.3">
      <c r="A152" s="225" t="s">
        <v>306</v>
      </c>
      <c r="B152" s="116">
        <v>1979</v>
      </c>
      <c r="C152" s="114">
        <v>8</v>
      </c>
      <c r="D152" s="247" t="s">
        <v>758</v>
      </c>
      <c r="E152" s="112">
        <v>7.4502314814814813E-2</v>
      </c>
      <c r="F152" s="107" t="s">
        <v>308</v>
      </c>
      <c r="G152" s="103">
        <v>25</v>
      </c>
      <c r="H152" s="113">
        <v>783</v>
      </c>
      <c r="I152" s="117" t="s">
        <v>603</v>
      </c>
      <c r="J152" s="114">
        <v>128</v>
      </c>
      <c r="K152" s="114">
        <v>44.1</v>
      </c>
      <c r="L152" s="114">
        <v>2</v>
      </c>
      <c r="M152" s="102" t="s">
        <v>604</v>
      </c>
      <c r="N152" s="115">
        <v>713</v>
      </c>
      <c r="O152" s="101" t="s">
        <v>577</v>
      </c>
      <c r="P152" s="120"/>
      <c r="Q152" s="105">
        <v>2012</v>
      </c>
      <c r="R152" s="189"/>
      <c r="S152" s="106"/>
      <c r="T152" s="106"/>
      <c r="U152" s="106"/>
      <c r="V152" s="176"/>
    </row>
    <row r="153" spans="1:22" s="13" customFormat="1" x14ac:dyDescent="0.3">
      <c r="A153" s="226" t="s">
        <v>1277</v>
      </c>
      <c r="B153" s="78">
        <v>2009</v>
      </c>
      <c r="C153" s="72">
        <v>9</v>
      </c>
      <c r="D153" s="244" t="s">
        <v>777</v>
      </c>
      <c r="E153" s="68">
        <v>8.1932870370370378E-2</v>
      </c>
      <c r="F153" s="66" t="s">
        <v>538</v>
      </c>
      <c r="G153" s="67">
        <v>23.975999999999999</v>
      </c>
      <c r="H153" s="71">
        <v>1195</v>
      </c>
      <c r="I153" s="65" t="s">
        <v>609</v>
      </c>
      <c r="J153" s="72">
        <v>128</v>
      </c>
      <c r="K153" s="72">
        <v>48</v>
      </c>
      <c r="L153" s="72">
        <v>6</v>
      </c>
      <c r="M153" s="80" t="s">
        <v>606</v>
      </c>
      <c r="N153" s="73">
        <f>1.11*1024</f>
        <v>1136.6400000000001</v>
      </c>
      <c r="O153" s="79" t="s">
        <v>577</v>
      </c>
      <c r="P153" s="74"/>
      <c r="Q153" s="66"/>
      <c r="R153" s="194"/>
      <c r="S153" s="70">
        <v>41330</v>
      </c>
      <c r="T153" s="70" t="s">
        <v>517</v>
      </c>
      <c r="U153" s="70">
        <v>41728</v>
      </c>
      <c r="V153" s="173" t="s">
        <v>1804</v>
      </c>
    </row>
    <row r="154" spans="1:22" s="13" customFormat="1" x14ac:dyDescent="0.3">
      <c r="A154" s="224" t="s">
        <v>1433</v>
      </c>
      <c r="B154" s="130">
        <v>2013</v>
      </c>
      <c r="C154" s="37">
        <v>9</v>
      </c>
      <c r="D154" s="246" t="s">
        <v>777</v>
      </c>
      <c r="E154" s="42">
        <v>8.5416666666666655E-2</v>
      </c>
      <c r="F154" s="27" t="s">
        <v>719</v>
      </c>
      <c r="G154" s="31">
        <v>23.975999999999999</v>
      </c>
      <c r="H154" s="22">
        <v>1557</v>
      </c>
      <c r="I154" s="13" t="s">
        <v>605</v>
      </c>
      <c r="J154" s="37">
        <v>640</v>
      </c>
      <c r="K154" s="37">
        <v>48</v>
      </c>
      <c r="L154" s="37">
        <v>6</v>
      </c>
      <c r="M154" s="31" t="s">
        <v>606</v>
      </c>
      <c r="N154" s="17">
        <f>1.89*1024</f>
        <v>1935.36</v>
      </c>
      <c r="O154" s="27" t="s">
        <v>577</v>
      </c>
      <c r="P154" s="49"/>
      <c r="Q154" s="27"/>
      <c r="R154" s="187"/>
      <c r="S154" s="59"/>
      <c r="T154" s="59"/>
      <c r="U154" s="59">
        <v>41751</v>
      </c>
      <c r="V154" s="175" t="s">
        <v>1434</v>
      </c>
    </row>
    <row r="155" spans="1:22" s="13" customFormat="1" x14ac:dyDescent="0.3">
      <c r="A155" s="224" t="s">
        <v>1008</v>
      </c>
      <c r="B155" s="130">
        <v>2009</v>
      </c>
      <c r="C155" s="37">
        <v>9</v>
      </c>
      <c r="D155" s="246" t="s">
        <v>805</v>
      </c>
      <c r="E155" s="42">
        <v>6.5972222222222224E-2</v>
      </c>
      <c r="F155" s="27" t="s">
        <v>623</v>
      </c>
      <c r="G155" s="31">
        <v>23.975999999999999</v>
      </c>
      <c r="H155" s="22">
        <v>2313</v>
      </c>
      <c r="I155" s="14" t="s">
        <v>605</v>
      </c>
      <c r="J155" s="37">
        <v>640</v>
      </c>
      <c r="K155" s="37">
        <v>48</v>
      </c>
      <c r="L155" s="37">
        <v>6</v>
      </c>
      <c r="M155" s="31" t="s">
        <v>606</v>
      </c>
      <c r="N155" s="17">
        <f>1.95*1024</f>
        <v>1996.8</v>
      </c>
      <c r="O155" s="27" t="s">
        <v>577</v>
      </c>
      <c r="P155" s="49" t="s">
        <v>1010</v>
      </c>
      <c r="Q155" s="54"/>
      <c r="R155" s="188"/>
      <c r="S155" s="59"/>
      <c r="T155" s="59"/>
      <c r="U155" s="59">
        <v>41670</v>
      </c>
      <c r="V155" s="175" t="s">
        <v>1009</v>
      </c>
    </row>
    <row r="156" spans="1:22" s="100" customFormat="1" x14ac:dyDescent="0.3">
      <c r="A156" s="224" t="s">
        <v>1266</v>
      </c>
      <c r="B156" s="130">
        <v>2013</v>
      </c>
      <c r="C156" s="37">
        <v>7</v>
      </c>
      <c r="D156" s="246" t="s">
        <v>565</v>
      </c>
      <c r="E156" s="42">
        <v>6.4814814814814811E-2</v>
      </c>
      <c r="F156" s="27" t="s">
        <v>1270</v>
      </c>
      <c r="G156" s="31">
        <v>23.975999999999999</v>
      </c>
      <c r="H156" s="22">
        <v>1420</v>
      </c>
      <c r="I156" s="14" t="s">
        <v>605</v>
      </c>
      <c r="J156" s="37">
        <v>448</v>
      </c>
      <c r="K156" s="37">
        <v>48</v>
      </c>
      <c r="L156" s="37">
        <v>6</v>
      </c>
      <c r="M156" s="31" t="s">
        <v>606</v>
      </c>
      <c r="N156" s="17">
        <f>1.21*1024</f>
        <v>1239.04</v>
      </c>
      <c r="O156" s="27" t="s">
        <v>577</v>
      </c>
      <c r="P156" s="49"/>
      <c r="Q156" s="54"/>
      <c r="R156" s="188"/>
      <c r="S156" s="59"/>
      <c r="T156" s="59"/>
      <c r="U156" s="59">
        <v>41724</v>
      </c>
      <c r="V156" s="175" t="s">
        <v>1271</v>
      </c>
    </row>
    <row r="157" spans="1:22" s="13" customFormat="1" x14ac:dyDescent="0.3">
      <c r="A157" s="225" t="s">
        <v>309</v>
      </c>
      <c r="B157" s="116">
        <v>1999</v>
      </c>
      <c r="C157" s="114">
        <v>7</v>
      </c>
      <c r="D157" s="247" t="s">
        <v>778</v>
      </c>
      <c r="E157" s="112">
        <v>0.10519675925925925</v>
      </c>
      <c r="F157" s="107" t="s">
        <v>109</v>
      </c>
      <c r="G157" s="103">
        <v>25</v>
      </c>
      <c r="H157" s="113">
        <v>761</v>
      </c>
      <c r="I157" s="100" t="s">
        <v>609</v>
      </c>
      <c r="J157" s="114">
        <v>448</v>
      </c>
      <c r="K157" s="114">
        <v>48</v>
      </c>
      <c r="L157" s="114">
        <v>6</v>
      </c>
      <c r="M157" s="102" t="s">
        <v>606</v>
      </c>
      <c r="N157" s="115">
        <f>1.3*1024</f>
        <v>1331.2</v>
      </c>
      <c r="O157" s="101" t="s">
        <v>577</v>
      </c>
      <c r="P157" s="111"/>
      <c r="Q157" s="105">
        <v>2012</v>
      </c>
      <c r="R157" s="189"/>
      <c r="S157" s="106"/>
      <c r="T157" s="106"/>
      <c r="U157" s="106"/>
      <c r="V157" s="176"/>
    </row>
    <row r="158" spans="1:22" s="13" customFormat="1" x14ac:dyDescent="0.3">
      <c r="A158" s="224" t="s">
        <v>49</v>
      </c>
      <c r="B158" s="236">
        <v>2008</v>
      </c>
      <c r="C158" s="40">
        <v>9</v>
      </c>
      <c r="D158" s="246" t="s">
        <v>72</v>
      </c>
      <c r="E158" s="42">
        <v>7.1273148148148155E-2</v>
      </c>
      <c r="F158" s="27" t="s">
        <v>102</v>
      </c>
      <c r="G158" s="31">
        <v>25</v>
      </c>
      <c r="H158" s="22">
        <v>1413</v>
      </c>
      <c r="I158" s="13" t="s">
        <v>609</v>
      </c>
      <c r="J158" s="37">
        <v>448</v>
      </c>
      <c r="K158" s="37">
        <v>48</v>
      </c>
      <c r="L158" s="37">
        <v>6</v>
      </c>
      <c r="M158" s="34" t="s">
        <v>606</v>
      </c>
      <c r="N158" s="17">
        <f>1.36*1024</f>
        <v>1392.64</v>
      </c>
      <c r="O158" s="46" t="s">
        <v>577</v>
      </c>
      <c r="P158" s="49"/>
      <c r="Q158" s="54">
        <v>2012</v>
      </c>
      <c r="R158" s="188"/>
      <c r="S158" s="59">
        <v>41602</v>
      </c>
      <c r="T158" s="59" t="s">
        <v>762</v>
      </c>
      <c r="U158" s="59"/>
      <c r="V158" s="175"/>
    </row>
    <row r="159" spans="1:22" s="100" customFormat="1" x14ac:dyDescent="0.3">
      <c r="A159" s="224" t="s">
        <v>1213</v>
      </c>
      <c r="B159" s="236">
        <v>2013</v>
      </c>
      <c r="C159" s="40">
        <v>8</v>
      </c>
      <c r="D159" s="246" t="s">
        <v>72</v>
      </c>
      <c r="E159" s="42">
        <v>8.6759259259259258E-2</v>
      </c>
      <c r="F159" s="27" t="s">
        <v>688</v>
      </c>
      <c r="G159" s="31">
        <v>23.975999999999999</v>
      </c>
      <c r="H159" s="22">
        <v>2013</v>
      </c>
      <c r="I159" s="13" t="s">
        <v>605</v>
      </c>
      <c r="J159" s="37">
        <v>640</v>
      </c>
      <c r="K159" s="37">
        <v>48</v>
      </c>
      <c r="L159" s="37">
        <v>6</v>
      </c>
      <c r="M159" s="31" t="s">
        <v>606</v>
      </c>
      <c r="N159" s="17">
        <f>2.32*1024</f>
        <v>2375.6799999999998</v>
      </c>
      <c r="O159" s="27" t="s">
        <v>577</v>
      </c>
      <c r="P159" s="49" t="s">
        <v>1215</v>
      </c>
      <c r="Q159" s="54"/>
      <c r="R159" s="188"/>
      <c r="S159" s="59"/>
      <c r="T159" s="59"/>
      <c r="U159" s="59">
        <v>41703</v>
      </c>
      <c r="V159" s="175" t="s">
        <v>1214</v>
      </c>
    </row>
    <row r="160" spans="1:22" s="100" customFormat="1" x14ac:dyDescent="0.3">
      <c r="A160" s="224" t="s">
        <v>1056</v>
      </c>
      <c r="B160" s="236">
        <v>2014</v>
      </c>
      <c r="C160" s="40">
        <v>6</v>
      </c>
      <c r="D160" s="246" t="s">
        <v>1974</v>
      </c>
      <c r="E160" s="42">
        <v>8.549768518518519E-2</v>
      </c>
      <c r="F160" s="27" t="s">
        <v>719</v>
      </c>
      <c r="G160" s="31">
        <v>23.975999999999999</v>
      </c>
      <c r="H160" s="22">
        <v>1669</v>
      </c>
      <c r="I160" s="13" t="s">
        <v>605</v>
      </c>
      <c r="J160" s="37">
        <v>384</v>
      </c>
      <c r="K160" s="37">
        <v>48</v>
      </c>
      <c r="L160" s="22">
        <v>6</v>
      </c>
      <c r="M160" s="31" t="s">
        <v>606</v>
      </c>
      <c r="N160" s="17">
        <f>1.76*1024</f>
        <v>1802.24</v>
      </c>
      <c r="O160" s="27" t="s">
        <v>577</v>
      </c>
      <c r="P160" s="49"/>
      <c r="Q160" s="54"/>
      <c r="R160" s="188"/>
      <c r="S160" s="59"/>
      <c r="T160" s="59"/>
      <c r="U160" s="59">
        <v>41890</v>
      </c>
      <c r="V160" s="175" t="s">
        <v>1749</v>
      </c>
    </row>
    <row r="161" spans="1:22" s="13" customFormat="1" x14ac:dyDescent="0.3">
      <c r="A161" s="225" t="s">
        <v>139</v>
      </c>
      <c r="B161" s="116">
        <v>1986</v>
      </c>
      <c r="C161" s="109">
        <v>7</v>
      </c>
      <c r="D161" s="247" t="s">
        <v>72</v>
      </c>
      <c r="E161" s="112">
        <v>7.6805555555555557E-2</v>
      </c>
      <c r="F161" s="107" t="s">
        <v>143</v>
      </c>
      <c r="G161" s="103">
        <v>25</v>
      </c>
      <c r="H161" s="113">
        <v>1077</v>
      </c>
      <c r="I161" s="100" t="s">
        <v>610</v>
      </c>
      <c r="J161" s="114">
        <v>128</v>
      </c>
      <c r="K161" s="114">
        <v>48</v>
      </c>
      <c r="L161" s="113">
        <v>2</v>
      </c>
      <c r="M161" s="102" t="s">
        <v>604</v>
      </c>
      <c r="N161" s="115">
        <v>972</v>
      </c>
      <c r="O161" s="101" t="s">
        <v>577</v>
      </c>
      <c r="P161" s="111"/>
      <c r="Q161" s="105">
        <v>2012</v>
      </c>
      <c r="R161" s="189"/>
      <c r="S161" s="106"/>
      <c r="T161" s="106"/>
      <c r="U161" s="106"/>
      <c r="V161" s="176"/>
    </row>
    <row r="162" spans="1:22" s="13" customFormat="1" x14ac:dyDescent="0.3">
      <c r="A162" s="224" t="s">
        <v>1122</v>
      </c>
      <c r="B162" s="130">
        <v>2013</v>
      </c>
      <c r="C162" s="40">
        <v>8</v>
      </c>
      <c r="D162" s="246" t="s">
        <v>1251</v>
      </c>
      <c r="E162" s="42">
        <v>6.3171296296296295E-2</v>
      </c>
      <c r="F162" s="27" t="s">
        <v>719</v>
      </c>
      <c r="G162" s="31">
        <v>23.975999999999999</v>
      </c>
      <c r="H162" s="22">
        <v>1864</v>
      </c>
      <c r="I162" s="13" t="s">
        <v>605</v>
      </c>
      <c r="J162" s="37">
        <v>384</v>
      </c>
      <c r="K162" s="37">
        <v>48</v>
      </c>
      <c r="L162" s="22">
        <v>6</v>
      </c>
      <c r="M162" s="31" t="s">
        <v>606</v>
      </c>
      <c r="N162" s="17">
        <f>1.42*1024</f>
        <v>1454.08</v>
      </c>
      <c r="O162" s="27" t="s">
        <v>577</v>
      </c>
      <c r="P162" s="49"/>
      <c r="Q162" s="54"/>
      <c r="R162" s="188"/>
      <c r="S162" s="59"/>
      <c r="T162" s="59"/>
      <c r="U162" s="59">
        <v>41692</v>
      </c>
      <c r="V162" s="175" t="s">
        <v>1805</v>
      </c>
    </row>
    <row r="163" spans="1:22" s="65" customFormat="1" x14ac:dyDescent="0.3">
      <c r="A163" s="224" t="s">
        <v>591</v>
      </c>
      <c r="B163" s="130">
        <v>2001</v>
      </c>
      <c r="C163" s="37">
        <v>7</v>
      </c>
      <c r="D163" s="246" t="s">
        <v>779</v>
      </c>
      <c r="E163" s="42">
        <v>7.2858796296296297E-2</v>
      </c>
      <c r="F163" s="27" t="s">
        <v>109</v>
      </c>
      <c r="G163" s="31">
        <v>25</v>
      </c>
      <c r="H163" s="22">
        <v>872</v>
      </c>
      <c r="I163" s="13" t="s">
        <v>612</v>
      </c>
      <c r="J163" s="37">
        <v>32</v>
      </c>
      <c r="K163" s="37">
        <v>48</v>
      </c>
      <c r="L163" s="22">
        <v>2</v>
      </c>
      <c r="M163" s="34" t="s">
        <v>604</v>
      </c>
      <c r="N163" s="17">
        <v>691</v>
      </c>
      <c r="O163" s="27" t="s">
        <v>577</v>
      </c>
      <c r="P163" s="49"/>
      <c r="Q163" s="27"/>
      <c r="R163" s="187"/>
      <c r="S163" s="59">
        <v>41440</v>
      </c>
      <c r="T163" s="59" t="s">
        <v>532</v>
      </c>
      <c r="U163" s="59">
        <v>41763</v>
      </c>
      <c r="V163" s="175" t="s">
        <v>1806</v>
      </c>
    </row>
    <row r="164" spans="1:22" s="13" customFormat="1" x14ac:dyDescent="0.3">
      <c r="A164" s="226" t="s">
        <v>1068</v>
      </c>
      <c r="B164" s="78">
        <v>2012</v>
      </c>
      <c r="C164" s="72">
        <v>9</v>
      </c>
      <c r="D164" s="244" t="s">
        <v>805</v>
      </c>
      <c r="E164" s="68">
        <v>6.3715277777777787E-2</v>
      </c>
      <c r="F164" s="66" t="s">
        <v>114</v>
      </c>
      <c r="G164" s="67">
        <v>23.975999999999999</v>
      </c>
      <c r="H164" s="71">
        <v>1441</v>
      </c>
      <c r="I164" s="65" t="s">
        <v>609</v>
      </c>
      <c r="J164" s="72">
        <v>640</v>
      </c>
      <c r="K164" s="72">
        <v>48</v>
      </c>
      <c r="L164" s="71">
        <v>6</v>
      </c>
      <c r="M164" s="67" t="s">
        <v>606</v>
      </c>
      <c r="N164" s="73">
        <f>1.36*1024</f>
        <v>1392.64</v>
      </c>
      <c r="O164" s="66" t="s">
        <v>577</v>
      </c>
      <c r="P164" s="74" t="s">
        <v>1129</v>
      </c>
      <c r="Q164" s="66"/>
      <c r="R164" s="194"/>
      <c r="S164" s="70"/>
      <c r="T164" s="70"/>
      <c r="U164" s="70">
        <v>41676</v>
      </c>
      <c r="V164" s="173" t="s">
        <v>1069</v>
      </c>
    </row>
    <row r="165" spans="1:22" s="100" customFormat="1" x14ac:dyDescent="0.3">
      <c r="A165" s="224" t="s">
        <v>1506</v>
      </c>
      <c r="B165" s="130">
        <v>2014</v>
      </c>
      <c r="C165" s="37">
        <v>8</v>
      </c>
      <c r="D165" s="246" t="s">
        <v>816</v>
      </c>
      <c r="E165" s="42">
        <v>6.8553240740740748E-2</v>
      </c>
      <c r="F165" s="27" t="s">
        <v>1587</v>
      </c>
      <c r="G165" s="31">
        <v>24</v>
      </c>
      <c r="H165" s="22">
        <v>2650</v>
      </c>
      <c r="I165" s="13" t="s">
        <v>605</v>
      </c>
      <c r="J165" s="37">
        <v>448</v>
      </c>
      <c r="K165" s="37">
        <v>48</v>
      </c>
      <c r="L165" s="22">
        <v>6</v>
      </c>
      <c r="M165" s="31" t="s">
        <v>606</v>
      </c>
      <c r="N165" s="17">
        <f>2.13*1024</f>
        <v>2181.12</v>
      </c>
      <c r="O165" s="27" t="s">
        <v>577</v>
      </c>
      <c r="P165" s="49"/>
      <c r="Q165" s="27"/>
      <c r="R165" s="187"/>
      <c r="S165" s="59"/>
      <c r="T165" s="59"/>
      <c r="U165" s="59">
        <v>41811</v>
      </c>
      <c r="V165" s="175" t="s">
        <v>1586</v>
      </c>
    </row>
    <row r="166" spans="1:22" s="13" customFormat="1" x14ac:dyDescent="0.3">
      <c r="A166" s="225" t="s">
        <v>24</v>
      </c>
      <c r="B166" s="116">
        <v>2011</v>
      </c>
      <c r="C166" s="114"/>
      <c r="D166" s="247" t="s">
        <v>510</v>
      </c>
      <c r="E166" s="112">
        <v>7.6817129629629624E-2</v>
      </c>
      <c r="F166" s="107" t="s">
        <v>150</v>
      </c>
      <c r="G166" s="103">
        <v>23.975999999999999</v>
      </c>
      <c r="H166" s="113">
        <v>1640</v>
      </c>
      <c r="I166" s="100" t="s">
        <v>609</v>
      </c>
      <c r="J166" s="114">
        <v>448</v>
      </c>
      <c r="K166" s="114">
        <v>48</v>
      </c>
      <c r="L166" s="113">
        <v>6</v>
      </c>
      <c r="M166" s="102" t="s">
        <v>606</v>
      </c>
      <c r="N166" s="115">
        <f>1.64*1024</f>
        <v>1679.36</v>
      </c>
      <c r="O166" s="107" t="s">
        <v>577</v>
      </c>
      <c r="P166" s="111"/>
      <c r="Q166" s="119"/>
      <c r="R166" s="198"/>
      <c r="S166" s="106"/>
      <c r="T166" s="106"/>
      <c r="U166" s="106"/>
      <c r="V166" s="176"/>
    </row>
    <row r="167" spans="1:22" s="7" customFormat="1" x14ac:dyDescent="0.3">
      <c r="A167" s="224" t="s">
        <v>314</v>
      </c>
      <c r="B167" s="130">
        <v>2005</v>
      </c>
      <c r="C167" s="37">
        <v>6</v>
      </c>
      <c r="D167" s="246" t="s">
        <v>556</v>
      </c>
      <c r="E167" s="42">
        <v>7.3252314814814812E-2</v>
      </c>
      <c r="F167" s="27" t="s">
        <v>114</v>
      </c>
      <c r="G167" s="31">
        <v>25</v>
      </c>
      <c r="H167" s="22">
        <v>1544</v>
      </c>
      <c r="I167" s="13" t="s">
        <v>609</v>
      </c>
      <c r="J167" s="37">
        <v>640</v>
      </c>
      <c r="K167" s="37">
        <v>48</v>
      </c>
      <c r="L167" s="22">
        <v>6</v>
      </c>
      <c r="M167" s="31" t="s">
        <v>606</v>
      </c>
      <c r="N167" s="17">
        <f>1.64*1024</f>
        <v>1679.36</v>
      </c>
      <c r="O167" s="27" t="s">
        <v>577</v>
      </c>
      <c r="P167" s="49" t="s">
        <v>1688</v>
      </c>
      <c r="Q167" s="54">
        <v>2012</v>
      </c>
      <c r="R167" s="188" t="s">
        <v>1807</v>
      </c>
      <c r="S167" s="59"/>
      <c r="T167" s="59"/>
      <c r="U167" s="59">
        <v>41661</v>
      </c>
      <c r="V167" s="175" t="s">
        <v>1808</v>
      </c>
    </row>
    <row r="168" spans="1:22" s="9" customFormat="1" x14ac:dyDescent="0.3">
      <c r="A168" s="223" t="s">
        <v>315</v>
      </c>
      <c r="B168" s="234">
        <v>2007</v>
      </c>
      <c r="C168" s="36">
        <v>6</v>
      </c>
      <c r="D168" s="245" t="s">
        <v>556</v>
      </c>
      <c r="E168" s="41">
        <v>6.115740740740741E-2</v>
      </c>
      <c r="F168" s="26" t="s">
        <v>114</v>
      </c>
      <c r="G168" s="30">
        <v>25</v>
      </c>
      <c r="H168" s="21">
        <v>979</v>
      </c>
      <c r="I168" s="7" t="s">
        <v>610</v>
      </c>
      <c r="J168" s="36">
        <v>128</v>
      </c>
      <c r="K168" s="36">
        <v>48</v>
      </c>
      <c r="L168" s="21">
        <v>2</v>
      </c>
      <c r="M168" s="30" t="s">
        <v>604</v>
      </c>
      <c r="N168" s="16">
        <v>697</v>
      </c>
      <c r="O168" s="26" t="s">
        <v>577</v>
      </c>
      <c r="P168" s="48" t="s">
        <v>1692</v>
      </c>
      <c r="Q168" s="53">
        <v>2012</v>
      </c>
      <c r="R168" s="186"/>
      <c r="S168" s="58"/>
      <c r="T168" s="58"/>
      <c r="U168" s="58"/>
      <c r="V168" s="174"/>
    </row>
    <row r="169" spans="1:22" s="13" customFormat="1" x14ac:dyDescent="0.3">
      <c r="A169" s="223" t="s">
        <v>9</v>
      </c>
      <c r="B169" s="234">
        <v>2010</v>
      </c>
      <c r="C169" s="36">
        <v>6</v>
      </c>
      <c r="D169" s="245" t="s">
        <v>801</v>
      </c>
      <c r="E169" s="41"/>
      <c r="F169" s="26" t="s">
        <v>114</v>
      </c>
      <c r="G169" s="30">
        <v>25</v>
      </c>
      <c r="H169" s="21"/>
      <c r="I169" s="254"/>
      <c r="J169" s="36"/>
      <c r="K169" s="36"/>
      <c r="L169" s="21"/>
      <c r="M169" s="30"/>
      <c r="N169" s="16">
        <v>1249.28</v>
      </c>
      <c r="O169" s="26"/>
      <c r="P169" s="48" t="s">
        <v>69</v>
      </c>
      <c r="Q169" s="53">
        <v>2012</v>
      </c>
      <c r="R169" s="186"/>
      <c r="S169" s="58"/>
      <c r="T169" s="58"/>
      <c r="U169" s="58"/>
      <c r="V169" s="174"/>
    </row>
    <row r="170" spans="1:22" s="100" customFormat="1" x14ac:dyDescent="0.3">
      <c r="A170" s="224" t="s">
        <v>60</v>
      </c>
      <c r="B170" s="130">
        <v>2011</v>
      </c>
      <c r="C170" s="37">
        <v>9</v>
      </c>
      <c r="D170" s="246" t="s">
        <v>802</v>
      </c>
      <c r="E170" s="42">
        <v>7.3437500000000003E-2</v>
      </c>
      <c r="F170" s="27" t="s">
        <v>623</v>
      </c>
      <c r="G170" s="31">
        <v>23.975999999999999</v>
      </c>
      <c r="H170" s="22">
        <v>9453</v>
      </c>
      <c r="I170" s="13" t="s">
        <v>605</v>
      </c>
      <c r="J170" s="37">
        <v>384</v>
      </c>
      <c r="K170" s="37">
        <v>48</v>
      </c>
      <c r="L170" s="22">
        <v>6</v>
      </c>
      <c r="M170" s="31" t="s">
        <v>606</v>
      </c>
      <c r="N170" s="17">
        <f>7.26*1024</f>
        <v>7434.24</v>
      </c>
      <c r="O170" s="27" t="s">
        <v>577</v>
      </c>
      <c r="P170" s="49"/>
      <c r="Q170" s="54">
        <v>2012</v>
      </c>
      <c r="R170" s="188"/>
      <c r="S170" s="63">
        <v>41490</v>
      </c>
      <c r="T170" s="63" t="s">
        <v>1809</v>
      </c>
      <c r="U170" s="63">
        <v>41854</v>
      </c>
      <c r="V170" s="175" t="s">
        <v>1810</v>
      </c>
    </row>
    <row r="171" spans="1:22" s="7" customFormat="1" x14ac:dyDescent="0.3">
      <c r="A171" s="225" t="s">
        <v>487</v>
      </c>
      <c r="B171" s="116">
        <v>2009</v>
      </c>
      <c r="C171" s="114">
        <v>7</v>
      </c>
      <c r="D171" s="247" t="s">
        <v>463</v>
      </c>
      <c r="E171" s="112">
        <v>6.9409722222222234E-2</v>
      </c>
      <c r="F171" s="107" t="s">
        <v>496</v>
      </c>
      <c r="G171" s="103">
        <v>25</v>
      </c>
      <c r="H171" s="113">
        <v>1493</v>
      </c>
      <c r="I171" s="100" t="s">
        <v>609</v>
      </c>
      <c r="J171" s="114">
        <v>384</v>
      </c>
      <c r="K171" s="114">
        <v>48</v>
      </c>
      <c r="L171" s="113">
        <v>6</v>
      </c>
      <c r="M171" s="103" t="s">
        <v>606</v>
      </c>
      <c r="N171" s="115">
        <f>1.33*1024</f>
        <v>1361.92</v>
      </c>
      <c r="O171" s="107" t="s">
        <v>577</v>
      </c>
      <c r="P171" s="111"/>
      <c r="Q171" s="105">
        <v>2012</v>
      </c>
      <c r="R171" s="189" t="s">
        <v>488</v>
      </c>
      <c r="S171" s="106"/>
      <c r="T171" s="106"/>
      <c r="U171" s="106"/>
      <c r="V171" s="176"/>
    </row>
    <row r="172" spans="1:22" s="13" customFormat="1" x14ac:dyDescent="0.3">
      <c r="A172" s="223" t="s">
        <v>803</v>
      </c>
      <c r="B172" s="234">
        <v>2010</v>
      </c>
      <c r="C172" s="36">
        <v>7</v>
      </c>
      <c r="D172" s="245" t="s">
        <v>747</v>
      </c>
      <c r="E172" s="41">
        <v>7.2060185185185185E-2</v>
      </c>
      <c r="F172" s="26" t="s">
        <v>496</v>
      </c>
      <c r="G172" s="30">
        <v>24</v>
      </c>
      <c r="H172" s="21">
        <v>1346</v>
      </c>
      <c r="I172" s="7" t="s">
        <v>609</v>
      </c>
      <c r="J172" s="36">
        <v>192</v>
      </c>
      <c r="K172" s="36">
        <v>48</v>
      </c>
      <c r="L172" s="21">
        <v>6</v>
      </c>
      <c r="M172" s="30" t="s">
        <v>606</v>
      </c>
      <c r="N172" s="16">
        <f>1.11*1024</f>
        <v>1136.6400000000001</v>
      </c>
      <c r="O172" s="26" t="s">
        <v>577</v>
      </c>
      <c r="P172" s="48" t="s">
        <v>1499</v>
      </c>
      <c r="Q172" s="53">
        <v>2012</v>
      </c>
      <c r="R172" s="186"/>
      <c r="S172" s="58">
        <v>41580</v>
      </c>
      <c r="T172" s="58" t="s">
        <v>513</v>
      </c>
      <c r="U172" s="58"/>
      <c r="V172" s="174"/>
    </row>
    <row r="173" spans="1:22" s="65" customFormat="1" x14ac:dyDescent="0.3">
      <c r="A173" s="224" t="s">
        <v>385</v>
      </c>
      <c r="B173" s="130">
        <v>2012</v>
      </c>
      <c r="C173" s="37">
        <v>7</v>
      </c>
      <c r="D173" s="246" t="s">
        <v>73</v>
      </c>
      <c r="E173" s="42">
        <v>7.1388888888888891E-2</v>
      </c>
      <c r="F173" s="27" t="s">
        <v>173</v>
      </c>
      <c r="G173" s="31">
        <v>25</v>
      </c>
      <c r="H173" s="22">
        <v>1414</v>
      </c>
      <c r="I173" s="13" t="s">
        <v>609</v>
      </c>
      <c r="J173" s="37">
        <v>448</v>
      </c>
      <c r="K173" s="37">
        <v>48</v>
      </c>
      <c r="L173" s="22">
        <v>6</v>
      </c>
      <c r="M173" s="31" t="s">
        <v>606</v>
      </c>
      <c r="N173" s="17">
        <f>1.36*1024</f>
        <v>1392.64</v>
      </c>
      <c r="O173" s="27" t="s">
        <v>577</v>
      </c>
      <c r="P173" s="49" t="s">
        <v>1498</v>
      </c>
      <c r="Q173" s="54">
        <v>2012</v>
      </c>
      <c r="R173" s="188"/>
      <c r="S173" s="59">
        <v>41581</v>
      </c>
      <c r="T173" s="59" t="s">
        <v>513</v>
      </c>
      <c r="U173" s="59"/>
      <c r="V173" s="175"/>
    </row>
    <row r="174" spans="1:22" s="13" customFormat="1" x14ac:dyDescent="0.3">
      <c r="A174" s="226" t="s">
        <v>120</v>
      </c>
      <c r="B174" s="78">
        <v>1999</v>
      </c>
      <c r="C174" s="72">
        <v>10</v>
      </c>
      <c r="D174" s="244" t="s">
        <v>72</v>
      </c>
      <c r="E174" s="68">
        <v>6.4340277777777774E-2</v>
      </c>
      <c r="F174" s="66" t="s">
        <v>119</v>
      </c>
      <c r="G174" s="67">
        <v>25</v>
      </c>
      <c r="H174" s="71">
        <v>944</v>
      </c>
      <c r="I174" s="65" t="s">
        <v>610</v>
      </c>
      <c r="J174" s="72">
        <v>56</v>
      </c>
      <c r="K174" s="72">
        <v>22.05</v>
      </c>
      <c r="L174" s="71">
        <v>2</v>
      </c>
      <c r="M174" s="67" t="s">
        <v>604</v>
      </c>
      <c r="N174" s="73">
        <v>675</v>
      </c>
      <c r="O174" s="66" t="s">
        <v>577</v>
      </c>
      <c r="P174" s="74" t="s">
        <v>1229</v>
      </c>
      <c r="Q174" s="78">
        <v>2012</v>
      </c>
      <c r="R174" s="71"/>
      <c r="S174" s="76">
        <v>41314</v>
      </c>
      <c r="T174" s="76"/>
      <c r="U174" s="76">
        <v>41707</v>
      </c>
      <c r="V174" s="173" t="s">
        <v>1228</v>
      </c>
    </row>
    <row r="175" spans="1:22" s="13" customFormat="1" x14ac:dyDescent="0.3">
      <c r="A175" s="224" t="s">
        <v>1420</v>
      </c>
      <c r="B175" s="130">
        <v>2011</v>
      </c>
      <c r="C175" s="37">
        <v>8</v>
      </c>
      <c r="D175" s="246" t="s">
        <v>831</v>
      </c>
      <c r="E175" s="42">
        <v>7.72337962962963E-2</v>
      </c>
      <c r="F175" s="27" t="s">
        <v>1421</v>
      </c>
      <c r="G175" s="31">
        <v>25</v>
      </c>
      <c r="H175" s="22">
        <v>1272</v>
      </c>
      <c r="I175" s="13" t="s">
        <v>609</v>
      </c>
      <c r="J175" s="37">
        <v>448</v>
      </c>
      <c r="K175" s="37">
        <v>48</v>
      </c>
      <c r="L175" s="22">
        <v>6</v>
      </c>
      <c r="M175" s="31" t="s">
        <v>606</v>
      </c>
      <c r="N175" s="17">
        <f>1.36*1024</f>
        <v>1392.64</v>
      </c>
      <c r="O175" s="27" t="s">
        <v>577</v>
      </c>
      <c r="P175" s="49"/>
      <c r="Q175" s="130"/>
      <c r="R175" s="22"/>
      <c r="S175" s="63"/>
      <c r="T175" s="63"/>
      <c r="U175" s="63">
        <v>41750</v>
      </c>
      <c r="V175" s="175" t="s">
        <v>1431</v>
      </c>
    </row>
    <row r="176" spans="1:22" s="13" customFormat="1" x14ac:dyDescent="0.3">
      <c r="A176" s="224" t="s">
        <v>2038</v>
      </c>
      <c r="B176" s="130">
        <v>2013</v>
      </c>
      <c r="C176" s="37">
        <v>6</v>
      </c>
      <c r="D176" s="246"/>
      <c r="E176" s="42">
        <v>6.621527777777779E-2</v>
      </c>
      <c r="F176" s="27" t="s">
        <v>719</v>
      </c>
      <c r="G176" s="31">
        <v>23.975999999999999</v>
      </c>
      <c r="H176" s="22">
        <v>1624</v>
      </c>
      <c r="I176" s="13" t="s">
        <v>605</v>
      </c>
      <c r="J176" s="37">
        <v>384</v>
      </c>
      <c r="K176" s="37">
        <v>48</v>
      </c>
      <c r="L176" s="22">
        <v>6</v>
      </c>
      <c r="M176" s="31" t="s">
        <v>606</v>
      </c>
      <c r="N176" s="17">
        <f>1.33*1024</f>
        <v>1361.92</v>
      </c>
      <c r="O176" s="27" t="s">
        <v>577</v>
      </c>
      <c r="P176" s="49"/>
      <c r="Q176" s="130"/>
      <c r="R176" s="22"/>
      <c r="S176" s="63"/>
      <c r="T176" s="63"/>
      <c r="U176" s="63">
        <v>41954</v>
      </c>
      <c r="V176" s="175" t="s">
        <v>2039</v>
      </c>
    </row>
    <row r="177" spans="1:22" s="13" customFormat="1" x14ac:dyDescent="0.3">
      <c r="A177" s="224" t="s">
        <v>304</v>
      </c>
      <c r="B177" s="130">
        <v>2010</v>
      </c>
      <c r="C177" s="37">
        <v>8</v>
      </c>
      <c r="D177" s="246" t="s">
        <v>804</v>
      </c>
      <c r="E177" s="42">
        <v>7.3692129629629635E-2</v>
      </c>
      <c r="F177" s="27" t="s">
        <v>168</v>
      </c>
      <c r="G177" s="31">
        <v>25</v>
      </c>
      <c r="H177" s="22">
        <v>782</v>
      </c>
      <c r="I177" s="13" t="s">
        <v>609</v>
      </c>
      <c r="J177" s="37">
        <v>128</v>
      </c>
      <c r="K177" s="37">
        <v>48</v>
      </c>
      <c r="L177" s="22">
        <v>2</v>
      </c>
      <c r="M177" s="31" t="s">
        <v>604</v>
      </c>
      <c r="N177" s="17">
        <v>694</v>
      </c>
      <c r="O177" s="27" t="s">
        <v>577</v>
      </c>
      <c r="P177" s="49"/>
      <c r="Q177" s="54">
        <v>2012</v>
      </c>
      <c r="R177" s="188"/>
      <c r="S177" s="63">
        <v>41584</v>
      </c>
      <c r="T177" s="63" t="s">
        <v>727</v>
      </c>
      <c r="U177" s="63"/>
      <c r="V177" s="175"/>
    </row>
    <row r="178" spans="1:22" s="100" customFormat="1" x14ac:dyDescent="0.3">
      <c r="A178" s="224" t="s">
        <v>852</v>
      </c>
      <c r="B178" s="130">
        <v>2013</v>
      </c>
      <c r="C178" s="37">
        <v>7</v>
      </c>
      <c r="D178" s="246" t="s">
        <v>76</v>
      </c>
      <c r="E178" s="42">
        <v>7.9259259259259265E-2</v>
      </c>
      <c r="F178" s="27" t="s">
        <v>719</v>
      </c>
      <c r="G178" s="31">
        <v>23.975999999999999</v>
      </c>
      <c r="H178" s="22">
        <v>1903</v>
      </c>
      <c r="I178" s="13" t="s">
        <v>605</v>
      </c>
      <c r="J178" s="37">
        <v>384</v>
      </c>
      <c r="K178" s="37">
        <v>48</v>
      </c>
      <c r="L178" s="22">
        <v>6</v>
      </c>
      <c r="M178" s="31" t="s">
        <v>606</v>
      </c>
      <c r="N178" s="17">
        <f>1.85*1024</f>
        <v>1894.4</v>
      </c>
      <c r="O178" s="27" t="s">
        <v>577</v>
      </c>
      <c r="P178" s="49"/>
      <c r="Q178" s="27"/>
      <c r="R178" s="187"/>
      <c r="S178" s="59">
        <v>41626</v>
      </c>
      <c r="T178" s="59" t="s">
        <v>853</v>
      </c>
      <c r="U178" s="63"/>
      <c r="V178" s="175"/>
    </row>
    <row r="179" spans="1:22" s="13" customFormat="1" x14ac:dyDescent="0.3">
      <c r="A179" s="225" t="s">
        <v>316</v>
      </c>
      <c r="B179" s="116">
        <v>2001</v>
      </c>
      <c r="C179" s="114">
        <v>6</v>
      </c>
      <c r="D179" s="247" t="s">
        <v>775</v>
      </c>
      <c r="E179" s="112">
        <v>6.458333333333334E-2</v>
      </c>
      <c r="F179" s="107" t="s">
        <v>317</v>
      </c>
      <c r="G179" s="103">
        <v>25</v>
      </c>
      <c r="H179" s="113">
        <v>909</v>
      </c>
      <c r="I179" s="100" t="s">
        <v>609</v>
      </c>
      <c r="J179" s="114">
        <v>128</v>
      </c>
      <c r="K179" s="114">
        <v>48</v>
      </c>
      <c r="L179" s="113">
        <v>2</v>
      </c>
      <c r="M179" s="103" t="s">
        <v>604</v>
      </c>
      <c r="N179" s="115">
        <v>695</v>
      </c>
      <c r="O179" s="107" t="s">
        <v>577</v>
      </c>
      <c r="P179" s="111"/>
      <c r="Q179" s="105">
        <v>2012</v>
      </c>
      <c r="R179" s="189"/>
      <c r="S179" s="118"/>
      <c r="T179" s="118"/>
      <c r="U179" s="118"/>
      <c r="V179" s="176"/>
    </row>
    <row r="180" spans="1:22" s="100" customFormat="1" x14ac:dyDescent="0.3">
      <c r="A180" s="224" t="s">
        <v>36</v>
      </c>
      <c r="B180" s="130">
        <v>2006</v>
      </c>
      <c r="C180" s="37">
        <v>6</v>
      </c>
      <c r="D180" s="246" t="s">
        <v>72</v>
      </c>
      <c r="E180" s="42">
        <v>7.2812500000000002E-2</v>
      </c>
      <c r="F180" s="27" t="s">
        <v>114</v>
      </c>
      <c r="G180" s="31">
        <v>25</v>
      </c>
      <c r="H180" s="22">
        <v>1441</v>
      </c>
      <c r="I180" s="13" t="s">
        <v>609</v>
      </c>
      <c r="J180" s="37">
        <v>384</v>
      </c>
      <c r="K180" s="37">
        <v>48</v>
      </c>
      <c r="L180" s="22">
        <v>6</v>
      </c>
      <c r="M180" s="31" t="s">
        <v>606</v>
      </c>
      <c r="N180" s="17">
        <f>1.36*1024</f>
        <v>1392.64</v>
      </c>
      <c r="O180" s="27" t="s">
        <v>577</v>
      </c>
      <c r="P180" s="49"/>
      <c r="Q180" s="54">
        <v>2012</v>
      </c>
      <c r="R180" s="188" t="s">
        <v>1811</v>
      </c>
      <c r="S180" s="63">
        <v>41618</v>
      </c>
      <c r="T180" s="59" t="s">
        <v>1812</v>
      </c>
      <c r="U180" s="63"/>
      <c r="V180" s="175"/>
    </row>
    <row r="181" spans="1:22" s="100" customFormat="1" x14ac:dyDescent="0.3">
      <c r="A181" s="225" t="s">
        <v>301</v>
      </c>
      <c r="B181" s="116">
        <v>2001</v>
      </c>
      <c r="C181" s="114">
        <v>5</v>
      </c>
      <c r="D181" s="247" t="s">
        <v>72</v>
      </c>
      <c r="E181" s="112">
        <v>8.1215277777777775E-2</v>
      </c>
      <c r="F181" s="107" t="s">
        <v>111</v>
      </c>
      <c r="G181" s="103">
        <v>25</v>
      </c>
      <c r="H181" s="113">
        <v>1443</v>
      </c>
      <c r="I181" s="100" t="s">
        <v>610</v>
      </c>
      <c r="J181" s="114">
        <v>192</v>
      </c>
      <c r="K181" s="114">
        <v>48</v>
      </c>
      <c r="L181" s="113">
        <v>2</v>
      </c>
      <c r="M181" s="103" t="s">
        <v>604</v>
      </c>
      <c r="N181" s="115">
        <f>1.36*1024</f>
        <v>1392.64</v>
      </c>
      <c r="O181" s="107" t="s">
        <v>577</v>
      </c>
      <c r="P181" s="111"/>
      <c r="Q181" s="105">
        <v>2012</v>
      </c>
      <c r="R181" s="189"/>
      <c r="S181" s="118"/>
      <c r="T181" s="118"/>
      <c r="U181" s="118"/>
      <c r="V181" s="176"/>
    </row>
    <row r="182" spans="1:22" s="13" customFormat="1" x14ac:dyDescent="0.3">
      <c r="A182" s="225" t="s">
        <v>6</v>
      </c>
      <c r="B182" s="116">
        <v>2010</v>
      </c>
      <c r="C182" s="114">
        <v>4</v>
      </c>
      <c r="D182" s="247" t="s">
        <v>463</v>
      </c>
      <c r="E182" s="112">
        <v>5.6481481481481487E-2</v>
      </c>
      <c r="F182" s="107" t="s">
        <v>121</v>
      </c>
      <c r="G182" s="103">
        <v>25</v>
      </c>
      <c r="H182" s="113">
        <v>1041</v>
      </c>
      <c r="I182" s="100" t="s">
        <v>609</v>
      </c>
      <c r="J182" s="114">
        <v>128</v>
      </c>
      <c r="K182" s="114">
        <v>48</v>
      </c>
      <c r="L182" s="113">
        <v>2</v>
      </c>
      <c r="M182" s="103" t="s">
        <v>604</v>
      </c>
      <c r="N182" s="115">
        <v>693</v>
      </c>
      <c r="O182" s="107" t="s">
        <v>577</v>
      </c>
      <c r="P182" s="111"/>
      <c r="Q182" s="105">
        <v>2012</v>
      </c>
      <c r="R182" s="189"/>
      <c r="S182" s="118"/>
      <c r="T182" s="118"/>
      <c r="U182" s="118"/>
      <c r="V182" s="176"/>
    </row>
    <row r="183" spans="1:22" s="13" customFormat="1" x14ac:dyDescent="0.3">
      <c r="A183" s="224" t="s">
        <v>1554</v>
      </c>
      <c r="B183" s="130">
        <v>1977</v>
      </c>
      <c r="C183" s="37">
        <v>5</v>
      </c>
      <c r="D183" s="246" t="s">
        <v>743</v>
      </c>
      <c r="E183" s="42">
        <v>5.2812500000000005E-2</v>
      </c>
      <c r="F183" s="27" t="s">
        <v>110</v>
      </c>
      <c r="G183" s="31">
        <v>25</v>
      </c>
      <c r="H183" s="22">
        <v>2200</v>
      </c>
      <c r="I183" s="13" t="s">
        <v>605</v>
      </c>
      <c r="J183" s="37">
        <v>160</v>
      </c>
      <c r="K183" s="37">
        <v>48</v>
      </c>
      <c r="L183" s="22">
        <v>6</v>
      </c>
      <c r="M183" s="31" t="s">
        <v>607</v>
      </c>
      <c r="N183" s="17">
        <f>1.28*1024</f>
        <v>1310.72</v>
      </c>
      <c r="O183" s="27" t="s">
        <v>577</v>
      </c>
      <c r="P183" s="49"/>
      <c r="Q183" s="54"/>
      <c r="R183" s="188"/>
      <c r="S183" s="63"/>
      <c r="T183" s="63"/>
      <c r="U183" s="63">
        <v>41800</v>
      </c>
      <c r="V183" s="175" t="s">
        <v>1562</v>
      </c>
    </row>
    <row r="184" spans="1:22" s="100" customFormat="1" x14ac:dyDescent="0.3">
      <c r="A184" s="227" t="s">
        <v>25</v>
      </c>
      <c r="B184" s="237">
        <v>2000</v>
      </c>
      <c r="C184" s="38"/>
      <c r="D184" s="248" t="s">
        <v>568</v>
      </c>
      <c r="E184" s="43">
        <v>0.10317129629629629</v>
      </c>
      <c r="F184" s="28" t="s">
        <v>151</v>
      </c>
      <c r="G184" s="32">
        <v>25</v>
      </c>
      <c r="H184" s="23">
        <v>1620</v>
      </c>
      <c r="I184" s="6" t="s">
        <v>612</v>
      </c>
      <c r="J184" s="38">
        <v>128</v>
      </c>
      <c r="K184" s="38">
        <v>48</v>
      </c>
      <c r="L184" s="23">
        <v>2</v>
      </c>
      <c r="M184" s="32" t="s">
        <v>604</v>
      </c>
      <c r="N184" s="18">
        <f>1.85*1024</f>
        <v>1894.4</v>
      </c>
      <c r="O184" s="28" t="s">
        <v>577</v>
      </c>
      <c r="P184" s="206" t="s">
        <v>1882</v>
      </c>
      <c r="Q184" s="55"/>
      <c r="R184" s="192"/>
      <c r="S184" s="62"/>
      <c r="T184" s="62"/>
      <c r="U184" s="62"/>
      <c r="V184" s="178"/>
    </row>
    <row r="185" spans="1:22" s="9" customFormat="1" x14ac:dyDescent="0.3">
      <c r="A185" s="225" t="s">
        <v>13</v>
      </c>
      <c r="B185" s="116">
        <v>1997</v>
      </c>
      <c r="C185" s="114">
        <v>7</v>
      </c>
      <c r="D185" s="247" t="s">
        <v>463</v>
      </c>
      <c r="E185" s="112">
        <v>6.987268518518519E-2</v>
      </c>
      <c r="F185" s="107" t="s">
        <v>122</v>
      </c>
      <c r="G185" s="103">
        <v>25</v>
      </c>
      <c r="H185" s="113">
        <v>817</v>
      </c>
      <c r="I185" s="100" t="s">
        <v>609</v>
      </c>
      <c r="J185" s="114">
        <v>128</v>
      </c>
      <c r="K185" s="114">
        <v>48</v>
      </c>
      <c r="L185" s="113">
        <v>2</v>
      </c>
      <c r="M185" s="103" t="s">
        <v>604</v>
      </c>
      <c r="N185" s="115">
        <v>693</v>
      </c>
      <c r="O185" s="107" t="s">
        <v>577</v>
      </c>
      <c r="P185" s="111"/>
      <c r="Q185" s="105">
        <v>2012</v>
      </c>
      <c r="R185" s="189"/>
      <c r="S185" s="118"/>
      <c r="T185" s="118"/>
      <c r="U185" s="118"/>
      <c r="V185" s="176"/>
    </row>
    <row r="186" spans="1:22" s="13" customFormat="1" x14ac:dyDescent="0.3">
      <c r="A186" s="223" t="s">
        <v>129</v>
      </c>
      <c r="B186" s="234">
        <v>2011</v>
      </c>
      <c r="C186" s="36">
        <v>5</v>
      </c>
      <c r="D186" s="245" t="s">
        <v>775</v>
      </c>
      <c r="E186" s="41">
        <v>7.3611111111111113E-2</v>
      </c>
      <c r="F186" s="26" t="s">
        <v>182</v>
      </c>
      <c r="G186" s="30">
        <v>23.975999999999999</v>
      </c>
      <c r="H186" s="21">
        <v>873</v>
      </c>
      <c r="I186" s="7" t="s">
        <v>605</v>
      </c>
      <c r="J186" s="36">
        <v>128</v>
      </c>
      <c r="K186" s="36">
        <v>48</v>
      </c>
      <c r="L186" s="21">
        <v>2</v>
      </c>
      <c r="M186" s="30" t="s">
        <v>604</v>
      </c>
      <c r="N186" s="16">
        <v>764</v>
      </c>
      <c r="O186" s="26" t="s">
        <v>577</v>
      </c>
      <c r="P186" s="48" t="s">
        <v>615</v>
      </c>
      <c r="Q186" s="53">
        <v>2012</v>
      </c>
      <c r="R186" s="186" t="s">
        <v>565</v>
      </c>
      <c r="S186" s="64"/>
      <c r="T186" s="64"/>
      <c r="U186" s="64"/>
      <c r="V186" s="174"/>
    </row>
    <row r="187" spans="1:22" s="65" customFormat="1" x14ac:dyDescent="0.3">
      <c r="A187" s="224" t="s">
        <v>310</v>
      </c>
      <c r="B187" s="130">
        <v>2009</v>
      </c>
      <c r="C187" s="37">
        <v>7</v>
      </c>
      <c r="D187" s="246" t="s">
        <v>805</v>
      </c>
      <c r="E187" s="42">
        <v>5.8993055555555556E-2</v>
      </c>
      <c r="F187" s="27" t="s">
        <v>111</v>
      </c>
      <c r="G187" s="31">
        <v>25</v>
      </c>
      <c r="H187" s="22">
        <v>1866</v>
      </c>
      <c r="I187" s="13" t="s">
        <v>609</v>
      </c>
      <c r="J187" s="37">
        <v>384</v>
      </c>
      <c r="K187" s="37">
        <v>48</v>
      </c>
      <c r="L187" s="22">
        <v>6</v>
      </c>
      <c r="M187" s="31" t="s">
        <v>606</v>
      </c>
      <c r="N187" s="17">
        <f>1.36*1024</f>
        <v>1392.64</v>
      </c>
      <c r="O187" s="27" t="s">
        <v>577</v>
      </c>
      <c r="P187" s="49"/>
      <c r="Q187" s="54">
        <v>2012</v>
      </c>
      <c r="R187" s="188"/>
      <c r="S187" s="63">
        <v>41520</v>
      </c>
      <c r="T187" s="63"/>
      <c r="U187" s="63">
        <v>41881</v>
      </c>
      <c r="V187" s="175" t="s">
        <v>677</v>
      </c>
    </row>
    <row r="188" spans="1:22" s="9" customFormat="1" x14ac:dyDescent="0.3">
      <c r="A188" s="226" t="s">
        <v>571</v>
      </c>
      <c r="B188" s="78">
        <v>2000</v>
      </c>
      <c r="C188" s="72">
        <v>9</v>
      </c>
      <c r="D188" s="244" t="s">
        <v>754</v>
      </c>
      <c r="E188" s="68">
        <v>0.10975694444444445</v>
      </c>
      <c r="F188" s="66" t="s">
        <v>108</v>
      </c>
      <c r="G188" s="67">
        <v>25</v>
      </c>
      <c r="H188" s="71">
        <v>1050</v>
      </c>
      <c r="I188" s="65" t="s">
        <v>603</v>
      </c>
      <c r="J188" s="72">
        <v>192</v>
      </c>
      <c r="K188" s="72">
        <v>48</v>
      </c>
      <c r="L188" s="71">
        <v>2</v>
      </c>
      <c r="M188" s="67" t="s">
        <v>606</v>
      </c>
      <c r="N188" s="73">
        <f>1.36*1024</f>
        <v>1392.64</v>
      </c>
      <c r="O188" s="66" t="s">
        <v>577</v>
      </c>
      <c r="P188" s="74"/>
      <c r="Q188" s="66"/>
      <c r="R188" s="194"/>
      <c r="S188" s="70">
        <v>41397</v>
      </c>
      <c r="T188" s="70" t="s">
        <v>1813</v>
      </c>
      <c r="U188" s="70"/>
      <c r="V188" s="173"/>
    </row>
    <row r="189" spans="1:22" s="13" customFormat="1" x14ac:dyDescent="0.3">
      <c r="A189" s="224" t="s">
        <v>176</v>
      </c>
      <c r="B189" s="238">
        <v>2009</v>
      </c>
      <c r="C189" s="39">
        <v>8</v>
      </c>
      <c r="D189" s="251" t="s">
        <v>72</v>
      </c>
      <c r="E189" s="44">
        <v>6.1423611111111109E-2</v>
      </c>
      <c r="F189" s="29" t="s">
        <v>123</v>
      </c>
      <c r="G189" s="33">
        <v>24</v>
      </c>
      <c r="H189" s="24">
        <v>977</v>
      </c>
      <c r="I189" s="11" t="s">
        <v>609</v>
      </c>
      <c r="J189" s="39">
        <v>128</v>
      </c>
      <c r="K189" s="39">
        <v>48</v>
      </c>
      <c r="L189" s="24">
        <v>2</v>
      </c>
      <c r="M189" s="33" t="s">
        <v>604</v>
      </c>
      <c r="N189" s="19">
        <v>698</v>
      </c>
      <c r="O189" s="29" t="s">
        <v>577</v>
      </c>
      <c r="P189" s="51" t="s">
        <v>661</v>
      </c>
      <c r="Q189" s="57">
        <v>2012</v>
      </c>
      <c r="R189" s="195"/>
      <c r="S189" s="61"/>
      <c r="T189" s="61"/>
      <c r="U189" s="61">
        <v>41764</v>
      </c>
      <c r="V189" s="181" t="s">
        <v>1453</v>
      </c>
    </row>
    <row r="190" spans="1:22" s="13" customFormat="1" x14ac:dyDescent="0.3">
      <c r="A190" s="224" t="s">
        <v>505</v>
      </c>
      <c r="B190" s="130">
        <v>2009</v>
      </c>
      <c r="C190" s="37">
        <v>6</v>
      </c>
      <c r="D190" s="246" t="s">
        <v>739</v>
      </c>
      <c r="E190" s="42">
        <v>6.6412037037037033E-2</v>
      </c>
      <c r="F190" s="27" t="s">
        <v>118</v>
      </c>
      <c r="G190" s="31">
        <v>25</v>
      </c>
      <c r="H190" s="22">
        <v>880</v>
      </c>
      <c r="I190" s="13" t="s">
        <v>609</v>
      </c>
      <c r="J190" s="37">
        <v>128</v>
      </c>
      <c r="K190" s="37">
        <v>48</v>
      </c>
      <c r="L190" s="22">
        <v>2</v>
      </c>
      <c r="M190" s="31" t="s">
        <v>604</v>
      </c>
      <c r="N190" s="17">
        <v>693</v>
      </c>
      <c r="O190" s="27" t="s">
        <v>577</v>
      </c>
      <c r="P190" s="49" t="s">
        <v>1169</v>
      </c>
      <c r="Q190" s="54">
        <v>2012</v>
      </c>
      <c r="R190" s="188" t="s">
        <v>1814</v>
      </c>
      <c r="S190" s="59">
        <v>41620</v>
      </c>
      <c r="T190" s="59" t="s">
        <v>1815</v>
      </c>
      <c r="U190" s="59"/>
      <c r="V190" s="175"/>
    </row>
    <row r="191" spans="1:22" s="65" customFormat="1" x14ac:dyDescent="0.3">
      <c r="A191" s="224" t="s">
        <v>126</v>
      </c>
      <c r="B191" s="130">
        <v>2002</v>
      </c>
      <c r="C191" s="37">
        <v>8</v>
      </c>
      <c r="D191" s="246" t="s">
        <v>806</v>
      </c>
      <c r="E191" s="42">
        <v>6.7569444444444446E-2</v>
      </c>
      <c r="F191" s="27" t="s">
        <v>111</v>
      </c>
      <c r="G191" s="31">
        <v>25</v>
      </c>
      <c r="H191" s="22">
        <v>1056</v>
      </c>
      <c r="I191" s="13" t="s">
        <v>609</v>
      </c>
      <c r="J191" s="37">
        <v>384</v>
      </c>
      <c r="K191" s="37">
        <v>48</v>
      </c>
      <c r="L191" s="22">
        <v>6</v>
      </c>
      <c r="M191" s="31" t="s">
        <v>606</v>
      </c>
      <c r="N191" s="17">
        <f>0.99*1024</f>
        <v>1013.76</v>
      </c>
      <c r="O191" s="27" t="s">
        <v>577</v>
      </c>
      <c r="P191" s="49"/>
      <c r="Q191" s="54">
        <v>2012</v>
      </c>
      <c r="R191" s="188"/>
      <c r="S191" s="59">
        <v>41566</v>
      </c>
      <c r="T191" s="59" t="s">
        <v>707</v>
      </c>
      <c r="U191" s="59"/>
      <c r="V191" s="175"/>
    </row>
    <row r="192" spans="1:22" s="7" customFormat="1" x14ac:dyDescent="0.3">
      <c r="A192" s="226" t="s">
        <v>766</v>
      </c>
      <c r="B192" s="78">
        <v>2009</v>
      </c>
      <c r="C192" s="72">
        <v>9</v>
      </c>
      <c r="D192" s="244" t="s">
        <v>837</v>
      </c>
      <c r="E192" s="68">
        <v>6.0416666666666667E-2</v>
      </c>
      <c r="F192" s="66" t="s">
        <v>184</v>
      </c>
      <c r="G192" s="67">
        <v>25</v>
      </c>
      <c r="H192" s="71">
        <v>1600</v>
      </c>
      <c r="I192" s="65" t="s">
        <v>605</v>
      </c>
      <c r="J192" s="72">
        <v>384</v>
      </c>
      <c r="K192" s="72">
        <v>48</v>
      </c>
      <c r="L192" s="71">
        <v>6</v>
      </c>
      <c r="M192" s="67" t="s">
        <v>607</v>
      </c>
      <c r="N192" s="73">
        <f>1.21*1024</f>
        <v>1239.04</v>
      </c>
      <c r="O192" s="66" t="s">
        <v>577</v>
      </c>
      <c r="P192" s="74"/>
      <c r="Q192" s="69">
        <v>2012</v>
      </c>
      <c r="R192" s="185"/>
      <c r="S192" s="70">
        <v>41605</v>
      </c>
      <c r="T192" s="70" t="s">
        <v>767</v>
      </c>
      <c r="U192" s="70"/>
      <c r="V192" s="173"/>
    </row>
    <row r="193" spans="1:22" s="13" customFormat="1" x14ac:dyDescent="0.3">
      <c r="A193" s="225" t="s">
        <v>66</v>
      </c>
      <c r="B193" s="238">
        <v>2003</v>
      </c>
      <c r="C193" s="39">
        <v>5</v>
      </c>
      <c r="D193" s="251" t="s">
        <v>807</v>
      </c>
      <c r="E193" s="44">
        <v>6.9432870370370367E-2</v>
      </c>
      <c r="F193" s="29" t="s">
        <v>108</v>
      </c>
      <c r="G193" s="33">
        <v>25</v>
      </c>
      <c r="H193" s="24">
        <v>827</v>
      </c>
      <c r="I193" s="11" t="s">
        <v>610</v>
      </c>
      <c r="J193" s="39">
        <v>128</v>
      </c>
      <c r="K193" s="39">
        <v>44.1</v>
      </c>
      <c r="L193" s="24">
        <v>2</v>
      </c>
      <c r="M193" s="33" t="s">
        <v>604</v>
      </c>
      <c r="N193" s="19">
        <v>683</v>
      </c>
      <c r="O193" s="29" t="s">
        <v>577</v>
      </c>
      <c r="P193" s="51" t="s">
        <v>661</v>
      </c>
      <c r="Q193" s="57">
        <v>2012</v>
      </c>
      <c r="R193" s="195"/>
      <c r="S193" s="61"/>
      <c r="T193" s="61"/>
      <c r="U193" s="61"/>
      <c r="V193" s="181"/>
    </row>
    <row r="194" spans="1:22" s="65" customFormat="1" x14ac:dyDescent="0.3">
      <c r="A194" s="223" t="s">
        <v>298</v>
      </c>
      <c r="B194" s="234">
        <v>2010</v>
      </c>
      <c r="C194" s="36">
        <v>7</v>
      </c>
      <c r="D194" s="245" t="s">
        <v>463</v>
      </c>
      <c r="E194" s="41">
        <v>7.2766203703703694E-2</v>
      </c>
      <c r="F194" s="26" t="s">
        <v>114</v>
      </c>
      <c r="G194" s="30">
        <v>23</v>
      </c>
      <c r="H194" s="21">
        <v>1523</v>
      </c>
      <c r="I194" s="254"/>
      <c r="J194" s="36">
        <v>640</v>
      </c>
      <c r="K194" s="36">
        <v>48</v>
      </c>
      <c r="L194" s="21">
        <v>6</v>
      </c>
      <c r="M194" s="30"/>
      <c r="N194" s="16">
        <v>1617.92</v>
      </c>
      <c r="O194" s="26"/>
      <c r="P194" s="48" t="s">
        <v>634</v>
      </c>
      <c r="Q194" s="26"/>
      <c r="R194" s="199"/>
      <c r="S194" s="58">
        <v>41316</v>
      </c>
      <c r="T194" s="58"/>
      <c r="U194" s="58"/>
      <c r="V194" s="174"/>
    </row>
    <row r="195" spans="1:22" s="9" customFormat="1" x14ac:dyDescent="0.3">
      <c r="A195" s="226" t="s">
        <v>15</v>
      </c>
      <c r="B195" s="78">
        <v>2011</v>
      </c>
      <c r="C195" s="72">
        <v>10</v>
      </c>
      <c r="D195" s="244" t="s">
        <v>72</v>
      </c>
      <c r="E195" s="68">
        <v>7.4293981481481489E-2</v>
      </c>
      <c r="F195" s="66" t="s">
        <v>108</v>
      </c>
      <c r="G195" s="67">
        <v>25</v>
      </c>
      <c r="H195" s="71">
        <v>1458</v>
      </c>
      <c r="I195" s="65" t="s">
        <v>609</v>
      </c>
      <c r="J195" s="72">
        <v>448</v>
      </c>
      <c r="K195" s="72">
        <v>48</v>
      </c>
      <c r="L195" s="71">
        <v>6</v>
      </c>
      <c r="M195" s="67" t="s">
        <v>606</v>
      </c>
      <c r="N195" s="73">
        <f>1.45*1024</f>
        <v>1484.8</v>
      </c>
      <c r="O195" s="66" t="s">
        <v>577</v>
      </c>
      <c r="P195" s="74" t="s">
        <v>968</v>
      </c>
      <c r="Q195" s="75">
        <v>40913</v>
      </c>
      <c r="R195" s="185"/>
      <c r="S195" s="76"/>
      <c r="T195" s="76"/>
      <c r="U195" s="76">
        <v>41687</v>
      </c>
      <c r="V195" s="173" t="s">
        <v>1116</v>
      </c>
    </row>
    <row r="196" spans="1:22" s="13" customFormat="1" x14ac:dyDescent="0.3">
      <c r="A196" s="226" t="s">
        <v>81</v>
      </c>
      <c r="B196" s="78">
        <v>2012</v>
      </c>
      <c r="C196" s="72">
        <v>10</v>
      </c>
      <c r="D196" s="244" t="s">
        <v>74</v>
      </c>
      <c r="E196" s="68">
        <v>7.6099537037037035E-2</v>
      </c>
      <c r="F196" s="66" t="s">
        <v>108</v>
      </c>
      <c r="G196" s="67">
        <v>25</v>
      </c>
      <c r="H196" s="71">
        <v>1295</v>
      </c>
      <c r="I196" s="65" t="s">
        <v>609</v>
      </c>
      <c r="J196" s="72">
        <v>448</v>
      </c>
      <c r="K196" s="72">
        <v>48</v>
      </c>
      <c r="L196" s="71">
        <v>6</v>
      </c>
      <c r="M196" s="67" t="s">
        <v>606</v>
      </c>
      <c r="N196" s="73">
        <f>1.36*1024</f>
        <v>1392.64</v>
      </c>
      <c r="O196" s="66" t="s">
        <v>577</v>
      </c>
      <c r="P196" s="74"/>
      <c r="Q196" s="69">
        <v>2012</v>
      </c>
      <c r="R196" s="185"/>
      <c r="S196" s="70"/>
      <c r="T196" s="70"/>
      <c r="U196" s="70">
        <v>41700</v>
      </c>
      <c r="V196" s="173" t="s">
        <v>1207</v>
      </c>
    </row>
    <row r="197" spans="1:22" s="100" customFormat="1" x14ac:dyDescent="0.3">
      <c r="A197" s="224" t="s">
        <v>465</v>
      </c>
      <c r="B197" s="130">
        <v>2011</v>
      </c>
      <c r="C197" s="37">
        <v>8</v>
      </c>
      <c r="D197" s="246" t="s">
        <v>809</v>
      </c>
      <c r="E197" s="42">
        <v>7.3645833333333341E-2</v>
      </c>
      <c r="F197" s="27" t="s">
        <v>106</v>
      </c>
      <c r="G197" s="31">
        <v>25</v>
      </c>
      <c r="H197" s="22">
        <v>1353</v>
      </c>
      <c r="I197" s="13" t="s">
        <v>609</v>
      </c>
      <c r="J197" s="37">
        <v>448</v>
      </c>
      <c r="K197" s="37">
        <v>48</v>
      </c>
      <c r="L197" s="22">
        <v>6</v>
      </c>
      <c r="M197" s="31" t="s">
        <v>606</v>
      </c>
      <c r="N197" s="17">
        <f>1.36*1024</f>
        <v>1392.64</v>
      </c>
      <c r="O197" s="27" t="s">
        <v>577</v>
      </c>
      <c r="P197" s="49" t="s">
        <v>1165</v>
      </c>
      <c r="Q197" s="54">
        <v>2012</v>
      </c>
      <c r="R197" s="188"/>
      <c r="S197" s="59">
        <v>41573</v>
      </c>
      <c r="T197" s="59" t="s">
        <v>708</v>
      </c>
      <c r="U197" s="59"/>
      <c r="V197" s="175"/>
    </row>
    <row r="198" spans="1:22" s="13" customFormat="1" x14ac:dyDescent="0.3">
      <c r="A198" s="225" t="s">
        <v>65</v>
      </c>
      <c r="B198" s="116">
        <v>2005</v>
      </c>
      <c r="C198" s="114">
        <v>7</v>
      </c>
      <c r="D198" s="247" t="s">
        <v>775</v>
      </c>
      <c r="E198" s="112">
        <v>8.5925925925925919E-2</v>
      </c>
      <c r="F198" s="107" t="s">
        <v>124</v>
      </c>
      <c r="G198" s="103">
        <v>25</v>
      </c>
      <c r="H198" s="113">
        <v>640</v>
      </c>
      <c r="I198" s="100" t="s">
        <v>609</v>
      </c>
      <c r="J198" s="114">
        <v>128</v>
      </c>
      <c r="K198" s="114">
        <v>48</v>
      </c>
      <c r="L198" s="113">
        <v>2</v>
      </c>
      <c r="M198" s="103" t="s">
        <v>604</v>
      </c>
      <c r="N198" s="115">
        <v>693</v>
      </c>
      <c r="O198" s="107" t="s">
        <v>577</v>
      </c>
      <c r="P198" s="111"/>
      <c r="Q198" s="232">
        <v>40918</v>
      </c>
      <c r="R198" t="s">
        <v>1951</v>
      </c>
      <c r="S198" s="106"/>
      <c r="T198" s="106"/>
      <c r="U198" s="106"/>
      <c r="V198" s="176"/>
    </row>
    <row r="199" spans="1:22" s="13" customFormat="1" x14ac:dyDescent="0.3">
      <c r="A199" s="224" t="s">
        <v>1446</v>
      </c>
      <c r="B199" s="130">
        <v>2011</v>
      </c>
      <c r="C199" s="37">
        <v>8</v>
      </c>
      <c r="D199" s="246" t="s">
        <v>805</v>
      </c>
      <c r="E199" s="42">
        <v>7.2777777777777775E-2</v>
      </c>
      <c r="F199" s="27" t="s">
        <v>165</v>
      </c>
      <c r="G199" s="31">
        <v>23.975999999999999</v>
      </c>
      <c r="H199" s="22">
        <v>651</v>
      </c>
      <c r="I199" s="13" t="s">
        <v>605</v>
      </c>
      <c r="J199" s="37">
        <v>448</v>
      </c>
      <c r="K199" s="37">
        <v>48</v>
      </c>
      <c r="L199" s="22">
        <v>6</v>
      </c>
      <c r="M199" s="31" t="s">
        <v>606</v>
      </c>
      <c r="N199" s="17">
        <v>845</v>
      </c>
      <c r="O199" s="27" t="s">
        <v>577</v>
      </c>
      <c r="P199" s="49"/>
      <c r="Q199" s="54"/>
      <c r="R199" s="188"/>
      <c r="S199" s="59"/>
      <c r="T199" s="59"/>
      <c r="U199" s="59">
        <v>41729</v>
      </c>
      <c r="V199" s="175" t="s">
        <v>1299</v>
      </c>
    </row>
    <row r="200" spans="1:22" s="13" customFormat="1" x14ac:dyDescent="0.3">
      <c r="A200" s="224" t="s">
        <v>646</v>
      </c>
      <c r="B200" s="130">
        <v>1981</v>
      </c>
      <c r="C200" s="37">
        <v>7</v>
      </c>
      <c r="D200" s="246" t="s">
        <v>73</v>
      </c>
      <c r="E200" s="42">
        <v>7.6805555555555557E-2</v>
      </c>
      <c r="F200" s="27" t="s">
        <v>509</v>
      </c>
      <c r="G200" s="31">
        <v>25</v>
      </c>
      <c r="H200" s="22">
        <v>1449</v>
      </c>
      <c r="I200" s="13" t="s">
        <v>610</v>
      </c>
      <c r="J200" s="37">
        <v>192</v>
      </c>
      <c r="K200" s="37">
        <v>48</v>
      </c>
      <c r="L200" s="22">
        <v>2</v>
      </c>
      <c r="M200" s="31" t="s">
        <v>606</v>
      </c>
      <c r="N200" s="17">
        <f>1.29*1024</f>
        <v>1320.96</v>
      </c>
      <c r="O200" s="27" t="s">
        <v>577</v>
      </c>
      <c r="P200" s="49" t="s">
        <v>1367</v>
      </c>
      <c r="Q200" s="27"/>
      <c r="R200" s="187"/>
      <c r="S200" s="59">
        <v>41473</v>
      </c>
      <c r="T200" s="59" t="s">
        <v>647</v>
      </c>
      <c r="U200" s="59"/>
      <c r="V200" s="175"/>
    </row>
    <row r="201" spans="1:22" s="13" customFormat="1" x14ac:dyDescent="0.3">
      <c r="A201" s="224" t="s">
        <v>26</v>
      </c>
      <c r="B201" s="130">
        <v>2008</v>
      </c>
      <c r="C201" s="37">
        <v>7</v>
      </c>
      <c r="D201" s="246" t="s">
        <v>870</v>
      </c>
      <c r="E201" s="42">
        <v>8.160879629629629E-2</v>
      </c>
      <c r="F201" s="27" t="s">
        <v>102</v>
      </c>
      <c r="G201" s="31">
        <v>25</v>
      </c>
      <c r="H201" s="22">
        <v>1253</v>
      </c>
      <c r="I201" s="13" t="s">
        <v>609</v>
      </c>
      <c r="J201" s="37">
        <v>448</v>
      </c>
      <c r="K201" s="37">
        <v>48</v>
      </c>
      <c r="L201" s="22">
        <v>6</v>
      </c>
      <c r="M201" s="31" t="s">
        <v>606</v>
      </c>
      <c r="N201" s="17">
        <f>1.42*1024</f>
        <v>1454.08</v>
      </c>
      <c r="O201" s="27" t="s">
        <v>577</v>
      </c>
      <c r="P201" s="49" t="s">
        <v>1366</v>
      </c>
      <c r="Q201" s="27"/>
      <c r="R201" s="187"/>
      <c r="S201" s="59">
        <v>41484</v>
      </c>
      <c r="T201" s="59" t="s">
        <v>662</v>
      </c>
      <c r="U201" s="59"/>
      <c r="V201" s="175"/>
    </row>
    <row r="202" spans="1:22" s="13" customFormat="1" x14ac:dyDescent="0.3">
      <c r="A202" s="224" t="s">
        <v>653</v>
      </c>
      <c r="B202" s="130">
        <v>1984</v>
      </c>
      <c r="C202" s="37">
        <v>7</v>
      </c>
      <c r="D202" s="246" t="s">
        <v>73</v>
      </c>
      <c r="E202" s="42">
        <v>7.886574074074075E-2</v>
      </c>
      <c r="F202" s="27" t="s">
        <v>114</v>
      </c>
      <c r="G202" s="31">
        <v>25</v>
      </c>
      <c r="H202" s="22">
        <v>1411</v>
      </c>
      <c r="I202" s="13" t="s">
        <v>610</v>
      </c>
      <c r="J202" s="37">
        <v>192</v>
      </c>
      <c r="K202" s="37">
        <v>48</v>
      </c>
      <c r="L202" s="22">
        <v>2</v>
      </c>
      <c r="M202" s="31" t="s">
        <v>606</v>
      </c>
      <c r="N202" s="17">
        <f>1.29*1024</f>
        <v>1320.96</v>
      </c>
      <c r="O202" s="27" t="s">
        <v>577</v>
      </c>
      <c r="P202" s="49" t="s">
        <v>1364</v>
      </c>
      <c r="Q202" s="27"/>
      <c r="R202" s="187"/>
      <c r="S202" s="59">
        <v>41478</v>
      </c>
      <c r="T202" s="59" t="s">
        <v>1816</v>
      </c>
      <c r="U202" s="59"/>
      <c r="V202" s="175"/>
    </row>
    <row r="203" spans="1:22" s="65" customFormat="1" x14ac:dyDescent="0.3">
      <c r="A203" s="224" t="s">
        <v>658</v>
      </c>
      <c r="B203" s="130">
        <v>1989</v>
      </c>
      <c r="C203" s="37">
        <v>8</v>
      </c>
      <c r="D203" s="246" t="s">
        <v>73</v>
      </c>
      <c r="E203" s="42">
        <v>8.4490740740740741E-2</v>
      </c>
      <c r="F203" s="27" t="s">
        <v>317</v>
      </c>
      <c r="G203" s="31">
        <v>25</v>
      </c>
      <c r="H203" s="22">
        <v>1317</v>
      </c>
      <c r="I203" s="13" t="s">
        <v>610</v>
      </c>
      <c r="J203" s="37">
        <v>192</v>
      </c>
      <c r="K203" s="37">
        <v>48</v>
      </c>
      <c r="L203" s="22">
        <v>2</v>
      </c>
      <c r="M203" s="31" t="s">
        <v>606</v>
      </c>
      <c r="N203" s="17">
        <f>1.3*1024</f>
        <v>1331.2</v>
      </c>
      <c r="O203" s="27" t="s">
        <v>577</v>
      </c>
      <c r="P203" s="49" t="s">
        <v>1365</v>
      </c>
      <c r="Q203" s="27"/>
      <c r="R203" s="187"/>
      <c r="S203" s="59">
        <v>41482</v>
      </c>
      <c r="T203" s="59" t="s">
        <v>659</v>
      </c>
      <c r="U203" s="59"/>
      <c r="V203" s="175"/>
    </row>
    <row r="204" spans="1:22" s="13" customFormat="1" x14ac:dyDescent="0.3">
      <c r="A204" s="226" t="s">
        <v>552</v>
      </c>
      <c r="B204" s="78">
        <v>2008</v>
      </c>
      <c r="C204" s="72">
        <v>10</v>
      </c>
      <c r="D204" s="244" t="s">
        <v>812</v>
      </c>
      <c r="E204" s="68">
        <v>7.6655092592592594E-2</v>
      </c>
      <c r="F204" s="66" t="s">
        <v>111</v>
      </c>
      <c r="G204" s="67">
        <v>25</v>
      </c>
      <c r="H204" s="71">
        <v>1348</v>
      </c>
      <c r="I204" s="65" t="s">
        <v>609</v>
      </c>
      <c r="J204" s="72">
        <v>384</v>
      </c>
      <c r="K204" s="72">
        <v>48</v>
      </c>
      <c r="L204" s="71">
        <v>6</v>
      </c>
      <c r="M204" s="67" t="s">
        <v>606</v>
      </c>
      <c r="N204" s="73">
        <f>1.36*1024</f>
        <v>1392.64</v>
      </c>
      <c r="O204" s="66" t="s">
        <v>577</v>
      </c>
      <c r="P204" s="74"/>
      <c r="Q204" s="66"/>
      <c r="R204" s="194"/>
      <c r="S204" s="70">
        <v>41394</v>
      </c>
      <c r="T204" s="70" t="s">
        <v>1817</v>
      </c>
      <c r="U204" s="70"/>
      <c r="V204" s="173"/>
    </row>
    <row r="205" spans="1:22" s="13" customFormat="1" x14ac:dyDescent="0.3">
      <c r="A205" s="224" t="s">
        <v>554</v>
      </c>
      <c r="B205" s="130">
        <v>2011</v>
      </c>
      <c r="C205" s="37">
        <v>6</v>
      </c>
      <c r="D205" s="246" t="s">
        <v>813</v>
      </c>
      <c r="E205" s="42">
        <v>5.7268518518518517E-2</v>
      </c>
      <c r="F205" s="27" t="s">
        <v>110</v>
      </c>
      <c r="G205" s="31">
        <v>25</v>
      </c>
      <c r="H205" s="22">
        <v>1936</v>
      </c>
      <c r="I205" s="13" t="s">
        <v>609</v>
      </c>
      <c r="J205" s="37">
        <v>384</v>
      </c>
      <c r="K205" s="37">
        <v>48</v>
      </c>
      <c r="L205" s="22">
        <v>6</v>
      </c>
      <c r="M205" s="31" t="s">
        <v>606</v>
      </c>
      <c r="N205" s="17">
        <f>1.36*1024</f>
        <v>1392.64</v>
      </c>
      <c r="O205" s="27" t="s">
        <v>577</v>
      </c>
      <c r="P205" s="49"/>
      <c r="Q205" s="27"/>
      <c r="R205" s="187"/>
      <c r="S205" s="59">
        <v>41396</v>
      </c>
      <c r="T205" s="59" t="s">
        <v>1818</v>
      </c>
      <c r="U205" s="59"/>
      <c r="V205" s="175"/>
    </row>
    <row r="206" spans="1:22" s="13" customFormat="1" x14ac:dyDescent="0.3">
      <c r="A206" s="224" t="s">
        <v>1510</v>
      </c>
      <c r="B206" s="130">
        <v>2008</v>
      </c>
      <c r="C206" s="37">
        <v>9</v>
      </c>
      <c r="D206" s="246" t="s">
        <v>556</v>
      </c>
      <c r="E206" s="42">
        <v>8.7511574074074075E-2</v>
      </c>
      <c r="F206" s="27" t="s">
        <v>719</v>
      </c>
      <c r="G206" s="31">
        <v>23.975999999999999</v>
      </c>
      <c r="H206" s="22">
        <v>1950</v>
      </c>
      <c r="I206" s="13" t="s">
        <v>605</v>
      </c>
      <c r="J206" s="37">
        <v>640</v>
      </c>
      <c r="K206" s="37">
        <v>48</v>
      </c>
      <c r="L206" s="22">
        <v>6</v>
      </c>
      <c r="M206" s="31" t="s">
        <v>606</v>
      </c>
      <c r="N206" s="17">
        <f>2.28*1024</f>
        <v>2334.7199999999998</v>
      </c>
      <c r="O206" s="27" t="s">
        <v>577</v>
      </c>
      <c r="P206" s="49"/>
      <c r="Q206" s="27"/>
      <c r="R206" s="187"/>
      <c r="S206" s="59"/>
      <c r="T206" s="59"/>
      <c r="U206" s="59">
        <v>41785</v>
      </c>
      <c r="V206" s="175" t="s">
        <v>1511</v>
      </c>
    </row>
    <row r="207" spans="1:22" s="13" customFormat="1" x14ac:dyDescent="0.3">
      <c r="A207" s="224" t="s">
        <v>1607</v>
      </c>
      <c r="B207" s="130">
        <v>2010</v>
      </c>
      <c r="C207" s="37">
        <v>8</v>
      </c>
      <c r="D207" s="246" t="s">
        <v>556</v>
      </c>
      <c r="E207" s="42">
        <v>8.6562500000000001E-2</v>
      </c>
      <c r="F207" s="27" t="s">
        <v>688</v>
      </c>
      <c r="G207" s="31">
        <v>23.975999999999999</v>
      </c>
      <c r="H207" s="22">
        <v>1747</v>
      </c>
      <c r="I207" s="13" t="s">
        <v>605</v>
      </c>
      <c r="J207" s="37">
        <v>448</v>
      </c>
      <c r="K207" s="37">
        <v>48</v>
      </c>
      <c r="L207" s="22">
        <v>6</v>
      </c>
      <c r="M207" s="31" t="s">
        <v>606</v>
      </c>
      <c r="N207" s="17">
        <f>1.91*1024</f>
        <v>1955.84</v>
      </c>
      <c r="O207" s="27" t="s">
        <v>577</v>
      </c>
      <c r="P207" s="49"/>
      <c r="Q207" s="27"/>
      <c r="R207" s="187"/>
      <c r="S207" s="59"/>
      <c r="T207" s="59"/>
      <c r="U207" s="59">
        <v>41820</v>
      </c>
      <c r="V207" s="175" t="s">
        <v>1608</v>
      </c>
    </row>
    <row r="208" spans="1:22" s="13" customFormat="1" x14ac:dyDescent="0.3">
      <c r="A208" s="224" t="s">
        <v>1615</v>
      </c>
      <c r="B208" s="130">
        <v>2013</v>
      </c>
      <c r="C208" s="37">
        <v>8</v>
      </c>
      <c r="D208" s="246" t="s">
        <v>556</v>
      </c>
      <c r="E208" s="42">
        <v>9.0648148148148144E-2</v>
      </c>
      <c r="F208" s="27" t="s">
        <v>719</v>
      </c>
      <c r="G208" s="31">
        <v>23.975999999999999</v>
      </c>
      <c r="H208" s="22">
        <v>2043</v>
      </c>
      <c r="I208" s="13" t="s">
        <v>605</v>
      </c>
      <c r="J208" s="37">
        <v>640</v>
      </c>
      <c r="K208" s="37">
        <v>48</v>
      </c>
      <c r="L208" s="22">
        <v>6</v>
      </c>
      <c r="M208" s="31" t="s">
        <v>606</v>
      </c>
      <c r="N208" s="17">
        <f>2.44*1024</f>
        <v>2498.56</v>
      </c>
      <c r="O208" s="27" t="s">
        <v>577</v>
      </c>
      <c r="P208" s="49"/>
      <c r="Q208" s="27"/>
      <c r="R208" s="187"/>
      <c r="S208" s="59"/>
      <c r="T208" s="59"/>
      <c r="U208" s="59">
        <v>41823</v>
      </c>
      <c r="V208" s="175" t="s">
        <v>1616</v>
      </c>
    </row>
    <row r="209" spans="1:22" s="13" customFormat="1" x14ac:dyDescent="0.3">
      <c r="A209" s="224" t="s">
        <v>578</v>
      </c>
      <c r="B209" s="130">
        <v>2011</v>
      </c>
      <c r="C209" s="37">
        <v>7</v>
      </c>
      <c r="D209" s="246" t="s">
        <v>814</v>
      </c>
      <c r="E209" s="42">
        <v>8.3877314814814807E-2</v>
      </c>
      <c r="F209" s="27" t="s">
        <v>182</v>
      </c>
      <c r="G209" s="31">
        <v>23.975999999999999</v>
      </c>
      <c r="H209" s="22">
        <v>1805</v>
      </c>
      <c r="I209" s="13" t="s">
        <v>605</v>
      </c>
      <c r="J209" s="37">
        <v>448</v>
      </c>
      <c r="K209" s="37">
        <v>48</v>
      </c>
      <c r="L209" s="22">
        <v>2</v>
      </c>
      <c r="M209" s="31" t="s">
        <v>606</v>
      </c>
      <c r="N209" s="17">
        <f>1.89*1024</f>
        <v>1935.36</v>
      </c>
      <c r="O209" s="27" t="s">
        <v>577</v>
      </c>
      <c r="P209" s="49"/>
      <c r="Q209" s="27"/>
      <c r="R209" s="187"/>
      <c r="S209" s="59">
        <v>41411</v>
      </c>
      <c r="T209" s="59" t="s">
        <v>579</v>
      </c>
      <c r="U209" s="59"/>
      <c r="V209" s="175"/>
    </row>
    <row r="210" spans="1:22" s="13" customFormat="1" x14ac:dyDescent="0.3">
      <c r="A210" s="224" t="s">
        <v>1082</v>
      </c>
      <c r="B210" s="130">
        <v>2012</v>
      </c>
      <c r="C210" s="37">
        <v>8</v>
      </c>
      <c r="D210" s="246" t="s">
        <v>867</v>
      </c>
      <c r="E210" s="42">
        <v>8.6840277777777766E-2</v>
      </c>
      <c r="F210" s="27" t="s">
        <v>688</v>
      </c>
      <c r="G210" s="31">
        <v>25</v>
      </c>
      <c r="H210" s="22">
        <v>2092</v>
      </c>
      <c r="I210" s="13" t="s">
        <v>605</v>
      </c>
      <c r="J210" s="37">
        <v>384</v>
      </c>
      <c r="K210" s="37">
        <v>48</v>
      </c>
      <c r="L210" s="22">
        <v>6</v>
      </c>
      <c r="M210" s="31" t="s">
        <v>606</v>
      </c>
      <c r="N210" s="17">
        <f>2.24*1024</f>
        <v>2293.7600000000002</v>
      </c>
      <c r="O210" s="27" t="s">
        <v>577</v>
      </c>
      <c r="P210" s="49"/>
      <c r="Q210" s="27"/>
      <c r="R210" s="187"/>
      <c r="S210" s="59"/>
      <c r="T210" s="59"/>
      <c r="U210" s="59">
        <v>41956</v>
      </c>
      <c r="V210" s="175" t="s">
        <v>2050</v>
      </c>
    </row>
    <row r="211" spans="1:22" s="100" customFormat="1" x14ac:dyDescent="0.3">
      <c r="A211" s="224" t="s">
        <v>1413</v>
      </c>
      <c r="B211" s="130">
        <v>2013</v>
      </c>
      <c r="C211" s="37">
        <v>7</v>
      </c>
      <c r="D211" s="246" t="s">
        <v>565</v>
      </c>
      <c r="E211" s="42">
        <v>8.9050925925925936E-2</v>
      </c>
      <c r="F211" s="27" t="s">
        <v>688</v>
      </c>
      <c r="G211" s="31">
        <v>23.975999999999999</v>
      </c>
      <c r="H211" s="22">
        <v>2075</v>
      </c>
      <c r="I211" s="13" t="s">
        <v>605</v>
      </c>
      <c r="J211" s="37">
        <v>448</v>
      </c>
      <c r="K211" s="37">
        <v>48</v>
      </c>
      <c r="L211" s="22">
        <v>6</v>
      </c>
      <c r="M211" s="31" t="s">
        <v>606</v>
      </c>
      <c r="N211" s="17">
        <f>2.26*1024</f>
        <v>2314.2399999999998</v>
      </c>
      <c r="O211" s="27" t="s">
        <v>577</v>
      </c>
      <c r="P211" s="49"/>
      <c r="Q211" s="27"/>
      <c r="R211" s="187"/>
      <c r="S211" s="59"/>
      <c r="T211" s="59"/>
      <c r="U211" s="59">
        <v>41744</v>
      </c>
      <c r="V211" s="175" t="s">
        <v>1819</v>
      </c>
    </row>
    <row r="212" spans="1:22" s="13" customFormat="1" x14ac:dyDescent="0.3">
      <c r="A212" s="225" t="s">
        <v>89</v>
      </c>
      <c r="B212" s="116">
        <v>2012</v>
      </c>
      <c r="C212" s="114">
        <v>6</v>
      </c>
      <c r="D212" s="247" t="s">
        <v>815</v>
      </c>
      <c r="E212" s="112">
        <v>8.7928240740740737E-2</v>
      </c>
      <c r="F212" s="107" t="s">
        <v>108</v>
      </c>
      <c r="G212" s="103">
        <v>25</v>
      </c>
      <c r="H212" s="113">
        <v>1123</v>
      </c>
      <c r="I212" s="100" t="s">
        <v>609</v>
      </c>
      <c r="J212" s="114">
        <v>384</v>
      </c>
      <c r="K212" s="114">
        <v>48</v>
      </c>
      <c r="L212" s="113">
        <v>6</v>
      </c>
      <c r="M212" s="103" t="s">
        <v>606</v>
      </c>
      <c r="N212" s="115">
        <f>1.35*1024</f>
        <v>1382.4</v>
      </c>
      <c r="O212" s="107" t="s">
        <v>577</v>
      </c>
      <c r="P212" s="111"/>
      <c r="Q212" s="105">
        <v>2012</v>
      </c>
      <c r="R212" s="189" t="s">
        <v>99</v>
      </c>
      <c r="S212" s="106"/>
      <c r="T212" s="106"/>
      <c r="U212" s="106"/>
      <c r="V212" s="176"/>
    </row>
    <row r="213" spans="1:22" s="13" customFormat="1" x14ac:dyDescent="0.3">
      <c r="A213" s="224" t="s">
        <v>673</v>
      </c>
      <c r="B213" s="130">
        <v>2003</v>
      </c>
      <c r="C213" s="37">
        <v>9</v>
      </c>
      <c r="D213" s="246" t="s">
        <v>746</v>
      </c>
      <c r="E213" s="42">
        <v>6.0706018518518513E-2</v>
      </c>
      <c r="F213" s="27" t="s">
        <v>623</v>
      </c>
      <c r="G213" s="31">
        <v>23.975999999999999</v>
      </c>
      <c r="H213" s="22">
        <v>11160</v>
      </c>
      <c r="I213" s="13" t="s">
        <v>605</v>
      </c>
      <c r="J213" s="37">
        <v>448</v>
      </c>
      <c r="K213" s="37">
        <v>48</v>
      </c>
      <c r="L213" s="22">
        <v>6</v>
      </c>
      <c r="M213" s="31" t="s">
        <v>606</v>
      </c>
      <c r="N213" s="17">
        <f>6.9*1024</f>
        <v>7065.6</v>
      </c>
      <c r="O213" s="27" t="s">
        <v>577</v>
      </c>
      <c r="P213" s="49"/>
      <c r="Q213" s="27"/>
      <c r="R213" s="187"/>
      <c r="S213" s="59">
        <v>41491</v>
      </c>
      <c r="T213" s="59" t="s">
        <v>1820</v>
      </c>
      <c r="U213" s="59">
        <v>41815</v>
      </c>
      <c r="V213" s="175" t="s">
        <v>1821</v>
      </c>
    </row>
    <row r="214" spans="1:22" s="13" customFormat="1" x14ac:dyDescent="0.3">
      <c r="A214" s="224" t="s">
        <v>672</v>
      </c>
      <c r="B214" s="130">
        <v>2011</v>
      </c>
      <c r="C214" s="37">
        <v>10</v>
      </c>
      <c r="D214" s="246" t="s">
        <v>746</v>
      </c>
      <c r="E214" s="42">
        <v>7.0381944444444441E-2</v>
      </c>
      <c r="F214" s="27" t="s">
        <v>719</v>
      </c>
      <c r="G214" s="31">
        <v>23.975999999999999</v>
      </c>
      <c r="H214" s="22">
        <v>8583</v>
      </c>
      <c r="I214" s="13" t="s">
        <v>605</v>
      </c>
      <c r="J214" s="37">
        <v>640</v>
      </c>
      <c r="K214" s="37">
        <v>48</v>
      </c>
      <c r="L214" s="22">
        <v>6</v>
      </c>
      <c r="M214" s="31" t="s">
        <v>606</v>
      </c>
      <c r="N214" s="17">
        <f>6.52*1024</f>
        <v>6676.48</v>
      </c>
      <c r="O214" s="27" t="s">
        <v>577</v>
      </c>
      <c r="P214" s="49" t="s">
        <v>1496</v>
      </c>
      <c r="Q214" s="27"/>
      <c r="R214" s="187"/>
      <c r="S214" s="59">
        <v>41492</v>
      </c>
      <c r="T214" s="59" t="s">
        <v>1820</v>
      </c>
      <c r="U214" s="59">
        <v>41836</v>
      </c>
      <c r="V214" s="175" t="s">
        <v>1822</v>
      </c>
    </row>
    <row r="215" spans="1:22" s="100" customFormat="1" x14ac:dyDescent="0.3">
      <c r="A215" s="224" t="s">
        <v>10</v>
      </c>
      <c r="B215" s="130">
        <v>1995</v>
      </c>
      <c r="C215" s="37">
        <v>8</v>
      </c>
      <c r="D215" s="246" t="s">
        <v>866</v>
      </c>
      <c r="E215" s="42">
        <v>6.9375000000000006E-2</v>
      </c>
      <c r="F215" s="27" t="s">
        <v>630</v>
      </c>
      <c r="G215" s="31">
        <v>25</v>
      </c>
      <c r="H215" s="22">
        <v>1527</v>
      </c>
      <c r="I215" s="13" t="s">
        <v>610</v>
      </c>
      <c r="J215" s="37">
        <v>384</v>
      </c>
      <c r="K215" s="37">
        <v>48</v>
      </c>
      <c r="L215" s="22">
        <v>6</v>
      </c>
      <c r="M215" s="128" t="s">
        <v>606</v>
      </c>
      <c r="N215" s="17">
        <f>1.36*1024</f>
        <v>1392.64</v>
      </c>
      <c r="O215" s="129" t="s">
        <v>577</v>
      </c>
      <c r="P215" s="49"/>
      <c r="Q215" s="54">
        <v>2012</v>
      </c>
      <c r="R215" s="188"/>
      <c r="S215" s="59"/>
      <c r="T215" s="59"/>
      <c r="U215" s="59">
        <v>41725</v>
      </c>
      <c r="V215" s="175" t="s">
        <v>1272</v>
      </c>
    </row>
    <row r="216" spans="1:22" s="13" customFormat="1" x14ac:dyDescent="0.3">
      <c r="A216" s="225" t="s">
        <v>134</v>
      </c>
      <c r="B216" s="116">
        <v>2007</v>
      </c>
      <c r="C216" s="114">
        <v>7</v>
      </c>
      <c r="D216" s="247" t="s">
        <v>569</v>
      </c>
      <c r="E216" s="112">
        <v>6.6724537037037041E-2</v>
      </c>
      <c r="F216" s="107" t="s">
        <v>152</v>
      </c>
      <c r="G216" s="103">
        <v>23.975999999999999</v>
      </c>
      <c r="H216" s="113">
        <v>854</v>
      </c>
      <c r="I216" s="100" t="s">
        <v>609</v>
      </c>
      <c r="J216" s="114">
        <v>128</v>
      </c>
      <c r="K216" s="114">
        <v>48</v>
      </c>
      <c r="L216" s="113">
        <v>2</v>
      </c>
      <c r="M216" s="103" t="s">
        <v>604</v>
      </c>
      <c r="N216" s="115">
        <v>688</v>
      </c>
      <c r="O216" s="107" t="s">
        <v>577</v>
      </c>
      <c r="P216" s="111"/>
      <c r="Q216" s="105">
        <v>2012</v>
      </c>
      <c r="R216" s="189"/>
      <c r="S216" s="106"/>
      <c r="T216" s="106"/>
      <c r="U216" s="106"/>
      <c r="V216" s="176"/>
    </row>
    <row r="217" spans="1:22" s="13" customFormat="1" x14ac:dyDescent="0.3">
      <c r="A217" s="224" t="s">
        <v>288</v>
      </c>
      <c r="B217" s="130">
        <v>2004</v>
      </c>
      <c r="C217" s="37">
        <v>9</v>
      </c>
      <c r="D217" s="246" t="s">
        <v>814</v>
      </c>
      <c r="E217" s="42">
        <v>9.4340277777777773E-2</v>
      </c>
      <c r="F217" s="27" t="s">
        <v>509</v>
      </c>
      <c r="G217" s="31">
        <v>25</v>
      </c>
      <c r="H217" s="22">
        <v>1005</v>
      </c>
      <c r="I217" s="13" t="s">
        <v>609</v>
      </c>
      <c r="J217" s="37">
        <v>384</v>
      </c>
      <c r="K217" s="37">
        <v>48</v>
      </c>
      <c r="L217" s="22">
        <v>6</v>
      </c>
      <c r="M217" s="31" t="s">
        <v>606</v>
      </c>
      <c r="N217" s="17">
        <f>1.34*1024</f>
        <v>1372.16</v>
      </c>
      <c r="O217" s="27" t="s">
        <v>577</v>
      </c>
      <c r="P217" s="49" t="s">
        <v>1495</v>
      </c>
      <c r="Q217" s="54"/>
      <c r="R217" s="188"/>
      <c r="S217" s="59"/>
      <c r="T217" s="59"/>
      <c r="U217" s="59">
        <v>41777</v>
      </c>
      <c r="V217" s="175" t="s">
        <v>1494</v>
      </c>
    </row>
    <row r="218" spans="1:22" s="13" customFormat="1" x14ac:dyDescent="0.3">
      <c r="A218" s="224" t="s">
        <v>810</v>
      </c>
      <c r="B218" s="130">
        <v>2010</v>
      </c>
      <c r="C218" s="37">
        <v>8</v>
      </c>
      <c r="D218" s="246" t="s">
        <v>811</v>
      </c>
      <c r="E218" s="42">
        <v>7.7997685185185184E-2</v>
      </c>
      <c r="F218" s="27" t="s">
        <v>114</v>
      </c>
      <c r="G218" s="31">
        <v>25</v>
      </c>
      <c r="H218" s="22">
        <v>2037</v>
      </c>
      <c r="I218" s="13" t="s">
        <v>609</v>
      </c>
      <c r="J218" s="37">
        <v>384</v>
      </c>
      <c r="K218" s="37">
        <v>48</v>
      </c>
      <c r="L218" s="22">
        <v>6</v>
      </c>
      <c r="M218" s="31" t="s">
        <v>606</v>
      </c>
      <c r="N218" s="17">
        <f>1.93*1024</f>
        <v>1976.32</v>
      </c>
      <c r="O218" s="27" t="s">
        <v>577</v>
      </c>
      <c r="P218" s="49" t="s">
        <v>328</v>
      </c>
      <c r="Q218" s="54">
        <v>2012</v>
      </c>
      <c r="R218" s="188"/>
      <c r="S218" s="59">
        <v>41519</v>
      </c>
      <c r="T218" s="59" t="s">
        <v>1823</v>
      </c>
      <c r="U218" s="59"/>
      <c r="V218" s="175"/>
    </row>
    <row r="219" spans="1:22" s="13" customFormat="1" x14ac:dyDescent="0.3">
      <c r="A219" s="224" t="s">
        <v>547</v>
      </c>
      <c r="B219" s="130">
        <v>2002</v>
      </c>
      <c r="C219" s="37">
        <v>6</v>
      </c>
      <c r="D219" s="246" t="s">
        <v>463</v>
      </c>
      <c r="E219" s="42">
        <v>6.039351851851852E-2</v>
      </c>
      <c r="F219" s="27" t="s">
        <v>169</v>
      </c>
      <c r="G219" s="31">
        <v>25</v>
      </c>
      <c r="H219" s="22">
        <v>1750</v>
      </c>
      <c r="I219" s="13" t="s">
        <v>605</v>
      </c>
      <c r="J219" s="37">
        <v>448</v>
      </c>
      <c r="K219" s="37">
        <v>48</v>
      </c>
      <c r="L219" s="22">
        <v>6</v>
      </c>
      <c r="M219" s="31" t="s">
        <v>606</v>
      </c>
      <c r="N219" s="17">
        <f>1.36*1024</f>
        <v>1392.64</v>
      </c>
      <c r="O219" s="27" t="s">
        <v>577</v>
      </c>
      <c r="P219" s="49"/>
      <c r="Q219" s="27"/>
      <c r="R219" s="187"/>
      <c r="S219" s="59">
        <v>41389</v>
      </c>
      <c r="T219" s="59" t="s">
        <v>548</v>
      </c>
      <c r="U219" s="59"/>
      <c r="V219" s="175"/>
    </row>
    <row r="220" spans="1:22" s="13" customFormat="1" x14ac:dyDescent="0.3">
      <c r="A220" s="224" t="s">
        <v>1970</v>
      </c>
      <c r="B220" s="130">
        <v>2009</v>
      </c>
      <c r="C220" s="37">
        <v>9</v>
      </c>
      <c r="D220" s="246" t="s">
        <v>463</v>
      </c>
      <c r="E220" s="42">
        <v>6.6655092592592599E-2</v>
      </c>
      <c r="F220" s="27" t="s">
        <v>103</v>
      </c>
      <c r="G220" s="31">
        <v>23.975999999999999</v>
      </c>
      <c r="H220" s="22">
        <v>1352</v>
      </c>
      <c r="I220" s="13" t="s">
        <v>609</v>
      </c>
      <c r="J220" s="37">
        <v>640</v>
      </c>
      <c r="K220" s="37">
        <v>48</v>
      </c>
      <c r="L220" s="22">
        <v>6</v>
      </c>
      <c r="M220" s="31" t="s">
        <v>606</v>
      </c>
      <c r="N220" s="17">
        <f>1.36*1024</f>
        <v>1392.64</v>
      </c>
      <c r="O220" s="27" t="s">
        <v>577</v>
      </c>
      <c r="P220" s="49" t="s">
        <v>968</v>
      </c>
      <c r="Q220" s="27"/>
      <c r="R220" s="187"/>
      <c r="S220" s="59"/>
      <c r="T220" s="59"/>
      <c r="U220" s="59">
        <v>41929</v>
      </c>
      <c r="V220" s="175" t="s">
        <v>1971</v>
      </c>
    </row>
    <row r="221" spans="1:22" s="13" customFormat="1" x14ac:dyDescent="0.3">
      <c r="A221" s="224" t="s">
        <v>1077</v>
      </c>
      <c r="B221" s="130">
        <v>2013</v>
      </c>
      <c r="C221" s="37">
        <v>7</v>
      </c>
      <c r="D221" s="246" t="s">
        <v>559</v>
      </c>
      <c r="E221" s="42">
        <v>7.5775462962962961E-2</v>
      </c>
      <c r="F221" s="27" t="s">
        <v>688</v>
      </c>
      <c r="G221" s="31">
        <v>23.975999999999999</v>
      </c>
      <c r="H221" s="22">
        <v>2052</v>
      </c>
      <c r="I221" s="13" t="s">
        <v>605</v>
      </c>
      <c r="J221" s="37">
        <v>640</v>
      </c>
      <c r="K221" s="37">
        <v>48</v>
      </c>
      <c r="L221" s="22">
        <v>6</v>
      </c>
      <c r="M221" s="31" t="s">
        <v>606</v>
      </c>
      <c r="N221" s="17">
        <f>2.05*1024</f>
        <v>2099.1999999999998</v>
      </c>
      <c r="O221" s="27" t="s">
        <v>577</v>
      </c>
      <c r="P221" s="49"/>
      <c r="Q221" s="27"/>
      <c r="R221" s="187"/>
      <c r="S221" s="59"/>
      <c r="T221" s="59"/>
      <c r="U221" s="59">
        <v>41683</v>
      </c>
      <c r="V221" s="175" t="s">
        <v>1078</v>
      </c>
    </row>
    <row r="222" spans="1:22" s="65" customFormat="1" x14ac:dyDescent="0.3">
      <c r="A222" s="224" t="s">
        <v>486</v>
      </c>
      <c r="B222" s="130">
        <v>2012</v>
      </c>
      <c r="C222" s="37">
        <v>9</v>
      </c>
      <c r="D222" s="246" t="s">
        <v>816</v>
      </c>
      <c r="E222" s="42">
        <v>6.9120370370370374E-2</v>
      </c>
      <c r="F222" s="27" t="s">
        <v>873</v>
      </c>
      <c r="G222" s="31">
        <v>23.975999999999999</v>
      </c>
      <c r="H222" s="22">
        <f>10.1*1024</f>
        <v>10342.4</v>
      </c>
      <c r="I222" s="13" t="s">
        <v>605</v>
      </c>
      <c r="J222" s="37">
        <v>448</v>
      </c>
      <c r="K222" s="37">
        <v>48</v>
      </c>
      <c r="L222" s="22">
        <v>6</v>
      </c>
      <c r="M222" s="31" t="s">
        <v>606</v>
      </c>
      <c r="N222" s="17">
        <f>7.32*1024</f>
        <v>7495.68</v>
      </c>
      <c r="O222" s="27" t="s">
        <v>577</v>
      </c>
      <c r="P222" s="49"/>
      <c r="Q222" s="54">
        <v>2012</v>
      </c>
      <c r="R222" s="188"/>
      <c r="S222" s="59">
        <v>41431</v>
      </c>
      <c r="T222" s="59" t="s">
        <v>1824</v>
      </c>
      <c r="U222" s="59">
        <v>41842</v>
      </c>
      <c r="V222" s="175" t="s">
        <v>1825</v>
      </c>
    </row>
    <row r="223" spans="1:22" s="100" customFormat="1" x14ac:dyDescent="0.3">
      <c r="A223" s="226" t="s">
        <v>86</v>
      </c>
      <c r="B223" s="78">
        <v>2005</v>
      </c>
      <c r="C223" s="72">
        <v>8</v>
      </c>
      <c r="D223" s="244" t="s">
        <v>817</v>
      </c>
      <c r="E223" s="68">
        <v>8.6874999999999994E-2</v>
      </c>
      <c r="F223" s="66" t="s">
        <v>153</v>
      </c>
      <c r="G223" s="67">
        <v>25</v>
      </c>
      <c r="H223" s="71">
        <v>404</v>
      </c>
      <c r="I223" s="65" t="s">
        <v>609</v>
      </c>
      <c r="J223" s="72">
        <v>448</v>
      </c>
      <c r="K223" s="72">
        <v>48</v>
      </c>
      <c r="L223" s="71">
        <v>6</v>
      </c>
      <c r="M223" s="67" t="s">
        <v>606</v>
      </c>
      <c r="N223" s="73">
        <v>778</v>
      </c>
      <c r="O223" s="66" t="s">
        <v>577</v>
      </c>
      <c r="P223" s="74" t="s">
        <v>70</v>
      </c>
      <c r="Q223" s="69">
        <v>2012</v>
      </c>
      <c r="R223" s="185"/>
      <c r="S223" s="70"/>
      <c r="T223" s="70"/>
      <c r="U223" s="70"/>
      <c r="V223" s="173"/>
    </row>
    <row r="224" spans="1:22" s="100" customFormat="1" x14ac:dyDescent="0.3">
      <c r="A224" s="225" t="s">
        <v>450</v>
      </c>
      <c r="B224" s="116">
        <v>2001</v>
      </c>
      <c r="C224" s="114"/>
      <c r="D224" s="247" t="s">
        <v>72</v>
      </c>
      <c r="E224" s="112">
        <v>6.7696759259259262E-2</v>
      </c>
      <c r="F224" s="107" t="s">
        <v>154</v>
      </c>
      <c r="G224" s="103">
        <v>25</v>
      </c>
      <c r="H224" s="113">
        <v>822</v>
      </c>
      <c r="I224" s="100" t="s">
        <v>610</v>
      </c>
      <c r="J224" s="114">
        <v>128</v>
      </c>
      <c r="K224" s="114">
        <v>48</v>
      </c>
      <c r="L224" s="113">
        <v>1</v>
      </c>
      <c r="M224" s="103" t="s">
        <v>606</v>
      </c>
      <c r="N224" s="115">
        <v>676</v>
      </c>
      <c r="O224" s="107" t="s">
        <v>577</v>
      </c>
      <c r="P224" s="111"/>
      <c r="Q224" s="105"/>
      <c r="R224" s="189"/>
      <c r="S224" s="106"/>
      <c r="T224" s="106"/>
      <c r="U224" s="106"/>
      <c r="V224" s="176"/>
    </row>
    <row r="225" spans="1:22" s="100" customFormat="1" x14ac:dyDescent="0.3">
      <c r="A225" s="225" t="s">
        <v>82</v>
      </c>
      <c r="B225" s="116">
        <v>1998</v>
      </c>
      <c r="C225" s="114">
        <v>7</v>
      </c>
      <c r="D225" s="247" t="s">
        <v>817</v>
      </c>
      <c r="E225" s="112">
        <v>9.1736111111111115E-2</v>
      </c>
      <c r="F225" s="107" t="s">
        <v>154</v>
      </c>
      <c r="G225" s="103">
        <v>25</v>
      </c>
      <c r="H225" s="113">
        <v>1128</v>
      </c>
      <c r="I225" s="100" t="s">
        <v>609</v>
      </c>
      <c r="J225" s="114">
        <v>384</v>
      </c>
      <c r="K225" s="114">
        <v>48</v>
      </c>
      <c r="L225" s="113">
        <v>6</v>
      </c>
      <c r="M225" s="103" t="s">
        <v>606</v>
      </c>
      <c r="N225" s="115">
        <f>1.42*1024</f>
        <v>1454.08</v>
      </c>
      <c r="O225" s="107" t="s">
        <v>577</v>
      </c>
      <c r="P225" s="111"/>
      <c r="Q225" s="105">
        <v>2012</v>
      </c>
      <c r="R225" s="189"/>
      <c r="S225" s="106"/>
      <c r="T225" s="106"/>
      <c r="U225" s="106"/>
      <c r="V225" s="176"/>
    </row>
    <row r="226" spans="1:22" s="13" customFormat="1" x14ac:dyDescent="0.3">
      <c r="A226" s="225" t="s">
        <v>135</v>
      </c>
      <c r="B226" s="116">
        <v>2008</v>
      </c>
      <c r="C226" s="114">
        <v>5</v>
      </c>
      <c r="D226" s="247" t="s">
        <v>463</v>
      </c>
      <c r="E226" s="112">
        <v>6.7175925925925931E-2</v>
      </c>
      <c r="F226" s="107" t="s">
        <v>106</v>
      </c>
      <c r="G226" s="103">
        <v>25</v>
      </c>
      <c r="H226" s="113">
        <v>852</v>
      </c>
      <c r="I226" s="100" t="s">
        <v>609</v>
      </c>
      <c r="J226" s="114">
        <v>128</v>
      </c>
      <c r="K226" s="114">
        <v>48</v>
      </c>
      <c r="L226" s="113">
        <v>2</v>
      </c>
      <c r="M226" s="103" t="s">
        <v>604</v>
      </c>
      <c r="N226" s="115">
        <v>691</v>
      </c>
      <c r="O226" s="107" t="s">
        <v>577</v>
      </c>
      <c r="P226" s="111"/>
      <c r="Q226" s="105">
        <v>2012</v>
      </c>
      <c r="R226" s="189" t="s">
        <v>632</v>
      </c>
      <c r="S226" s="106"/>
      <c r="T226" s="106"/>
      <c r="U226" s="106"/>
      <c r="V226" s="176"/>
    </row>
    <row r="227" spans="1:22" s="65" customFormat="1" x14ac:dyDescent="0.3">
      <c r="A227" s="224" t="s">
        <v>34</v>
      </c>
      <c r="B227" s="130">
        <v>2004</v>
      </c>
      <c r="C227" s="37">
        <v>10</v>
      </c>
      <c r="D227" s="246" t="s">
        <v>463</v>
      </c>
      <c r="E227" s="42">
        <v>7.6018518518518527E-2</v>
      </c>
      <c r="F227" s="27" t="s">
        <v>623</v>
      </c>
      <c r="G227" s="31">
        <v>23.975999999999999</v>
      </c>
      <c r="H227" s="22">
        <v>9197</v>
      </c>
      <c r="I227" s="13" t="s">
        <v>605</v>
      </c>
      <c r="J227" s="37">
        <v>384</v>
      </c>
      <c r="K227" s="37">
        <v>48</v>
      </c>
      <c r="L227" s="22">
        <v>6</v>
      </c>
      <c r="M227" s="31" t="s">
        <v>606</v>
      </c>
      <c r="N227" s="17">
        <f>7.32*1024</f>
        <v>7495.68</v>
      </c>
      <c r="O227" s="27" t="s">
        <v>577</v>
      </c>
      <c r="P227" s="49"/>
      <c r="Q227" s="54">
        <v>2012</v>
      </c>
      <c r="R227" s="188"/>
      <c r="S227" s="59">
        <v>41455</v>
      </c>
      <c r="T227" s="59"/>
      <c r="U227" s="59">
        <v>41819</v>
      </c>
      <c r="V227" s="175" t="s">
        <v>1605</v>
      </c>
    </row>
    <row r="228" spans="1:22" s="13" customFormat="1" x14ac:dyDescent="0.3">
      <c r="A228" s="226" t="s">
        <v>33</v>
      </c>
      <c r="B228" s="78">
        <v>2001</v>
      </c>
      <c r="C228" s="72">
        <v>8</v>
      </c>
      <c r="D228" s="244" t="s">
        <v>72</v>
      </c>
      <c r="E228" s="68">
        <v>6.3923611111111112E-2</v>
      </c>
      <c r="F228" s="66" t="s">
        <v>108</v>
      </c>
      <c r="G228" s="67">
        <v>25</v>
      </c>
      <c r="H228" s="71">
        <v>916</v>
      </c>
      <c r="I228" s="65" t="s">
        <v>610</v>
      </c>
      <c r="J228" s="72">
        <v>128</v>
      </c>
      <c r="K228" s="72">
        <v>48</v>
      </c>
      <c r="L228" s="71">
        <v>2</v>
      </c>
      <c r="M228" s="67" t="s">
        <v>604</v>
      </c>
      <c r="N228" s="73">
        <v>693</v>
      </c>
      <c r="O228" s="66" t="s">
        <v>577</v>
      </c>
      <c r="P228" s="74" t="s">
        <v>1050</v>
      </c>
      <c r="Q228" s="69">
        <v>2012</v>
      </c>
      <c r="R228" s="185" t="s">
        <v>1826</v>
      </c>
      <c r="S228" s="70"/>
      <c r="T228" s="70"/>
      <c r="U228" s="70">
        <v>41673</v>
      </c>
      <c r="V228" s="173" t="s">
        <v>1827</v>
      </c>
    </row>
    <row r="229" spans="1:22" s="100" customFormat="1" x14ac:dyDescent="0.3">
      <c r="A229" s="224" t="s">
        <v>951</v>
      </c>
      <c r="B229" s="130">
        <v>2009</v>
      </c>
      <c r="C229" s="37">
        <v>6</v>
      </c>
      <c r="D229" s="246" t="s">
        <v>739</v>
      </c>
      <c r="E229" s="42">
        <v>6.7129629629629636E-2</v>
      </c>
      <c r="F229" s="27" t="s">
        <v>108</v>
      </c>
      <c r="G229" s="31">
        <v>25</v>
      </c>
      <c r="H229" s="22">
        <v>1529</v>
      </c>
      <c r="I229" s="13" t="s">
        <v>609</v>
      </c>
      <c r="J229" s="37">
        <v>448</v>
      </c>
      <c r="K229" s="37">
        <v>48</v>
      </c>
      <c r="L229" s="22">
        <v>6</v>
      </c>
      <c r="M229" s="31" t="s">
        <v>606</v>
      </c>
      <c r="N229" s="17">
        <f>1.36*1024</f>
        <v>1392.64</v>
      </c>
      <c r="O229" s="27" t="s">
        <v>577</v>
      </c>
      <c r="P229" s="49"/>
      <c r="Q229" s="54"/>
      <c r="R229" s="188"/>
      <c r="S229" s="59"/>
      <c r="T229" s="59"/>
      <c r="U229" s="59">
        <v>41667</v>
      </c>
      <c r="V229" s="175" t="s">
        <v>989</v>
      </c>
    </row>
    <row r="230" spans="1:22" s="100" customFormat="1" x14ac:dyDescent="0.3">
      <c r="A230" s="225" t="s">
        <v>48</v>
      </c>
      <c r="B230" s="240">
        <v>2011</v>
      </c>
      <c r="C230" s="109">
        <v>5</v>
      </c>
      <c r="D230" s="247" t="s">
        <v>569</v>
      </c>
      <c r="E230" s="112">
        <v>8.3090277777777777E-2</v>
      </c>
      <c r="F230" s="107" t="s">
        <v>121</v>
      </c>
      <c r="G230" s="103">
        <v>25</v>
      </c>
      <c r="H230" s="113">
        <v>1155</v>
      </c>
      <c r="I230" s="100" t="s">
        <v>609</v>
      </c>
      <c r="J230" s="114">
        <v>128</v>
      </c>
      <c r="K230" s="114">
        <v>44.1</v>
      </c>
      <c r="L230" s="113">
        <v>2</v>
      </c>
      <c r="M230" s="103" t="s">
        <v>604</v>
      </c>
      <c r="N230" s="115">
        <f>1.08*1024</f>
        <v>1105.92</v>
      </c>
      <c r="O230" s="107" t="s">
        <v>577</v>
      </c>
      <c r="P230" s="111"/>
      <c r="Q230" s="105">
        <v>2012</v>
      </c>
      <c r="R230" s="189"/>
      <c r="S230" s="106"/>
      <c r="T230" s="106"/>
      <c r="U230" s="106"/>
      <c r="V230" s="176"/>
    </row>
    <row r="231" spans="1:22" s="13" customFormat="1" x14ac:dyDescent="0.3">
      <c r="A231" s="225" t="s">
        <v>515</v>
      </c>
      <c r="B231" s="116">
        <v>1975</v>
      </c>
      <c r="C231" s="114">
        <v>7</v>
      </c>
      <c r="D231" s="247" t="s">
        <v>523</v>
      </c>
      <c r="E231" s="112">
        <v>6.0636574074074079E-2</v>
      </c>
      <c r="F231" s="107" t="s">
        <v>484</v>
      </c>
      <c r="G231" s="103">
        <v>25</v>
      </c>
      <c r="H231" s="113">
        <v>1276</v>
      </c>
      <c r="I231" s="100" t="s">
        <v>609</v>
      </c>
      <c r="J231" s="114">
        <v>128</v>
      </c>
      <c r="K231" s="114">
        <v>48</v>
      </c>
      <c r="L231" s="113">
        <v>2</v>
      </c>
      <c r="M231" s="103" t="s">
        <v>604</v>
      </c>
      <c r="N231" s="115">
        <v>888</v>
      </c>
      <c r="O231" s="107" t="s">
        <v>577</v>
      </c>
      <c r="P231" s="111"/>
      <c r="Q231" s="105">
        <v>2012</v>
      </c>
      <c r="R231" s="189" t="s">
        <v>519</v>
      </c>
      <c r="S231" s="106"/>
      <c r="T231" s="106"/>
      <c r="U231" s="106"/>
      <c r="V231" s="176"/>
    </row>
    <row r="232" spans="1:22" s="13" customFormat="1" x14ac:dyDescent="0.3">
      <c r="A232" s="224" t="s">
        <v>534</v>
      </c>
      <c r="B232" s="130">
        <v>2009</v>
      </c>
      <c r="C232" s="37">
        <v>7</v>
      </c>
      <c r="D232" s="246" t="s">
        <v>463</v>
      </c>
      <c r="E232" s="42">
        <v>8.9826388888888886E-2</v>
      </c>
      <c r="F232" s="27" t="s">
        <v>114</v>
      </c>
      <c r="G232" s="31">
        <v>23.975999999999999</v>
      </c>
      <c r="H232" s="22">
        <v>1027</v>
      </c>
      <c r="I232" s="13" t="s">
        <v>609</v>
      </c>
      <c r="J232" s="37">
        <v>448</v>
      </c>
      <c r="K232" s="37">
        <v>48</v>
      </c>
      <c r="L232" s="22">
        <v>6</v>
      </c>
      <c r="M232" s="31" t="s">
        <v>606</v>
      </c>
      <c r="N232" s="17">
        <f>1.35*1024</f>
        <v>1382.4</v>
      </c>
      <c r="O232" s="27" t="s">
        <v>577</v>
      </c>
      <c r="P232" s="49"/>
      <c r="Q232" s="27"/>
      <c r="R232" s="187"/>
      <c r="S232" s="59">
        <v>41325</v>
      </c>
      <c r="T232" s="59" t="s">
        <v>517</v>
      </c>
      <c r="U232" s="59">
        <v>41847</v>
      </c>
      <c r="V232" s="175" t="s">
        <v>1828</v>
      </c>
    </row>
    <row r="233" spans="1:22" s="13" customFormat="1" x14ac:dyDescent="0.3">
      <c r="A233" s="224" t="s">
        <v>98</v>
      </c>
      <c r="B233" s="130">
        <v>2009</v>
      </c>
      <c r="C233" s="37">
        <v>8</v>
      </c>
      <c r="D233" s="246" t="s">
        <v>72</v>
      </c>
      <c r="E233" s="42">
        <v>5.8831018518518519E-2</v>
      </c>
      <c r="F233" s="27" t="s">
        <v>152</v>
      </c>
      <c r="G233" s="31">
        <v>25</v>
      </c>
      <c r="H233" s="22">
        <v>985</v>
      </c>
      <c r="I233" s="13" t="s">
        <v>609</v>
      </c>
      <c r="J233" s="37">
        <v>160</v>
      </c>
      <c r="K233" s="37">
        <v>44.1</v>
      </c>
      <c r="L233" s="22">
        <v>2</v>
      </c>
      <c r="M233" s="31" t="s">
        <v>604</v>
      </c>
      <c r="N233" s="17">
        <v>707</v>
      </c>
      <c r="O233" s="27" t="s">
        <v>577</v>
      </c>
      <c r="P233" s="49"/>
      <c r="Q233" s="54"/>
      <c r="R233" s="188"/>
      <c r="S233" s="59">
        <v>41617</v>
      </c>
      <c r="T233" s="59" t="s">
        <v>517</v>
      </c>
      <c r="U233" s="59"/>
      <c r="V233" s="175"/>
    </row>
    <row r="234" spans="1:22" s="9" customFormat="1" x14ac:dyDescent="0.3">
      <c r="A234" s="224" t="s">
        <v>922</v>
      </c>
      <c r="B234" s="130">
        <v>2001</v>
      </c>
      <c r="C234" s="37">
        <v>8</v>
      </c>
      <c r="D234" s="246" t="s">
        <v>862</v>
      </c>
      <c r="E234" s="42">
        <v>7.5405092592592593E-2</v>
      </c>
      <c r="F234" s="27" t="s">
        <v>121</v>
      </c>
      <c r="G234" s="31">
        <v>25</v>
      </c>
      <c r="H234" s="22">
        <v>1311</v>
      </c>
      <c r="I234" s="13" t="s">
        <v>609</v>
      </c>
      <c r="J234" s="37">
        <v>448</v>
      </c>
      <c r="K234" s="37">
        <v>48</v>
      </c>
      <c r="L234" s="22">
        <v>6</v>
      </c>
      <c r="M234" s="31" t="s">
        <v>606</v>
      </c>
      <c r="N234" s="17">
        <f>1.36*1024</f>
        <v>1392.64</v>
      </c>
      <c r="O234" s="27" t="s">
        <v>577</v>
      </c>
      <c r="P234" s="49"/>
      <c r="Q234" s="54"/>
      <c r="R234" s="188"/>
      <c r="S234" s="59"/>
      <c r="T234" s="59"/>
      <c r="U234" s="59">
        <v>41669</v>
      </c>
      <c r="V234" s="175" t="s">
        <v>1007</v>
      </c>
    </row>
    <row r="235" spans="1:22" s="13" customFormat="1" x14ac:dyDescent="0.3">
      <c r="A235" s="225" t="s">
        <v>318</v>
      </c>
      <c r="B235" s="238">
        <v>2006</v>
      </c>
      <c r="C235" s="39">
        <v>8</v>
      </c>
      <c r="D235" s="251" t="s">
        <v>463</v>
      </c>
      <c r="E235" s="44">
        <v>9.0347222222222232E-2</v>
      </c>
      <c r="F235" s="29" t="s">
        <v>149</v>
      </c>
      <c r="G235" s="33">
        <v>25</v>
      </c>
      <c r="H235" s="24">
        <v>625</v>
      </c>
      <c r="I235" s="11" t="s">
        <v>609</v>
      </c>
      <c r="J235" s="39">
        <v>128</v>
      </c>
      <c r="K235" s="39">
        <v>48</v>
      </c>
      <c r="L235" s="24">
        <v>2</v>
      </c>
      <c r="M235" s="33" t="s">
        <v>604</v>
      </c>
      <c r="N235" s="19">
        <v>700</v>
      </c>
      <c r="O235" s="29" t="s">
        <v>577</v>
      </c>
      <c r="P235" s="51" t="s">
        <v>1610</v>
      </c>
      <c r="Q235" s="29"/>
      <c r="R235" s="200"/>
      <c r="S235" s="61">
        <v>41320</v>
      </c>
      <c r="T235" s="61" t="s">
        <v>531</v>
      </c>
      <c r="U235" s="61"/>
      <c r="V235" s="181"/>
    </row>
    <row r="236" spans="1:22" s="13" customFormat="1" x14ac:dyDescent="0.3">
      <c r="A236" s="224" t="s">
        <v>590</v>
      </c>
      <c r="B236" s="130">
        <v>2011</v>
      </c>
      <c r="C236" s="37">
        <v>8</v>
      </c>
      <c r="D236" s="246" t="s">
        <v>818</v>
      </c>
      <c r="E236" s="42">
        <v>7.9166666666666663E-2</v>
      </c>
      <c r="F236" s="27" t="s">
        <v>114</v>
      </c>
      <c r="G236" s="31">
        <v>23.975999999999999</v>
      </c>
      <c r="H236" s="22">
        <v>2069</v>
      </c>
      <c r="I236" s="13" t="s">
        <v>609</v>
      </c>
      <c r="J236" s="37">
        <v>448</v>
      </c>
      <c r="K236" s="37">
        <v>48</v>
      </c>
      <c r="L236" s="22">
        <v>6</v>
      </c>
      <c r="M236" s="31" t="s">
        <v>606</v>
      </c>
      <c r="N236" s="17">
        <f>2.04*1024</f>
        <v>2088.96</v>
      </c>
      <c r="O236" s="27" t="s">
        <v>577</v>
      </c>
      <c r="P236" s="49"/>
      <c r="Q236" s="27"/>
      <c r="R236" s="187"/>
      <c r="S236" s="59">
        <v>41452</v>
      </c>
      <c r="T236" s="59" t="s">
        <v>1829</v>
      </c>
      <c r="U236" s="59">
        <v>41818</v>
      </c>
      <c r="V236" s="175" t="s">
        <v>1830</v>
      </c>
    </row>
    <row r="237" spans="1:22" s="13" customFormat="1" x14ac:dyDescent="0.3">
      <c r="A237" s="224" t="s">
        <v>1404</v>
      </c>
      <c r="B237" s="130">
        <v>2001</v>
      </c>
      <c r="C237" s="37">
        <v>8</v>
      </c>
      <c r="D237" s="246" t="s">
        <v>1445</v>
      </c>
      <c r="E237" s="42">
        <v>6.9942129629629632E-2</v>
      </c>
      <c r="F237" s="27" t="s">
        <v>1405</v>
      </c>
      <c r="G237" s="31">
        <v>29.97</v>
      </c>
      <c r="H237" s="22">
        <v>4944</v>
      </c>
      <c r="I237" s="13" t="s">
        <v>605</v>
      </c>
      <c r="J237" s="37">
        <v>640</v>
      </c>
      <c r="K237" s="37">
        <v>48</v>
      </c>
      <c r="L237" s="22">
        <v>6</v>
      </c>
      <c r="M237" s="31" t="s">
        <v>606</v>
      </c>
      <c r="N237" s="17">
        <f>3.92*1024</f>
        <v>4014.08</v>
      </c>
      <c r="O237" s="27" t="s">
        <v>577</v>
      </c>
      <c r="P237" s="49" t="s">
        <v>1406</v>
      </c>
      <c r="Q237" s="27"/>
      <c r="R237" s="187"/>
      <c r="S237" s="59"/>
      <c r="T237" s="59"/>
      <c r="U237" s="59">
        <v>41739</v>
      </c>
      <c r="V237" s="175" t="s">
        <v>1831</v>
      </c>
    </row>
    <row r="238" spans="1:22" s="13" customFormat="1" x14ac:dyDescent="0.3">
      <c r="A238" s="224" t="s">
        <v>1418</v>
      </c>
      <c r="B238" s="130">
        <v>2003</v>
      </c>
      <c r="C238" s="37">
        <v>8</v>
      </c>
      <c r="D238" s="246" t="s">
        <v>1445</v>
      </c>
      <c r="E238" s="42">
        <v>8.1481481481481488E-2</v>
      </c>
      <c r="F238" s="27" t="s">
        <v>1419</v>
      </c>
      <c r="G238" s="31">
        <v>23.975999999999999</v>
      </c>
      <c r="H238" s="22">
        <v>5715</v>
      </c>
      <c r="I238" s="13" t="s">
        <v>605</v>
      </c>
      <c r="J238" s="37">
        <v>640</v>
      </c>
      <c r="K238" s="37">
        <v>48</v>
      </c>
      <c r="L238" s="22">
        <v>6</v>
      </c>
      <c r="M238" s="31" t="s">
        <v>606</v>
      </c>
      <c r="N238" s="17">
        <f>5.2*1024</f>
        <v>5324.8</v>
      </c>
      <c r="O238" s="27" t="s">
        <v>577</v>
      </c>
      <c r="P238" s="49"/>
      <c r="Q238" s="27"/>
      <c r="R238" s="187"/>
      <c r="S238" s="59"/>
      <c r="T238" s="59"/>
      <c r="U238" s="59">
        <v>41746</v>
      </c>
      <c r="V238" s="175" t="s">
        <v>1832</v>
      </c>
    </row>
    <row r="239" spans="1:22" s="100" customFormat="1" x14ac:dyDescent="0.3">
      <c r="A239" s="224" t="s">
        <v>186</v>
      </c>
      <c r="B239" s="130">
        <v>2011</v>
      </c>
      <c r="C239" s="37">
        <v>7</v>
      </c>
      <c r="D239" s="246" t="s">
        <v>463</v>
      </c>
      <c r="E239" s="42">
        <v>5.5509259259259258E-2</v>
      </c>
      <c r="F239" s="27" t="s">
        <v>111</v>
      </c>
      <c r="G239" s="31">
        <v>25</v>
      </c>
      <c r="H239" s="22">
        <v>2008</v>
      </c>
      <c r="I239" s="13" t="s">
        <v>609</v>
      </c>
      <c r="J239" s="37">
        <v>384</v>
      </c>
      <c r="K239" s="37">
        <v>48</v>
      </c>
      <c r="L239" s="22">
        <v>6</v>
      </c>
      <c r="M239" s="31" t="s">
        <v>606</v>
      </c>
      <c r="N239" s="17">
        <f>1.36*1024</f>
        <v>1392.64</v>
      </c>
      <c r="O239" s="27" t="s">
        <v>577</v>
      </c>
      <c r="P239" s="49" t="s">
        <v>1451</v>
      </c>
      <c r="Q239" s="54"/>
      <c r="R239" s="188"/>
      <c r="S239" s="59"/>
      <c r="T239" s="59"/>
      <c r="U239" s="59">
        <v>41760</v>
      </c>
      <c r="V239" s="175" t="s">
        <v>1833</v>
      </c>
    </row>
    <row r="240" spans="1:22" s="13" customFormat="1" x14ac:dyDescent="0.3">
      <c r="A240" s="224" t="s">
        <v>681</v>
      </c>
      <c r="B240" s="130">
        <v>2009</v>
      </c>
      <c r="C240" s="37">
        <v>7</v>
      </c>
      <c r="D240" s="246" t="s">
        <v>72</v>
      </c>
      <c r="E240" s="42">
        <v>5.9131944444444445E-2</v>
      </c>
      <c r="F240" s="27" t="s">
        <v>110</v>
      </c>
      <c r="G240" s="31">
        <v>25</v>
      </c>
      <c r="H240" s="22">
        <v>1865</v>
      </c>
      <c r="I240" s="13" t="s">
        <v>609</v>
      </c>
      <c r="J240" s="37">
        <v>384</v>
      </c>
      <c r="K240" s="37">
        <v>48</v>
      </c>
      <c r="L240" s="22">
        <v>6</v>
      </c>
      <c r="M240" s="31" t="s">
        <v>606</v>
      </c>
      <c r="N240" s="17">
        <f>1.36*1024</f>
        <v>1392.64</v>
      </c>
      <c r="O240" s="27" t="s">
        <v>577</v>
      </c>
      <c r="P240" s="49"/>
      <c r="Q240" s="27"/>
      <c r="R240" s="187"/>
      <c r="S240" s="59">
        <v>41525</v>
      </c>
      <c r="T240" s="59" t="s">
        <v>682</v>
      </c>
      <c r="U240" s="59"/>
      <c r="V240" s="175"/>
    </row>
    <row r="241" spans="1:22" s="13" customFormat="1" x14ac:dyDescent="0.3">
      <c r="A241" s="225" t="s">
        <v>475</v>
      </c>
      <c r="B241" s="116">
        <v>2011</v>
      </c>
      <c r="C241" s="114">
        <v>6</v>
      </c>
      <c r="D241" s="247" t="s">
        <v>72</v>
      </c>
      <c r="E241" s="112">
        <v>8.6782407407407405E-2</v>
      </c>
      <c r="F241" s="107" t="s">
        <v>103</v>
      </c>
      <c r="G241" s="103">
        <v>23.975999999999999</v>
      </c>
      <c r="H241" s="113">
        <v>1080</v>
      </c>
      <c r="I241" s="100" t="s">
        <v>609</v>
      </c>
      <c r="J241" s="114">
        <v>448</v>
      </c>
      <c r="K241" s="114">
        <v>48</v>
      </c>
      <c r="L241" s="113">
        <v>6</v>
      </c>
      <c r="M241" s="103" t="s">
        <v>606</v>
      </c>
      <c r="N241" s="115">
        <f>1.36*1024</f>
        <v>1392.64</v>
      </c>
      <c r="O241" s="107" t="s">
        <v>577</v>
      </c>
      <c r="P241" s="111"/>
      <c r="Q241" s="105">
        <v>2012</v>
      </c>
      <c r="R241" s="189"/>
      <c r="S241" s="106"/>
      <c r="T241" s="106"/>
      <c r="U241" s="106"/>
      <c r="V241" s="176"/>
    </row>
    <row r="242" spans="1:22" s="6" customFormat="1" x14ac:dyDescent="0.3">
      <c r="A242" s="224" t="s">
        <v>338</v>
      </c>
      <c r="B242" s="130">
        <v>2005</v>
      </c>
      <c r="C242" s="37">
        <v>8</v>
      </c>
      <c r="D242" s="246" t="s">
        <v>814</v>
      </c>
      <c r="E242" s="42">
        <v>0.13468749999999999</v>
      </c>
      <c r="F242" s="27" t="s">
        <v>108</v>
      </c>
      <c r="G242" s="31">
        <v>23.975999999999999</v>
      </c>
      <c r="H242" s="22">
        <v>1472</v>
      </c>
      <c r="I242" s="13" t="s">
        <v>609</v>
      </c>
      <c r="J242" s="37">
        <v>640</v>
      </c>
      <c r="K242" s="37">
        <v>48</v>
      </c>
      <c r="L242" s="22">
        <v>6</v>
      </c>
      <c r="M242" s="31" t="s">
        <v>606</v>
      </c>
      <c r="N242" s="17">
        <f>2.91*1024</f>
        <v>2979.84</v>
      </c>
      <c r="O242" s="27" t="s">
        <v>577</v>
      </c>
      <c r="P242" s="49" t="s">
        <v>1835</v>
      </c>
      <c r="Q242" s="27"/>
      <c r="R242" s="187"/>
      <c r="S242" s="59">
        <v>41432</v>
      </c>
      <c r="T242" s="59" t="s">
        <v>1834</v>
      </c>
      <c r="U242" s="59"/>
      <c r="V242" s="175"/>
    </row>
    <row r="243" spans="1:22" s="65" customFormat="1" x14ac:dyDescent="0.3">
      <c r="A243" s="224" t="s">
        <v>663</v>
      </c>
      <c r="B243" s="130">
        <v>2003</v>
      </c>
      <c r="C243" s="37">
        <v>7</v>
      </c>
      <c r="D243" s="246" t="s">
        <v>463</v>
      </c>
      <c r="E243" s="42">
        <v>7.8090277777777786E-2</v>
      </c>
      <c r="F243" s="27" t="s">
        <v>464</v>
      </c>
      <c r="G243" s="31">
        <v>25</v>
      </c>
      <c r="H243" s="22">
        <v>744</v>
      </c>
      <c r="I243" s="13" t="s">
        <v>609</v>
      </c>
      <c r="J243" s="37">
        <v>96</v>
      </c>
      <c r="K243" s="37">
        <v>48</v>
      </c>
      <c r="L243" s="22">
        <v>2</v>
      </c>
      <c r="M243" s="31" t="s">
        <v>604</v>
      </c>
      <c r="N243" s="17">
        <v>689</v>
      </c>
      <c r="O243" s="27" t="s">
        <v>577</v>
      </c>
      <c r="P243" s="49"/>
      <c r="Q243" s="27"/>
      <c r="R243" s="187"/>
      <c r="S243" s="59">
        <v>41485</v>
      </c>
      <c r="T243" s="59" t="s">
        <v>664</v>
      </c>
      <c r="U243" s="59"/>
      <c r="V243" s="175"/>
    </row>
    <row r="244" spans="1:22" s="13" customFormat="1" x14ac:dyDescent="0.3">
      <c r="A244" s="225" t="s">
        <v>819</v>
      </c>
      <c r="B244" s="238">
        <v>2002</v>
      </c>
      <c r="C244" s="39">
        <v>8</v>
      </c>
      <c r="D244" s="251" t="s">
        <v>811</v>
      </c>
      <c r="E244" s="44">
        <v>6.430555555555556E-2</v>
      </c>
      <c r="F244" s="29" t="s">
        <v>514</v>
      </c>
      <c r="G244" s="33">
        <v>25</v>
      </c>
      <c r="H244" s="24">
        <v>924</v>
      </c>
      <c r="I244" s="11" t="s">
        <v>609</v>
      </c>
      <c r="J244" s="39">
        <v>128</v>
      </c>
      <c r="K244" s="39">
        <v>48</v>
      </c>
      <c r="L244" s="24">
        <v>2</v>
      </c>
      <c r="M244" s="33" t="s">
        <v>604</v>
      </c>
      <c r="N244" s="19">
        <v>696</v>
      </c>
      <c r="O244" s="29" t="s">
        <v>577</v>
      </c>
      <c r="P244" s="51" t="s">
        <v>661</v>
      </c>
      <c r="Q244" s="57">
        <v>2012</v>
      </c>
      <c r="R244" s="195" t="s">
        <v>524</v>
      </c>
      <c r="S244" s="61"/>
      <c r="T244" s="61"/>
      <c r="U244" s="61"/>
      <c r="V244" s="181"/>
    </row>
    <row r="245" spans="1:22" s="100" customFormat="1" x14ac:dyDescent="0.3">
      <c r="A245" s="226" t="s">
        <v>491</v>
      </c>
      <c r="B245" s="78">
        <v>2010</v>
      </c>
      <c r="C245" s="72">
        <v>9</v>
      </c>
      <c r="D245" s="244" t="s">
        <v>463</v>
      </c>
      <c r="E245" s="68">
        <v>6.9618055555555558E-2</v>
      </c>
      <c r="F245" s="66" t="s">
        <v>111</v>
      </c>
      <c r="G245" s="67">
        <v>25</v>
      </c>
      <c r="H245" s="71">
        <v>834</v>
      </c>
      <c r="I245" s="65" t="s">
        <v>609</v>
      </c>
      <c r="J245" s="72">
        <v>128</v>
      </c>
      <c r="K245" s="72">
        <v>48</v>
      </c>
      <c r="L245" s="71">
        <v>2</v>
      </c>
      <c r="M245" s="67" t="s">
        <v>604</v>
      </c>
      <c r="N245" s="73">
        <v>692</v>
      </c>
      <c r="O245" s="66" t="s">
        <v>577</v>
      </c>
      <c r="P245" s="74" t="s">
        <v>1730</v>
      </c>
      <c r="Q245" s="69">
        <v>2012</v>
      </c>
      <c r="R245" s="185"/>
      <c r="S245" s="70"/>
      <c r="T245" s="70"/>
      <c r="U245" s="70">
        <v>41655</v>
      </c>
      <c r="V245" s="173" t="s">
        <v>967</v>
      </c>
    </row>
    <row r="246" spans="1:22" s="65" customFormat="1" x14ac:dyDescent="0.3">
      <c r="A246" s="224" t="s">
        <v>820</v>
      </c>
      <c r="B246" s="130">
        <v>2011</v>
      </c>
      <c r="C246" s="37">
        <v>9</v>
      </c>
      <c r="D246" s="246" t="s">
        <v>463</v>
      </c>
      <c r="E246" s="42">
        <v>7.3171296296296304E-2</v>
      </c>
      <c r="F246" s="27" t="s">
        <v>719</v>
      </c>
      <c r="G246" s="31">
        <v>23.975999999999999</v>
      </c>
      <c r="H246" s="22">
        <v>2073</v>
      </c>
      <c r="I246" s="13" t="s">
        <v>605</v>
      </c>
      <c r="J246" s="37">
        <v>640</v>
      </c>
      <c r="K246" s="37">
        <v>48</v>
      </c>
      <c r="L246" s="22">
        <v>6</v>
      </c>
      <c r="M246" s="31" t="s">
        <v>606</v>
      </c>
      <c r="N246" s="17">
        <f>2*1024</f>
        <v>2048</v>
      </c>
      <c r="O246" s="27" t="s">
        <v>577</v>
      </c>
      <c r="P246" s="49"/>
      <c r="Q246" s="54">
        <v>2012</v>
      </c>
      <c r="R246" s="188" t="s">
        <v>1836</v>
      </c>
      <c r="S246" s="59"/>
      <c r="T246" s="59"/>
      <c r="U246" s="59">
        <v>41717</v>
      </c>
      <c r="V246" s="175" t="s">
        <v>1837</v>
      </c>
    </row>
    <row r="247" spans="1:22" s="13" customFormat="1" x14ac:dyDescent="0.3">
      <c r="A247" s="225" t="s">
        <v>94</v>
      </c>
      <c r="B247" s="116">
        <v>2007</v>
      </c>
      <c r="C247" s="114">
        <v>8</v>
      </c>
      <c r="D247" s="247" t="s">
        <v>463</v>
      </c>
      <c r="E247" s="112">
        <v>6.083333333333333E-2</v>
      </c>
      <c r="F247" s="107" t="s">
        <v>142</v>
      </c>
      <c r="G247" s="103">
        <v>25</v>
      </c>
      <c r="H247" s="113">
        <v>962</v>
      </c>
      <c r="I247" s="100" t="s">
        <v>609</v>
      </c>
      <c r="J247" s="114">
        <v>128</v>
      </c>
      <c r="K247" s="114">
        <v>48</v>
      </c>
      <c r="L247" s="113">
        <v>2</v>
      </c>
      <c r="M247" s="103" t="s">
        <v>604</v>
      </c>
      <c r="N247" s="115">
        <v>693</v>
      </c>
      <c r="O247" s="107" t="s">
        <v>577</v>
      </c>
      <c r="P247" s="111"/>
      <c r="Q247" s="105">
        <v>2012</v>
      </c>
      <c r="R247" s="189"/>
      <c r="S247" s="106"/>
      <c r="T247" s="106"/>
      <c r="U247" s="106">
        <v>41767</v>
      </c>
      <c r="V247" s="176" t="s">
        <v>1474</v>
      </c>
    </row>
    <row r="248" spans="1:22" s="13" customFormat="1" x14ac:dyDescent="0.3">
      <c r="A248" s="226" t="s">
        <v>1435</v>
      </c>
      <c r="B248" s="78">
        <v>2002</v>
      </c>
      <c r="C248" s="72">
        <v>8</v>
      </c>
      <c r="D248" s="244" t="s">
        <v>825</v>
      </c>
      <c r="E248" s="68">
        <v>6.8564814814814815E-2</v>
      </c>
      <c r="F248" s="66" t="s">
        <v>122</v>
      </c>
      <c r="G248" s="67">
        <v>23.975999999999999</v>
      </c>
      <c r="H248" s="71">
        <v>821</v>
      </c>
      <c r="I248" s="65" t="s">
        <v>609</v>
      </c>
      <c r="J248" s="72">
        <v>128</v>
      </c>
      <c r="K248" s="72">
        <v>48</v>
      </c>
      <c r="L248" s="71">
        <v>2</v>
      </c>
      <c r="M248" s="67" t="s">
        <v>604</v>
      </c>
      <c r="N248" s="73">
        <v>683</v>
      </c>
      <c r="O248" s="66" t="s">
        <v>577</v>
      </c>
      <c r="P248" s="74" t="s">
        <v>1437</v>
      </c>
      <c r="Q248" s="69"/>
      <c r="R248" s="185"/>
      <c r="S248" s="70"/>
      <c r="T248" s="70"/>
      <c r="U248" s="70">
        <v>41752</v>
      </c>
      <c r="V248" s="173" t="s">
        <v>1436</v>
      </c>
    </row>
    <row r="249" spans="1:22" s="13" customFormat="1" x14ac:dyDescent="0.3">
      <c r="A249" s="224" t="s">
        <v>1306</v>
      </c>
      <c r="B249" s="130">
        <v>2012</v>
      </c>
      <c r="C249" s="37">
        <v>6</v>
      </c>
      <c r="D249" s="246" t="s">
        <v>805</v>
      </c>
      <c r="E249" s="42">
        <v>6.6192129629629629E-2</v>
      </c>
      <c r="F249" s="27" t="s">
        <v>173</v>
      </c>
      <c r="G249" s="31">
        <v>23.975999999999999</v>
      </c>
      <c r="H249" s="22">
        <v>758</v>
      </c>
      <c r="I249" s="13" t="s">
        <v>609</v>
      </c>
      <c r="J249" s="37">
        <v>384</v>
      </c>
      <c r="K249" s="37">
        <v>48</v>
      </c>
      <c r="L249" s="22">
        <v>6</v>
      </c>
      <c r="M249" s="31" t="s">
        <v>606</v>
      </c>
      <c r="N249" s="17">
        <v>794</v>
      </c>
      <c r="O249" s="27" t="s">
        <v>577</v>
      </c>
      <c r="P249" s="49"/>
      <c r="Q249" s="54"/>
      <c r="R249" s="188"/>
      <c r="S249" s="59"/>
      <c r="T249" s="59"/>
      <c r="U249" s="59">
        <v>41733</v>
      </c>
      <c r="V249" s="175" t="s">
        <v>1359</v>
      </c>
    </row>
    <row r="250" spans="1:22" s="13" customFormat="1" x14ac:dyDescent="0.3">
      <c r="A250" s="224" t="s">
        <v>986</v>
      </c>
      <c r="B250" s="130">
        <v>2012</v>
      </c>
      <c r="C250" s="37">
        <v>6</v>
      </c>
      <c r="D250" s="246" t="s">
        <v>512</v>
      </c>
      <c r="E250" s="42">
        <v>8.2488425925925923E-2</v>
      </c>
      <c r="F250" s="27" t="s">
        <v>688</v>
      </c>
      <c r="G250" s="31">
        <v>23.975999999999999</v>
      </c>
      <c r="H250" s="22">
        <v>2072</v>
      </c>
      <c r="I250" s="13" t="s">
        <v>605</v>
      </c>
      <c r="J250" s="37">
        <v>448</v>
      </c>
      <c r="K250" s="37">
        <v>48</v>
      </c>
      <c r="L250" s="22">
        <v>6</v>
      </c>
      <c r="M250" s="31" t="s">
        <v>606</v>
      </c>
      <c r="N250" s="17">
        <f>2.09*1024</f>
        <v>2140.16</v>
      </c>
      <c r="O250" s="27" t="s">
        <v>577</v>
      </c>
      <c r="P250" s="49" t="s">
        <v>988</v>
      </c>
      <c r="Q250" s="54"/>
      <c r="R250" s="188"/>
      <c r="S250" s="59"/>
      <c r="T250" s="59"/>
      <c r="U250" s="59">
        <v>41666</v>
      </c>
      <c r="V250" s="175" t="s">
        <v>987</v>
      </c>
    </row>
    <row r="251" spans="1:22" s="13" customFormat="1" x14ac:dyDescent="0.3">
      <c r="A251" s="224" t="s">
        <v>16</v>
      </c>
      <c r="B251" s="130">
        <v>2007</v>
      </c>
      <c r="C251" s="37">
        <v>9</v>
      </c>
      <c r="D251" s="246" t="s">
        <v>814</v>
      </c>
      <c r="E251" s="42">
        <v>6.7986111111111108E-2</v>
      </c>
      <c r="F251" s="27" t="s">
        <v>509</v>
      </c>
      <c r="G251" s="31">
        <v>25</v>
      </c>
      <c r="H251" s="22">
        <v>1491</v>
      </c>
      <c r="I251" s="13" t="s">
        <v>610</v>
      </c>
      <c r="J251" s="37">
        <v>448</v>
      </c>
      <c r="K251" s="37">
        <v>48</v>
      </c>
      <c r="L251" s="22">
        <v>6</v>
      </c>
      <c r="M251" s="31" t="s">
        <v>606</v>
      </c>
      <c r="N251" s="17">
        <f>1.35*1024</f>
        <v>1382.4</v>
      </c>
      <c r="O251" s="27" t="s">
        <v>577</v>
      </c>
      <c r="P251" s="49"/>
      <c r="Q251" s="54"/>
      <c r="R251" s="188"/>
      <c r="S251" s="59"/>
      <c r="T251" s="59"/>
      <c r="U251" s="59">
        <v>41727</v>
      </c>
      <c r="V251" s="175" t="s">
        <v>1276</v>
      </c>
    </row>
    <row r="252" spans="1:22" s="9" customFormat="1" x14ac:dyDescent="0.3">
      <c r="A252" s="223" t="s">
        <v>19</v>
      </c>
      <c r="B252" s="234">
        <v>2003</v>
      </c>
      <c r="C252" s="36"/>
      <c r="D252" s="245" t="s">
        <v>567</v>
      </c>
      <c r="E252" s="41">
        <v>0.10267361111111112</v>
      </c>
      <c r="F252" s="26" t="s">
        <v>497</v>
      </c>
      <c r="G252" s="30">
        <v>25</v>
      </c>
      <c r="H252" s="21">
        <v>768</v>
      </c>
      <c r="I252" s="254"/>
      <c r="J252" s="36">
        <v>128</v>
      </c>
      <c r="K252" s="36">
        <v>48</v>
      </c>
      <c r="L252" s="21">
        <v>2</v>
      </c>
      <c r="M252" s="30"/>
      <c r="N252" s="16">
        <v>952</v>
      </c>
      <c r="O252" s="26"/>
      <c r="P252" s="48"/>
      <c r="Q252" s="53"/>
      <c r="R252" s="186"/>
      <c r="S252" s="58"/>
      <c r="T252" s="58"/>
      <c r="U252" s="58"/>
      <c r="V252" s="174"/>
    </row>
    <row r="253" spans="1:22" s="65" customFormat="1" x14ac:dyDescent="0.3">
      <c r="A253" s="226" t="s">
        <v>1717</v>
      </c>
      <c r="B253" s="78">
        <v>2005</v>
      </c>
      <c r="C253" s="72">
        <v>8</v>
      </c>
      <c r="D253" s="244" t="s">
        <v>825</v>
      </c>
      <c r="E253" s="68">
        <v>6.7847222222222225E-2</v>
      </c>
      <c r="F253" s="66" t="s">
        <v>1719</v>
      </c>
      <c r="G253" s="67">
        <v>25</v>
      </c>
      <c r="H253" s="71">
        <v>860</v>
      </c>
      <c r="I253" s="65" t="s">
        <v>611</v>
      </c>
      <c r="J253" s="72">
        <v>130</v>
      </c>
      <c r="K253" s="72">
        <v>48</v>
      </c>
      <c r="L253" s="71">
        <v>2</v>
      </c>
      <c r="M253" s="67" t="s">
        <v>604</v>
      </c>
      <c r="N253" s="73">
        <v>700</v>
      </c>
      <c r="O253" s="66" t="s">
        <v>1006</v>
      </c>
      <c r="P253" s="74" t="s">
        <v>1720</v>
      </c>
      <c r="Q253" s="69"/>
      <c r="R253" s="185"/>
      <c r="S253" s="70"/>
      <c r="T253" s="70"/>
      <c r="U253" s="70">
        <v>41887</v>
      </c>
      <c r="V253" s="173" t="s">
        <v>1718</v>
      </c>
    </row>
    <row r="254" spans="1:22" s="13" customFormat="1" x14ac:dyDescent="0.3">
      <c r="A254" s="224" t="s">
        <v>2017</v>
      </c>
      <c r="B254" s="130">
        <v>2013</v>
      </c>
      <c r="C254" s="37">
        <v>8</v>
      </c>
      <c r="D254" s="246" t="s">
        <v>512</v>
      </c>
      <c r="E254" s="42">
        <v>9.9340277777777777E-2</v>
      </c>
      <c r="F254" s="27" t="s">
        <v>719</v>
      </c>
      <c r="G254" s="31">
        <v>23.975999999999999</v>
      </c>
      <c r="H254" s="22">
        <v>1946</v>
      </c>
      <c r="I254" s="13" t="s">
        <v>605</v>
      </c>
      <c r="J254" s="37">
        <v>640</v>
      </c>
      <c r="K254" s="37">
        <v>48</v>
      </c>
      <c r="L254" s="22">
        <v>6</v>
      </c>
      <c r="M254" s="31" t="s">
        <v>606</v>
      </c>
      <c r="N254" s="17">
        <f>2.58*1024</f>
        <v>2641.92</v>
      </c>
      <c r="O254" s="27" t="s">
        <v>577</v>
      </c>
      <c r="P254" s="49"/>
      <c r="Q254" s="54"/>
      <c r="R254" s="188"/>
      <c r="S254" s="59"/>
      <c r="T254" s="59"/>
      <c r="U254" s="59">
        <v>41945</v>
      </c>
      <c r="V254" s="175" t="s">
        <v>2018</v>
      </c>
    </row>
    <row r="255" spans="1:22" s="13" customFormat="1" x14ac:dyDescent="0.3">
      <c r="A255" s="223" t="s">
        <v>11</v>
      </c>
      <c r="B255" s="234">
        <v>2011</v>
      </c>
      <c r="C255" s="36">
        <v>7</v>
      </c>
      <c r="D255" s="245" t="s">
        <v>72</v>
      </c>
      <c r="E255" s="41">
        <v>5.9594907407407409E-2</v>
      </c>
      <c r="F255" s="26" t="s">
        <v>110</v>
      </c>
      <c r="G255" s="30">
        <v>25</v>
      </c>
      <c r="H255" s="21">
        <v>1788</v>
      </c>
      <c r="I255" s="7" t="s">
        <v>609</v>
      </c>
      <c r="J255" s="36">
        <v>128</v>
      </c>
      <c r="K255" s="36">
        <v>48</v>
      </c>
      <c r="L255" s="21">
        <v>2</v>
      </c>
      <c r="M255" s="30" t="s">
        <v>604</v>
      </c>
      <c r="N255" s="16">
        <f>1.16*1024</f>
        <v>1187.8399999999999</v>
      </c>
      <c r="O255" s="26" t="s">
        <v>577</v>
      </c>
      <c r="P255" s="48"/>
      <c r="Q255" s="53">
        <v>2012</v>
      </c>
      <c r="R255" s="186"/>
      <c r="S255" s="58"/>
      <c r="T255" s="58"/>
      <c r="U255" s="58"/>
      <c r="V255" s="174"/>
    </row>
    <row r="256" spans="1:22" s="65" customFormat="1" x14ac:dyDescent="0.3">
      <c r="A256" s="224" t="s">
        <v>574</v>
      </c>
      <c r="B256" s="130">
        <v>1999</v>
      </c>
      <c r="C256" s="37">
        <v>4</v>
      </c>
      <c r="D256" s="246" t="s">
        <v>463</v>
      </c>
      <c r="E256" s="42">
        <v>7.4629629629629629E-2</v>
      </c>
      <c r="F256" s="27" t="s">
        <v>575</v>
      </c>
      <c r="G256" s="31">
        <v>23.975999999999999</v>
      </c>
      <c r="H256" s="22">
        <v>2000</v>
      </c>
      <c r="I256" s="13" t="s">
        <v>605</v>
      </c>
      <c r="J256" s="37">
        <v>448</v>
      </c>
      <c r="K256" s="37">
        <v>48</v>
      </c>
      <c r="L256" s="22">
        <v>6</v>
      </c>
      <c r="M256" s="31" t="s">
        <v>606</v>
      </c>
      <c r="N256" s="17">
        <f>1.83*1024</f>
        <v>1873.92</v>
      </c>
      <c r="O256" s="27" t="s">
        <v>577</v>
      </c>
      <c r="P256" s="49"/>
      <c r="Q256" s="27"/>
      <c r="R256" s="187"/>
      <c r="S256" s="59">
        <v>41398</v>
      </c>
      <c r="T256" s="59"/>
      <c r="U256" s="59"/>
      <c r="V256" s="175"/>
    </row>
    <row r="257" spans="1:22" s="13" customFormat="1" x14ac:dyDescent="0.3">
      <c r="A257" s="224" t="s">
        <v>136</v>
      </c>
      <c r="B257" s="130">
        <v>2002</v>
      </c>
      <c r="C257" s="37">
        <v>8</v>
      </c>
      <c r="D257" s="246" t="s">
        <v>463</v>
      </c>
      <c r="E257" s="42">
        <v>6.173611111111111E-2</v>
      </c>
      <c r="F257" s="27" t="s">
        <v>2004</v>
      </c>
      <c r="G257" s="31">
        <v>25</v>
      </c>
      <c r="H257" s="22">
        <v>1699</v>
      </c>
      <c r="I257" s="13" t="s">
        <v>609</v>
      </c>
      <c r="J257" s="37">
        <v>448</v>
      </c>
      <c r="K257" s="37">
        <v>48</v>
      </c>
      <c r="L257" s="22">
        <v>6</v>
      </c>
      <c r="M257" s="31" t="s">
        <v>606</v>
      </c>
      <c r="N257" s="17">
        <f>1.35*1024</f>
        <v>1382.4</v>
      </c>
      <c r="O257" s="27" t="s">
        <v>577</v>
      </c>
      <c r="P257" s="49"/>
      <c r="Q257" s="54">
        <v>2012</v>
      </c>
      <c r="R257" s="188"/>
      <c r="S257" s="59">
        <v>41527</v>
      </c>
      <c r="T257" s="59" t="s">
        <v>684</v>
      </c>
      <c r="U257" s="59">
        <v>41937</v>
      </c>
      <c r="V257" s="175" t="s">
        <v>2005</v>
      </c>
    </row>
    <row r="258" spans="1:22" s="13" customFormat="1" x14ac:dyDescent="0.3">
      <c r="A258" s="224" t="s">
        <v>227</v>
      </c>
      <c r="B258" s="130">
        <v>2006</v>
      </c>
      <c r="C258" s="37"/>
      <c r="D258" s="246" t="s">
        <v>72</v>
      </c>
      <c r="E258" s="42">
        <v>6.548611111111112E-2</v>
      </c>
      <c r="F258" s="27" t="s">
        <v>156</v>
      </c>
      <c r="G258" s="31">
        <v>25</v>
      </c>
      <c r="H258" s="22">
        <v>895</v>
      </c>
      <c r="I258" s="13" t="s">
        <v>611</v>
      </c>
      <c r="J258" s="37">
        <v>128</v>
      </c>
      <c r="K258" s="37">
        <v>48</v>
      </c>
      <c r="L258" s="22">
        <v>2</v>
      </c>
      <c r="M258" s="31" t="s">
        <v>604</v>
      </c>
      <c r="N258" s="17">
        <v>699</v>
      </c>
      <c r="O258" s="27" t="s">
        <v>1006</v>
      </c>
      <c r="P258" s="49"/>
      <c r="Q258" s="54"/>
      <c r="R258" s="188"/>
      <c r="S258" s="59"/>
      <c r="T258" s="59"/>
      <c r="U258" s="59"/>
      <c r="V258" s="175"/>
    </row>
    <row r="259" spans="1:22" s="13" customFormat="1" x14ac:dyDescent="0.3">
      <c r="A259" s="225" t="s">
        <v>170</v>
      </c>
      <c r="B259" s="238">
        <v>2008</v>
      </c>
      <c r="C259" s="39">
        <v>4</v>
      </c>
      <c r="D259" s="251" t="s">
        <v>463</v>
      </c>
      <c r="E259" s="44">
        <v>6.2222222222222227E-2</v>
      </c>
      <c r="F259" s="29" t="s">
        <v>169</v>
      </c>
      <c r="G259" s="33">
        <v>25</v>
      </c>
      <c r="H259" s="24">
        <v>944</v>
      </c>
      <c r="I259" s="11" t="s">
        <v>609</v>
      </c>
      <c r="J259" s="39">
        <v>128</v>
      </c>
      <c r="K259" s="39">
        <v>48</v>
      </c>
      <c r="L259" s="24">
        <v>2</v>
      </c>
      <c r="M259" s="33" t="s">
        <v>604</v>
      </c>
      <c r="N259" s="19">
        <v>687</v>
      </c>
      <c r="O259" s="29" t="s">
        <v>577</v>
      </c>
      <c r="P259" s="51" t="s">
        <v>661</v>
      </c>
      <c r="Q259" s="57">
        <v>2012</v>
      </c>
      <c r="R259" s="195"/>
      <c r="S259" s="61"/>
      <c r="T259" s="61"/>
      <c r="U259" s="61"/>
      <c r="V259" s="181"/>
    </row>
    <row r="260" spans="1:22" s="13" customFormat="1" x14ac:dyDescent="0.3">
      <c r="A260" s="224" t="s">
        <v>710</v>
      </c>
      <c r="B260" s="130">
        <v>2010</v>
      </c>
      <c r="C260" s="37">
        <v>8</v>
      </c>
      <c r="D260" s="246" t="s">
        <v>463</v>
      </c>
      <c r="E260" s="42">
        <v>7.5104166666666666E-2</v>
      </c>
      <c r="F260" s="27" t="s">
        <v>103</v>
      </c>
      <c r="G260" s="31">
        <v>25</v>
      </c>
      <c r="H260" s="22">
        <v>1382</v>
      </c>
      <c r="I260" s="13" t="s">
        <v>609</v>
      </c>
      <c r="J260" s="37">
        <v>384</v>
      </c>
      <c r="K260" s="37">
        <v>48</v>
      </c>
      <c r="L260" s="22">
        <v>6</v>
      </c>
      <c r="M260" s="31" t="s">
        <v>606</v>
      </c>
      <c r="N260" s="17">
        <f>1.36*1024</f>
        <v>1392.64</v>
      </c>
      <c r="O260" s="27" t="s">
        <v>577</v>
      </c>
      <c r="P260" s="49"/>
      <c r="Q260" s="27"/>
      <c r="R260" s="187"/>
      <c r="S260" s="59">
        <v>41577</v>
      </c>
      <c r="T260" s="59" t="s">
        <v>711</v>
      </c>
      <c r="U260" s="59"/>
      <c r="V260" s="175"/>
    </row>
    <row r="261" spans="1:22" s="13" customFormat="1" x14ac:dyDescent="0.3">
      <c r="A261" s="224" t="s">
        <v>1880</v>
      </c>
      <c r="B261" s="130">
        <v>2003</v>
      </c>
      <c r="C261" s="37">
        <v>8</v>
      </c>
      <c r="D261" s="246" t="s">
        <v>1975</v>
      </c>
      <c r="E261" s="42">
        <v>9.2118055555555564E-2</v>
      </c>
      <c r="F261" s="27" t="s">
        <v>168</v>
      </c>
      <c r="G261" s="31">
        <v>25</v>
      </c>
      <c r="H261" s="22">
        <v>1058</v>
      </c>
      <c r="I261" s="13" t="s">
        <v>609</v>
      </c>
      <c r="J261" s="37">
        <v>384</v>
      </c>
      <c r="K261" s="37">
        <v>48</v>
      </c>
      <c r="L261" s="22">
        <v>6</v>
      </c>
      <c r="M261" s="31" t="s">
        <v>606</v>
      </c>
      <c r="N261" s="17">
        <f>1.36*1024</f>
        <v>1392.64</v>
      </c>
      <c r="O261" s="27" t="s">
        <v>577</v>
      </c>
      <c r="P261" s="49"/>
      <c r="Q261" s="27"/>
      <c r="R261" s="187"/>
      <c r="S261" s="59"/>
      <c r="T261" s="59"/>
      <c r="U261" s="59">
        <v>41904</v>
      </c>
      <c r="V261" s="175" t="s">
        <v>1881</v>
      </c>
    </row>
    <row r="262" spans="1:22" s="13" customFormat="1" x14ac:dyDescent="0.3">
      <c r="A262" s="224" t="s">
        <v>45</v>
      </c>
      <c r="B262" s="236">
        <v>1999</v>
      </c>
      <c r="C262" s="40">
        <v>9</v>
      </c>
      <c r="D262" s="246" t="s">
        <v>805</v>
      </c>
      <c r="E262" s="42">
        <v>9.46412037037037E-2</v>
      </c>
      <c r="F262" s="27" t="s">
        <v>114</v>
      </c>
      <c r="G262" s="31">
        <v>23.975999999999999</v>
      </c>
      <c r="H262" s="22">
        <v>993</v>
      </c>
      <c r="I262" s="13" t="s">
        <v>609</v>
      </c>
      <c r="J262" s="37">
        <v>640</v>
      </c>
      <c r="K262" s="37">
        <v>48</v>
      </c>
      <c r="L262" s="22">
        <v>6</v>
      </c>
      <c r="M262" s="31" t="s">
        <v>606</v>
      </c>
      <c r="N262" s="17">
        <f>1.58*1024</f>
        <v>1617.92</v>
      </c>
      <c r="O262" s="27" t="s">
        <v>577</v>
      </c>
      <c r="P262" s="49" t="s">
        <v>1886</v>
      </c>
      <c r="Q262" s="54">
        <v>2012</v>
      </c>
      <c r="R262" s="188"/>
      <c r="S262" s="59">
        <v>41586</v>
      </c>
      <c r="T262" s="59" t="s">
        <v>724</v>
      </c>
      <c r="U262" s="59">
        <v>41946</v>
      </c>
      <c r="V262" s="175" t="s">
        <v>2019</v>
      </c>
    </row>
    <row r="263" spans="1:22" s="13" customFormat="1" x14ac:dyDescent="0.3">
      <c r="A263" s="224" t="s">
        <v>46</v>
      </c>
      <c r="B263" s="236">
        <v>2003</v>
      </c>
      <c r="C263" s="40">
        <v>9</v>
      </c>
      <c r="D263" s="246" t="s">
        <v>805</v>
      </c>
      <c r="E263" s="42">
        <v>9.600694444444445E-2</v>
      </c>
      <c r="F263" s="27" t="s">
        <v>721</v>
      </c>
      <c r="G263" s="31">
        <v>23.975999999999999</v>
      </c>
      <c r="H263" s="22">
        <v>3001</v>
      </c>
      <c r="I263" s="13" t="s">
        <v>605</v>
      </c>
      <c r="J263" s="37">
        <v>640</v>
      </c>
      <c r="K263" s="37">
        <v>48</v>
      </c>
      <c r="L263" s="22">
        <v>6</v>
      </c>
      <c r="M263" s="31" t="s">
        <v>606</v>
      </c>
      <c r="N263" s="17">
        <f>3.48*1024</f>
        <v>3563.52</v>
      </c>
      <c r="O263" s="27" t="s">
        <v>577</v>
      </c>
      <c r="P263" s="49" t="s">
        <v>2029</v>
      </c>
      <c r="Q263" s="54">
        <v>2012</v>
      </c>
      <c r="R263" s="188"/>
      <c r="S263" s="59">
        <v>41587</v>
      </c>
      <c r="T263" s="59" t="s">
        <v>725</v>
      </c>
      <c r="U263" s="59">
        <v>41948</v>
      </c>
      <c r="V263" s="175" t="s">
        <v>2028</v>
      </c>
    </row>
    <row r="264" spans="1:22" s="13" customFormat="1" x14ac:dyDescent="0.3">
      <c r="A264" s="224" t="s">
        <v>47</v>
      </c>
      <c r="B264" s="236">
        <v>2003</v>
      </c>
      <c r="C264" s="40">
        <v>9</v>
      </c>
      <c r="D264" s="246" t="s">
        <v>805</v>
      </c>
      <c r="E264" s="42">
        <v>8.9756944444444445E-2</v>
      </c>
      <c r="F264" s="27" t="s">
        <v>721</v>
      </c>
      <c r="G264" s="31">
        <v>23.975999999999999</v>
      </c>
      <c r="H264" s="22">
        <v>3281</v>
      </c>
      <c r="I264" s="13" t="s">
        <v>605</v>
      </c>
      <c r="J264" s="37">
        <v>640</v>
      </c>
      <c r="K264" s="37">
        <v>48</v>
      </c>
      <c r="L264" s="22">
        <v>6</v>
      </c>
      <c r="M264" s="31" t="s">
        <v>606</v>
      </c>
      <c r="N264" s="17">
        <f>3.53*1024</f>
        <v>3614.72</v>
      </c>
      <c r="O264" s="27" t="s">
        <v>577</v>
      </c>
      <c r="P264" s="49" t="s">
        <v>2034</v>
      </c>
      <c r="Q264" s="54">
        <v>2012</v>
      </c>
      <c r="R264" s="188"/>
      <c r="S264" s="59">
        <v>41588</v>
      </c>
      <c r="T264" s="59" t="s">
        <v>726</v>
      </c>
      <c r="U264" s="59">
        <v>41949</v>
      </c>
      <c r="V264" s="175" t="s">
        <v>2035</v>
      </c>
    </row>
    <row r="265" spans="1:22" s="100" customFormat="1" x14ac:dyDescent="0.3">
      <c r="A265" s="225" t="s">
        <v>64</v>
      </c>
      <c r="B265" s="238">
        <v>2004</v>
      </c>
      <c r="C265" s="39">
        <v>7</v>
      </c>
      <c r="D265" s="251" t="s">
        <v>72</v>
      </c>
      <c r="E265" s="44">
        <v>6.4189814814814811E-2</v>
      </c>
      <c r="F265" s="29" t="s">
        <v>154</v>
      </c>
      <c r="G265" s="33">
        <v>25</v>
      </c>
      <c r="H265" s="24">
        <v>907</v>
      </c>
      <c r="I265" s="11" t="s">
        <v>610</v>
      </c>
      <c r="J265" s="39">
        <v>128</v>
      </c>
      <c r="K265" s="39">
        <v>48</v>
      </c>
      <c r="L265" s="24">
        <v>2</v>
      </c>
      <c r="M265" s="33" t="s">
        <v>604</v>
      </c>
      <c r="N265" s="19">
        <v>684</v>
      </c>
      <c r="O265" s="29" t="s">
        <v>577</v>
      </c>
      <c r="P265" s="51" t="s">
        <v>661</v>
      </c>
      <c r="Q265" s="57">
        <v>2012</v>
      </c>
      <c r="R265" s="195"/>
      <c r="S265" s="61"/>
      <c r="T265" s="61"/>
      <c r="U265" s="61"/>
      <c r="V265" s="181"/>
    </row>
    <row r="266" spans="1:22" s="13" customFormat="1" x14ac:dyDescent="0.3">
      <c r="A266" s="225" t="s">
        <v>3</v>
      </c>
      <c r="B266" s="116">
        <v>2005</v>
      </c>
      <c r="C266" s="114">
        <v>2</v>
      </c>
      <c r="D266" s="247" t="s">
        <v>821</v>
      </c>
      <c r="E266" s="112">
        <v>6.519675925925926E-2</v>
      </c>
      <c r="F266" s="107" t="s">
        <v>149</v>
      </c>
      <c r="G266" s="103">
        <v>25</v>
      </c>
      <c r="H266" s="113">
        <v>861</v>
      </c>
      <c r="I266" s="100" t="s">
        <v>609</v>
      </c>
      <c r="J266" s="114">
        <v>155</v>
      </c>
      <c r="K266" s="114">
        <v>48</v>
      </c>
      <c r="L266" s="113">
        <v>2</v>
      </c>
      <c r="M266" s="103" t="s">
        <v>604</v>
      </c>
      <c r="N266" s="115">
        <v>696</v>
      </c>
      <c r="O266" s="107" t="s">
        <v>577</v>
      </c>
      <c r="P266" s="111"/>
      <c r="Q266" s="105">
        <v>2012</v>
      </c>
      <c r="R266" s="189"/>
      <c r="S266" s="106"/>
      <c r="T266" s="106"/>
      <c r="U266" s="106"/>
      <c r="V266" s="176"/>
    </row>
    <row r="267" spans="1:22" s="13" customFormat="1" x14ac:dyDescent="0.3">
      <c r="A267" s="224" t="s">
        <v>1303</v>
      </c>
      <c r="B267" s="130">
        <v>1997</v>
      </c>
      <c r="C267" s="37">
        <v>8</v>
      </c>
      <c r="D267" s="246" t="s">
        <v>822</v>
      </c>
      <c r="E267" s="42">
        <v>6.5289351851851848E-2</v>
      </c>
      <c r="F267" s="27" t="s">
        <v>172</v>
      </c>
      <c r="G267" s="31">
        <v>25</v>
      </c>
      <c r="H267" s="22">
        <v>876</v>
      </c>
      <c r="I267" s="13" t="s">
        <v>612</v>
      </c>
      <c r="J267" s="37">
        <v>128</v>
      </c>
      <c r="K267" s="37">
        <v>48</v>
      </c>
      <c r="L267" s="22">
        <v>2</v>
      </c>
      <c r="M267" s="31" t="s">
        <v>604</v>
      </c>
      <c r="N267" s="17">
        <v>688</v>
      </c>
      <c r="O267" s="27" t="s">
        <v>577</v>
      </c>
      <c r="P267" s="49"/>
      <c r="Q267" s="54">
        <v>2012</v>
      </c>
      <c r="R267" s="188"/>
      <c r="S267" s="59"/>
      <c r="T267" s="59"/>
      <c r="U267" s="59">
        <v>41648</v>
      </c>
      <c r="V267" s="175" t="s">
        <v>962</v>
      </c>
    </row>
    <row r="268" spans="1:22" s="65" customFormat="1" x14ac:dyDescent="0.3">
      <c r="A268" s="224" t="s">
        <v>1304</v>
      </c>
      <c r="B268" s="130">
        <v>2002</v>
      </c>
      <c r="C268" s="37">
        <v>8</v>
      </c>
      <c r="D268" s="246" t="s">
        <v>822</v>
      </c>
      <c r="E268" s="42">
        <v>6.1261574074074072E-2</v>
      </c>
      <c r="F268" s="27" t="s">
        <v>150</v>
      </c>
      <c r="G268" s="31">
        <v>25</v>
      </c>
      <c r="H268" s="22">
        <v>1722</v>
      </c>
      <c r="I268" s="13" t="s">
        <v>609</v>
      </c>
      <c r="J268" s="37">
        <v>448</v>
      </c>
      <c r="K268" s="37">
        <v>48</v>
      </c>
      <c r="L268" s="22">
        <v>6</v>
      </c>
      <c r="M268" s="31" t="s">
        <v>606</v>
      </c>
      <c r="N268" s="17">
        <f>1.36*1024</f>
        <v>1392.64</v>
      </c>
      <c r="O268" s="27" t="s">
        <v>577</v>
      </c>
      <c r="P268" s="49"/>
      <c r="Q268" s="54"/>
      <c r="R268" s="188"/>
      <c r="S268" s="59"/>
      <c r="T268" s="59"/>
      <c r="U268" s="59">
        <v>41732</v>
      </c>
      <c r="V268" s="175" t="s">
        <v>962</v>
      </c>
    </row>
    <row r="269" spans="1:22" s="13" customFormat="1" x14ac:dyDescent="0.3">
      <c r="A269" s="226" t="s">
        <v>1305</v>
      </c>
      <c r="B269" s="78">
        <v>2012</v>
      </c>
      <c r="C269" s="72">
        <v>8</v>
      </c>
      <c r="D269" s="244" t="s">
        <v>822</v>
      </c>
      <c r="E269" s="68">
        <v>7.048611111111111E-2</v>
      </c>
      <c r="F269" s="66" t="s">
        <v>164</v>
      </c>
      <c r="G269" s="67">
        <v>25</v>
      </c>
      <c r="H269" s="71">
        <v>1464</v>
      </c>
      <c r="I269" s="65" t="s">
        <v>609</v>
      </c>
      <c r="J269" s="72">
        <v>320</v>
      </c>
      <c r="K269" s="72">
        <v>48</v>
      </c>
      <c r="L269" s="71">
        <v>6</v>
      </c>
      <c r="M269" s="67" t="s">
        <v>606</v>
      </c>
      <c r="N269" s="73">
        <f>1.29*1024</f>
        <v>1320.96</v>
      </c>
      <c r="O269" s="66" t="s">
        <v>577</v>
      </c>
      <c r="P269" s="74" t="s">
        <v>1398</v>
      </c>
      <c r="Q269" s="69"/>
      <c r="R269" s="185"/>
      <c r="S269" s="70"/>
      <c r="T269" s="70"/>
      <c r="U269" s="70">
        <v>41738</v>
      </c>
      <c r="V269" s="173" t="s">
        <v>962</v>
      </c>
    </row>
    <row r="270" spans="1:22" s="65" customFormat="1" x14ac:dyDescent="0.3">
      <c r="A270" s="224" t="s">
        <v>319</v>
      </c>
      <c r="B270" s="130">
        <v>2008</v>
      </c>
      <c r="C270" s="37">
        <v>7</v>
      </c>
      <c r="D270" s="246" t="s">
        <v>76</v>
      </c>
      <c r="E270" s="42">
        <v>6.1296296296296293E-2</v>
      </c>
      <c r="F270" s="27" t="s">
        <v>125</v>
      </c>
      <c r="G270" s="31">
        <v>25</v>
      </c>
      <c r="H270" s="22">
        <v>955</v>
      </c>
      <c r="I270" s="13" t="s">
        <v>609</v>
      </c>
      <c r="J270" s="37">
        <v>128</v>
      </c>
      <c r="K270" s="37">
        <v>48</v>
      </c>
      <c r="L270" s="22">
        <v>2</v>
      </c>
      <c r="M270" s="31" t="s">
        <v>604</v>
      </c>
      <c r="N270" s="17">
        <v>693</v>
      </c>
      <c r="O270" s="27" t="s">
        <v>577</v>
      </c>
      <c r="P270" s="49"/>
      <c r="Q270" s="54">
        <v>2012</v>
      </c>
      <c r="R270" s="188"/>
      <c r="S270" s="59">
        <v>41624</v>
      </c>
      <c r="T270" s="59" t="s">
        <v>851</v>
      </c>
      <c r="U270" s="59"/>
      <c r="V270" s="175"/>
    </row>
    <row r="271" spans="1:22" s="13" customFormat="1" x14ac:dyDescent="0.3">
      <c r="A271" s="226" t="s">
        <v>79</v>
      </c>
      <c r="B271" s="78">
        <v>2004</v>
      </c>
      <c r="C271" s="72">
        <v>9</v>
      </c>
      <c r="D271" s="244" t="s">
        <v>823</v>
      </c>
      <c r="E271" s="68">
        <v>7.6678240740740741E-2</v>
      </c>
      <c r="F271" s="66" t="s">
        <v>121</v>
      </c>
      <c r="G271" s="67">
        <v>25</v>
      </c>
      <c r="H271" s="71">
        <v>1346</v>
      </c>
      <c r="I271" s="65" t="s">
        <v>609</v>
      </c>
      <c r="J271" s="72">
        <v>384</v>
      </c>
      <c r="K271" s="72">
        <v>48</v>
      </c>
      <c r="L271" s="71">
        <v>6</v>
      </c>
      <c r="M271" s="67" t="s">
        <v>606</v>
      </c>
      <c r="N271" s="73">
        <f>1.36*1024</f>
        <v>1392.64</v>
      </c>
      <c r="O271" s="66" t="s">
        <v>577</v>
      </c>
      <c r="P271" s="74"/>
      <c r="Q271" s="69">
        <v>2012</v>
      </c>
      <c r="R271" s="185"/>
      <c r="S271" s="70"/>
      <c r="T271" s="70"/>
      <c r="U271" s="70">
        <v>41657</v>
      </c>
      <c r="V271" s="173" t="s">
        <v>970</v>
      </c>
    </row>
    <row r="272" spans="1:22" s="13" customFormat="1" x14ac:dyDescent="0.3">
      <c r="A272" s="224" t="s">
        <v>27</v>
      </c>
      <c r="B272" s="130">
        <v>2011</v>
      </c>
      <c r="C272" s="37">
        <v>6</v>
      </c>
      <c r="D272" s="246" t="s">
        <v>463</v>
      </c>
      <c r="E272" s="42">
        <v>7.7754629629629632E-2</v>
      </c>
      <c r="F272" s="27" t="s">
        <v>166</v>
      </c>
      <c r="G272" s="31">
        <v>25</v>
      </c>
      <c r="H272" s="22">
        <v>1261</v>
      </c>
      <c r="I272" s="13" t="s">
        <v>609</v>
      </c>
      <c r="J272" s="37">
        <v>448</v>
      </c>
      <c r="K272" s="37">
        <v>48</v>
      </c>
      <c r="L272" s="22">
        <v>6</v>
      </c>
      <c r="M272" s="31" t="s">
        <v>606</v>
      </c>
      <c r="N272" s="17">
        <f>1.36*1024</f>
        <v>1392.64</v>
      </c>
      <c r="O272" s="27" t="s">
        <v>577</v>
      </c>
      <c r="P272" s="49"/>
      <c r="Q272" s="27"/>
      <c r="R272" s="187"/>
      <c r="S272" s="59">
        <v>41544</v>
      </c>
      <c r="T272" s="59" t="s">
        <v>703</v>
      </c>
      <c r="U272" s="59"/>
      <c r="V272" s="175"/>
    </row>
    <row r="273" spans="1:22" s="13" customFormat="1" x14ac:dyDescent="0.3">
      <c r="A273" s="224" t="s">
        <v>602</v>
      </c>
      <c r="B273" s="130">
        <v>2011</v>
      </c>
      <c r="C273" s="37">
        <v>7</v>
      </c>
      <c r="D273" s="246" t="s">
        <v>463</v>
      </c>
      <c r="E273" s="42">
        <v>6.3159722222222228E-2</v>
      </c>
      <c r="F273" s="27" t="s">
        <v>325</v>
      </c>
      <c r="G273" s="31">
        <v>25</v>
      </c>
      <c r="H273" s="22">
        <v>1743</v>
      </c>
      <c r="I273" s="13" t="s">
        <v>609</v>
      </c>
      <c r="J273" s="37">
        <v>448</v>
      </c>
      <c r="K273" s="37">
        <v>48</v>
      </c>
      <c r="L273" s="22">
        <v>3</v>
      </c>
      <c r="M273" s="31" t="s">
        <v>606</v>
      </c>
      <c r="N273" s="17">
        <f>1.41*1024</f>
        <v>1443.84</v>
      </c>
      <c r="O273" s="27" t="s">
        <v>577</v>
      </c>
      <c r="P273" s="49"/>
      <c r="Q273" s="27"/>
      <c r="R273" s="187"/>
      <c r="S273" s="59">
        <v>41448</v>
      </c>
      <c r="T273" s="59" t="s">
        <v>1838</v>
      </c>
      <c r="U273" s="59"/>
      <c r="V273" s="175"/>
    </row>
    <row r="274" spans="1:22" s="100" customFormat="1" x14ac:dyDescent="0.3">
      <c r="A274" s="224" t="s">
        <v>824</v>
      </c>
      <c r="B274" s="130">
        <v>2000</v>
      </c>
      <c r="C274" s="37">
        <v>8</v>
      </c>
      <c r="D274" s="246" t="s">
        <v>825</v>
      </c>
      <c r="E274" s="42">
        <v>7.3379629629629628E-2</v>
      </c>
      <c r="F274" s="27" t="s">
        <v>154</v>
      </c>
      <c r="G274" s="31">
        <v>25</v>
      </c>
      <c r="H274" s="22">
        <v>1409</v>
      </c>
      <c r="I274" s="13" t="s">
        <v>612</v>
      </c>
      <c r="J274" s="37">
        <v>128</v>
      </c>
      <c r="K274" s="37">
        <v>48</v>
      </c>
      <c r="L274" s="22">
        <v>2</v>
      </c>
      <c r="M274" s="31" t="s">
        <v>604</v>
      </c>
      <c r="N274" s="17">
        <f>1.15*1024</f>
        <v>1177.5999999999999</v>
      </c>
      <c r="O274" s="27" t="s">
        <v>577</v>
      </c>
      <c r="P274" s="49" t="s">
        <v>70</v>
      </c>
      <c r="Q274" s="54">
        <v>2012</v>
      </c>
      <c r="R274" s="188"/>
      <c r="S274" s="59"/>
      <c r="T274" s="59"/>
      <c r="U274" s="59">
        <v>41846</v>
      </c>
      <c r="V274" s="175" t="s">
        <v>1647</v>
      </c>
    </row>
    <row r="275" spans="1:22" s="13" customFormat="1" x14ac:dyDescent="0.3">
      <c r="A275" s="224" t="s">
        <v>80</v>
      </c>
      <c r="B275" s="130">
        <v>2005</v>
      </c>
      <c r="C275" s="37">
        <v>8</v>
      </c>
      <c r="D275" s="246" t="s">
        <v>825</v>
      </c>
      <c r="E275" s="42">
        <v>8.009259259259259E-2</v>
      </c>
      <c r="F275" s="27" t="s">
        <v>114</v>
      </c>
      <c r="G275" s="31">
        <v>23.975999999999999</v>
      </c>
      <c r="H275" s="22">
        <v>1022</v>
      </c>
      <c r="I275" s="13" t="s">
        <v>609</v>
      </c>
      <c r="J275" s="37">
        <v>640</v>
      </c>
      <c r="K275" s="37">
        <v>48</v>
      </c>
      <c r="L275" s="22">
        <v>6</v>
      </c>
      <c r="M275" s="31" t="s">
        <v>606</v>
      </c>
      <c r="N275" s="17">
        <f>1.36*1024</f>
        <v>1392.64</v>
      </c>
      <c r="O275" s="27" t="s">
        <v>577</v>
      </c>
      <c r="P275" s="49" t="s">
        <v>70</v>
      </c>
      <c r="Q275" s="54">
        <v>2012</v>
      </c>
      <c r="R275" s="188"/>
      <c r="S275" s="59"/>
      <c r="T275" s="59"/>
      <c r="U275" s="59">
        <v>41857</v>
      </c>
      <c r="V275" s="175" t="s">
        <v>1647</v>
      </c>
    </row>
    <row r="276" spans="1:22" s="13" customFormat="1" x14ac:dyDescent="0.3">
      <c r="A276" s="224" t="s">
        <v>826</v>
      </c>
      <c r="B276" s="130">
        <v>2005</v>
      </c>
      <c r="C276" s="37">
        <v>7</v>
      </c>
      <c r="D276" s="246" t="s">
        <v>827</v>
      </c>
      <c r="E276" s="42">
        <v>6.1365740740740742E-2</v>
      </c>
      <c r="F276" s="27" t="s">
        <v>156</v>
      </c>
      <c r="G276" s="31">
        <v>25</v>
      </c>
      <c r="H276" s="22">
        <v>953</v>
      </c>
      <c r="I276" s="13" t="s">
        <v>609</v>
      </c>
      <c r="J276" s="37">
        <v>128</v>
      </c>
      <c r="K276" s="37">
        <v>48</v>
      </c>
      <c r="L276" s="22">
        <v>2</v>
      </c>
      <c r="M276" s="31" t="s">
        <v>604</v>
      </c>
      <c r="N276" s="17">
        <v>693</v>
      </c>
      <c r="O276" s="27" t="s">
        <v>577</v>
      </c>
      <c r="P276" s="49"/>
      <c r="Q276" s="54">
        <v>2012</v>
      </c>
      <c r="R276" s="188" t="s">
        <v>1839</v>
      </c>
      <c r="S276" s="59">
        <v>41625</v>
      </c>
      <c r="T276" s="59" t="s">
        <v>1840</v>
      </c>
      <c r="U276" s="59"/>
      <c r="V276" s="175"/>
    </row>
    <row r="277" spans="1:22" s="13" customFormat="1" x14ac:dyDescent="0.3">
      <c r="A277" s="224" t="s">
        <v>674</v>
      </c>
      <c r="B277" s="130">
        <v>2007</v>
      </c>
      <c r="C277" s="37">
        <v>6</v>
      </c>
      <c r="D277" s="246" t="s">
        <v>463</v>
      </c>
      <c r="E277" s="42">
        <v>8.8680555555555554E-2</v>
      </c>
      <c r="F277" s="27" t="s">
        <v>156</v>
      </c>
      <c r="G277" s="31">
        <v>25</v>
      </c>
      <c r="H277" s="22">
        <v>1302</v>
      </c>
      <c r="I277" s="13" t="s">
        <v>609</v>
      </c>
      <c r="J277" s="37">
        <v>192</v>
      </c>
      <c r="K277" s="37">
        <v>48</v>
      </c>
      <c r="L277" s="22">
        <v>2</v>
      </c>
      <c r="M277" s="31" t="s">
        <v>606</v>
      </c>
      <c r="N277" s="17">
        <f>1.35*1024</f>
        <v>1382.4</v>
      </c>
      <c r="O277" s="27" t="s">
        <v>577</v>
      </c>
      <c r="P277" s="49"/>
      <c r="Q277" s="27"/>
      <c r="R277" s="187"/>
      <c r="S277" s="59">
        <v>41493</v>
      </c>
      <c r="T277" s="59" t="s">
        <v>675</v>
      </c>
      <c r="U277" s="59"/>
      <c r="V277" s="175"/>
    </row>
    <row r="278" spans="1:22" s="13" customFormat="1" x14ac:dyDescent="0.3">
      <c r="A278" s="224" t="s">
        <v>42</v>
      </c>
      <c r="B278" s="236">
        <v>2011</v>
      </c>
      <c r="C278" s="40">
        <v>6</v>
      </c>
      <c r="D278" s="246" t="s">
        <v>748</v>
      </c>
      <c r="E278" s="45">
        <v>7.2442129629629634E-2</v>
      </c>
      <c r="F278" s="27" t="s">
        <v>164</v>
      </c>
      <c r="G278" s="34">
        <v>25</v>
      </c>
      <c r="H278" s="25">
        <v>1448</v>
      </c>
      <c r="I278" s="13" t="s">
        <v>609</v>
      </c>
      <c r="J278" s="40">
        <v>384</v>
      </c>
      <c r="K278" s="40">
        <v>48</v>
      </c>
      <c r="L278" s="25">
        <v>5</v>
      </c>
      <c r="M278" s="31" t="s">
        <v>606</v>
      </c>
      <c r="N278" s="20">
        <f>1.36*1024</f>
        <v>1392.64</v>
      </c>
      <c r="O278" s="27" t="s">
        <v>577</v>
      </c>
      <c r="P278" s="49"/>
      <c r="Q278" s="54">
        <v>2012</v>
      </c>
      <c r="R278" s="188"/>
      <c r="S278" s="59">
        <v>41619</v>
      </c>
      <c r="T278" s="59" t="s">
        <v>798</v>
      </c>
      <c r="U278" s="59"/>
      <c r="V278" s="175"/>
    </row>
    <row r="279" spans="1:22" s="13" customFormat="1" x14ac:dyDescent="0.3">
      <c r="A279" s="224" t="s">
        <v>161</v>
      </c>
      <c r="B279" s="130">
        <v>2010</v>
      </c>
      <c r="C279" s="40">
        <v>7</v>
      </c>
      <c r="D279" s="246" t="s">
        <v>463</v>
      </c>
      <c r="E279" s="42">
        <v>7.165509259259259E-2</v>
      </c>
      <c r="F279" s="27" t="s">
        <v>108</v>
      </c>
      <c r="G279" s="31">
        <v>25</v>
      </c>
      <c r="H279" s="22">
        <v>1403</v>
      </c>
      <c r="I279" s="13" t="s">
        <v>609</v>
      </c>
      <c r="J279" s="37">
        <v>448</v>
      </c>
      <c r="K279" s="37">
        <v>48</v>
      </c>
      <c r="L279" s="22">
        <v>6</v>
      </c>
      <c r="M279" s="31" t="s">
        <v>606</v>
      </c>
      <c r="N279" s="17">
        <f>1.36*1024</f>
        <v>1392.64</v>
      </c>
      <c r="O279" s="27" t="s">
        <v>577</v>
      </c>
      <c r="P279" s="49"/>
      <c r="Q279" s="54">
        <v>2012</v>
      </c>
      <c r="R279" s="188"/>
      <c r="S279" s="59">
        <v>41630</v>
      </c>
      <c r="T279" s="59" t="s">
        <v>855</v>
      </c>
      <c r="U279" s="59"/>
      <c r="V279" s="175"/>
    </row>
    <row r="280" spans="1:22" s="100" customFormat="1" x14ac:dyDescent="0.3">
      <c r="A280" s="227" t="s">
        <v>622</v>
      </c>
      <c r="B280" s="237">
        <v>2005</v>
      </c>
      <c r="C280" s="38">
        <v>7</v>
      </c>
      <c r="D280" s="248" t="s">
        <v>828</v>
      </c>
      <c r="E280" s="43">
        <v>8.0069444444444443E-2</v>
      </c>
      <c r="F280" s="28" t="s">
        <v>173</v>
      </c>
      <c r="G280" s="32">
        <v>25</v>
      </c>
      <c r="H280" s="23">
        <v>1015</v>
      </c>
      <c r="I280" s="6" t="s">
        <v>609</v>
      </c>
      <c r="J280" s="38">
        <v>448</v>
      </c>
      <c r="K280" s="38">
        <v>48</v>
      </c>
      <c r="L280" s="23">
        <v>6</v>
      </c>
      <c r="M280" s="32" t="s">
        <v>606</v>
      </c>
      <c r="N280" s="18">
        <f>1.2*1024</f>
        <v>1228.8</v>
      </c>
      <c r="O280" s="28" t="s">
        <v>577</v>
      </c>
      <c r="P280" s="50" t="s">
        <v>41</v>
      </c>
      <c r="Q280" s="55">
        <v>2012</v>
      </c>
      <c r="R280" s="192"/>
      <c r="S280" s="60"/>
      <c r="T280" s="60"/>
      <c r="U280" s="60"/>
      <c r="V280" s="175"/>
    </row>
    <row r="281" spans="1:22" s="65" customFormat="1" x14ac:dyDescent="0.3">
      <c r="A281" s="226" t="s">
        <v>829</v>
      </c>
      <c r="B281" s="78">
        <v>1997</v>
      </c>
      <c r="C281" s="72">
        <v>9</v>
      </c>
      <c r="D281" s="244" t="s">
        <v>72</v>
      </c>
      <c r="E281" s="68">
        <v>5.9340277777777777E-2</v>
      </c>
      <c r="F281" s="66" t="s">
        <v>166</v>
      </c>
      <c r="G281" s="67">
        <v>25</v>
      </c>
      <c r="H281" s="71">
        <v>1536</v>
      </c>
      <c r="I281" s="65" t="s">
        <v>610</v>
      </c>
      <c r="J281" s="72">
        <v>384</v>
      </c>
      <c r="K281" s="72">
        <v>48</v>
      </c>
      <c r="L281" s="71">
        <v>6</v>
      </c>
      <c r="M281" s="67" t="s">
        <v>606</v>
      </c>
      <c r="N281" s="73">
        <f>1.16*1024</f>
        <v>1187.8399999999999</v>
      </c>
      <c r="O281" s="66" t="s">
        <v>577</v>
      </c>
      <c r="P281" s="74" t="s">
        <v>41</v>
      </c>
      <c r="Q281" s="69">
        <v>2012</v>
      </c>
      <c r="R281" s="185"/>
      <c r="S281" s="70"/>
      <c r="T281" s="70"/>
      <c r="U281" s="70">
        <v>41870</v>
      </c>
      <c r="V281" s="173" t="s">
        <v>1673</v>
      </c>
    </row>
    <row r="282" spans="1:22" s="65" customFormat="1" x14ac:dyDescent="0.3">
      <c r="A282" s="224" t="s">
        <v>830</v>
      </c>
      <c r="B282" s="130">
        <v>2007</v>
      </c>
      <c r="C282" s="37">
        <v>8</v>
      </c>
      <c r="D282" s="246" t="s">
        <v>566</v>
      </c>
      <c r="E282" s="42">
        <v>5.966435185185185E-2</v>
      </c>
      <c r="F282" s="27" t="s">
        <v>162</v>
      </c>
      <c r="G282" s="31">
        <v>25</v>
      </c>
      <c r="H282" s="22">
        <v>1876</v>
      </c>
      <c r="I282" s="13" t="s">
        <v>609</v>
      </c>
      <c r="J282" s="37">
        <v>128</v>
      </c>
      <c r="K282" s="37">
        <v>48</v>
      </c>
      <c r="L282" s="22">
        <v>2</v>
      </c>
      <c r="M282" s="31" t="s">
        <v>604</v>
      </c>
      <c r="N282" s="17">
        <f>1.21*1024</f>
        <v>1239.04</v>
      </c>
      <c r="O282" s="27" t="s">
        <v>577</v>
      </c>
      <c r="P282" s="49" t="s">
        <v>1842</v>
      </c>
      <c r="Q282" s="54">
        <v>2012</v>
      </c>
      <c r="R282" s="188"/>
      <c r="S282" s="59">
        <v>41487</v>
      </c>
      <c r="T282" s="59" t="s">
        <v>1841</v>
      </c>
      <c r="U282" s="59"/>
      <c r="V282" s="175"/>
    </row>
    <row r="283" spans="1:22" s="65" customFormat="1" x14ac:dyDescent="0.3">
      <c r="A283" s="226" t="s">
        <v>832</v>
      </c>
      <c r="B283" s="78">
        <v>2004</v>
      </c>
      <c r="C283" s="72">
        <v>10</v>
      </c>
      <c r="D283" s="244" t="s">
        <v>831</v>
      </c>
      <c r="E283" s="68">
        <v>8.7303240740740737E-2</v>
      </c>
      <c r="F283" s="66" t="s">
        <v>108</v>
      </c>
      <c r="G283" s="67">
        <v>25</v>
      </c>
      <c r="H283" s="71">
        <v>760</v>
      </c>
      <c r="I283" s="255"/>
      <c r="J283" s="72">
        <v>128</v>
      </c>
      <c r="K283" s="72">
        <v>48</v>
      </c>
      <c r="L283" s="71">
        <v>2</v>
      </c>
      <c r="M283" s="67"/>
      <c r="N283" s="73">
        <v>798</v>
      </c>
      <c r="O283" s="66"/>
      <c r="P283" s="74" t="s">
        <v>1005</v>
      </c>
      <c r="Q283" s="75">
        <v>41263</v>
      </c>
      <c r="R283" s="201"/>
      <c r="S283" s="70">
        <v>41639</v>
      </c>
      <c r="T283" s="70" t="s">
        <v>964</v>
      </c>
      <c r="U283" s="70"/>
      <c r="V283" s="173"/>
    </row>
    <row r="284" spans="1:22" s="65" customFormat="1" x14ac:dyDescent="0.3">
      <c r="A284" s="226" t="s">
        <v>834</v>
      </c>
      <c r="B284" s="78">
        <v>2007</v>
      </c>
      <c r="C284" s="72">
        <v>10</v>
      </c>
      <c r="D284" s="244" t="s">
        <v>831</v>
      </c>
      <c r="E284" s="68">
        <v>8.3078703703703696E-2</v>
      </c>
      <c r="F284" s="66" t="s">
        <v>111</v>
      </c>
      <c r="G284" s="67">
        <v>25</v>
      </c>
      <c r="H284" s="71">
        <v>1151</v>
      </c>
      <c r="I284" s="65" t="s">
        <v>609</v>
      </c>
      <c r="J284" s="72">
        <v>448</v>
      </c>
      <c r="K284" s="72">
        <v>48</v>
      </c>
      <c r="L284" s="71">
        <v>6</v>
      </c>
      <c r="M284" s="67" t="s">
        <v>606</v>
      </c>
      <c r="N284" s="73">
        <f>1.36*1024</f>
        <v>1392.64</v>
      </c>
      <c r="O284" s="66" t="s">
        <v>577</v>
      </c>
      <c r="P284" s="74" t="s">
        <v>1168</v>
      </c>
      <c r="Q284" s="75">
        <v>41264</v>
      </c>
      <c r="R284" s="201"/>
      <c r="S284" s="67"/>
      <c r="T284" s="67"/>
      <c r="U284" s="70">
        <v>41651</v>
      </c>
      <c r="V284" s="173" t="s">
        <v>964</v>
      </c>
    </row>
    <row r="285" spans="1:22" s="100" customFormat="1" x14ac:dyDescent="0.3">
      <c r="A285" s="226" t="s">
        <v>877</v>
      </c>
      <c r="B285" s="78">
        <v>2007</v>
      </c>
      <c r="C285" s="72">
        <v>9</v>
      </c>
      <c r="D285" s="244" t="s">
        <v>1250</v>
      </c>
      <c r="E285" s="68">
        <v>6.4108796296296303E-2</v>
      </c>
      <c r="F285" s="66" t="s">
        <v>173</v>
      </c>
      <c r="G285" s="67">
        <v>25</v>
      </c>
      <c r="H285" s="71">
        <v>1627</v>
      </c>
      <c r="I285" s="65" t="s">
        <v>609</v>
      </c>
      <c r="J285" s="72">
        <v>448</v>
      </c>
      <c r="K285" s="72">
        <v>48</v>
      </c>
      <c r="L285" s="71">
        <v>6</v>
      </c>
      <c r="M285" s="67" t="s">
        <v>606</v>
      </c>
      <c r="N285" s="73">
        <f>1.36*1024</f>
        <v>1392.64</v>
      </c>
      <c r="O285" s="66" t="s">
        <v>577</v>
      </c>
      <c r="P285" s="74" t="s">
        <v>1731</v>
      </c>
      <c r="Q285" s="75"/>
      <c r="R285" s="201"/>
      <c r="S285" s="67"/>
      <c r="T285" s="67"/>
      <c r="U285" s="70">
        <v>41694</v>
      </c>
      <c r="V285" s="173" t="s">
        <v>1137</v>
      </c>
    </row>
    <row r="286" spans="1:22" s="13" customFormat="1" x14ac:dyDescent="0.3">
      <c r="A286" s="225" t="s">
        <v>130</v>
      </c>
      <c r="B286" s="116">
        <v>2009</v>
      </c>
      <c r="C286" s="114">
        <v>5</v>
      </c>
      <c r="D286" s="247" t="s">
        <v>833</v>
      </c>
      <c r="E286" s="112">
        <v>7.9259259259259265E-2</v>
      </c>
      <c r="F286" s="107" t="s">
        <v>103</v>
      </c>
      <c r="G286" s="103">
        <v>25</v>
      </c>
      <c r="H286" s="113">
        <v>1225</v>
      </c>
      <c r="I286" s="100" t="s">
        <v>609</v>
      </c>
      <c r="J286" s="114">
        <v>448</v>
      </c>
      <c r="K286" s="114">
        <v>48</v>
      </c>
      <c r="L286" s="113">
        <v>6</v>
      </c>
      <c r="M286" s="103" t="s">
        <v>606</v>
      </c>
      <c r="N286" s="115">
        <f>1.36*1024</f>
        <v>1392.64</v>
      </c>
      <c r="O286" s="107" t="s">
        <v>577</v>
      </c>
      <c r="P286" s="111"/>
      <c r="Q286" s="107"/>
      <c r="R286" s="193"/>
      <c r="S286" s="106">
        <v>41327</v>
      </c>
      <c r="T286" s="106" t="s">
        <v>535</v>
      </c>
      <c r="U286" s="106"/>
      <c r="V286" s="176"/>
    </row>
    <row r="287" spans="1:22" s="13" customFormat="1" x14ac:dyDescent="0.3">
      <c r="A287" s="224" t="s">
        <v>1679</v>
      </c>
      <c r="B287" s="130">
        <v>2014</v>
      </c>
      <c r="C287" s="37">
        <v>8</v>
      </c>
      <c r="D287" s="246" t="s">
        <v>1976</v>
      </c>
      <c r="E287" s="42">
        <v>9.5752314814814818E-2</v>
      </c>
      <c r="F287" s="27" t="s">
        <v>623</v>
      </c>
      <c r="G287" s="31">
        <v>23.975999999999999</v>
      </c>
      <c r="H287" s="22">
        <v>2041</v>
      </c>
      <c r="I287" s="13" t="s">
        <v>605</v>
      </c>
      <c r="J287" s="37">
        <v>640</v>
      </c>
      <c r="K287" s="37">
        <v>48</v>
      </c>
      <c r="L287" s="22">
        <v>6</v>
      </c>
      <c r="M287" s="31" t="s">
        <v>606</v>
      </c>
      <c r="N287" s="17">
        <f>2.58*1024</f>
        <v>2641.92</v>
      </c>
      <c r="O287" s="27" t="s">
        <v>577</v>
      </c>
      <c r="P287" s="49"/>
      <c r="Q287" s="27"/>
      <c r="R287" s="187"/>
      <c r="S287" s="59"/>
      <c r="T287" s="59"/>
      <c r="U287" s="59">
        <v>41924</v>
      </c>
      <c r="V287" s="175" t="s">
        <v>1954</v>
      </c>
    </row>
    <row r="288" spans="1:22" s="13" customFormat="1" x14ac:dyDescent="0.3">
      <c r="A288" s="224" t="s">
        <v>539</v>
      </c>
      <c r="B288" s="130">
        <v>2010</v>
      </c>
      <c r="C288" s="37">
        <v>8</v>
      </c>
      <c r="D288" s="246" t="s">
        <v>804</v>
      </c>
      <c r="E288" s="42">
        <v>6.7662037037037034E-2</v>
      </c>
      <c r="F288" s="27" t="s">
        <v>114</v>
      </c>
      <c r="G288" s="31">
        <v>25</v>
      </c>
      <c r="H288" s="22">
        <v>1577</v>
      </c>
      <c r="I288" s="13" t="s">
        <v>609</v>
      </c>
      <c r="J288" s="37">
        <v>384</v>
      </c>
      <c r="K288" s="37">
        <v>48</v>
      </c>
      <c r="L288" s="22">
        <v>6</v>
      </c>
      <c r="M288" s="31" t="s">
        <v>606</v>
      </c>
      <c r="N288" s="17">
        <f>1.36*1024</f>
        <v>1392.64</v>
      </c>
      <c r="O288" s="27" t="s">
        <v>577</v>
      </c>
      <c r="P288" s="49"/>
      <c r="Q288" s="27"/>
      <c r="R288" s="187"/>
      <c r="S288" s="59">
        <v>41334</v>
      </c>
      <c r="T288" s="59" t="s">
        <v>1843</v>
      </c>
      <c r="U288" s="59">
        <v>41719</v>
      </c>
      <c r="V288" s="175" t="s">
        <v>1844</v>
      </c>
    </row>
    <row r="289" spans="1:22" s="13" customFormat="1" x14ac:dyDescent="0.3">
      <c r="A289" s="224" t="s">
        <v>131</v>
      </c>
      <c r="B289" s="130">
        <v>2006</v>
      </c>
      <c r="C289" s="37">
        <v>10</v>
      </c>
      <c r="D289" s="246" t="s">
        <v>72</v>
      </c>
      <c r="E289" s="42">
        <v>6.9363425925925926E-2</v>
      </c>
      <c r="F289" s="27" t="s">
        <v>114</v>
      </c>
      <c r="G289" s="31">
        <v>25</v>
      </c>
      <c r="H289" s="22">
        <v>1532</v>
      </c>
      <c r="I289" s="13" t="s">
        <v>609</v>
      </c>
      <c r="J289" s="37">
        <v>384</v>
      </c>
      <c r="K289" s="37">
        <v>48</v>
      </c>
      <c r="L289" s="22">
        <v>6</v>
      </c>
      <c r="M289" s="31" t="s">
        <v>606</v>
      </c>
      <c r="N289" s="17">
        <f>1.36*1024</f>
        <v>1392.64</v>
      </c>
      <c r="O289" s="27" t="s">
        <v>577</v>
      </c>
      <c r="P289" s="49"/>
      <c r="Q289" s="54">
        <v>2012</v>
      </c>
      <c r="R289" s="188"/>
      <c r="S289" s="59">
        <v>41545</v>
      </c>
      <c r="T289" s="59" t="s">
        <v>704</v>
      </c>
      <c r="U289" s="59"/>
      <c r="V289" s="175"/>
    </row>
    <row r="290" spans="1:22" s="9" customFormat="1" x14ac:dyDescent="0.3">
      <c r="A290" s="224" t="s">
        <v>307</v>
      </c>
      <c r="B290" s="130">
        <v>2007</v>
      </c>
      <c r="C290" s="37">
        <v>10</v>
      </c>
      <c r="D290" s="246" t="s">
        <v>72</v>
      </c>
      <c r="E290" s="42">
        <v>6.7754629629629637E-2</v>
      </c>
      <c r="F290" s="27" t="s">
        <v>114</v>
      </c>
      <c r="G290" s="31">
        <v>25</v>
      </c>
      <c r="H290" s="22">
        <v>1578</v>
      </c>
      <c r="I290" s="13" t="s">
        <v>609</v>
      </c>
      <c r="J290" s="37">
        <v>384</v>
      </c>
      <c r="K290" s="37">
        <v>48</v>
      </c>
      <c r="L290" s="22">
        <v>6</v>
      </c>
      <c r="M290" s="31" t="s">
        <v>606</v>
      </c>
      <c r="N290" s="17">
        <f>1.36*1024</f>
        <v>1392.64</v>
      </c>
      <c r="O290" s="27" t="s">
        <v>577</v>
      </c>
      <c r="P290" s="49"/>
      <c r="Q290" s="54">
        <v>2012</v>
      </c>
      <c r="R290" s="188"/>
      <c r="S290" s="59">
        <v>41546</v>
      </c>
      <c r="T290" s="59" t="s">
        <v>704</v>
      </c>
      <c r="U290" s="59"/>
      <c r="V290" s="175"/>
    </row>
    <row r="291" spans="1:22" s="13" customFormat="1" x14ac:dyDescent="0.3">
      <c r="A291" s="223" t="s">
        <v>83</v>
      </c>
      <c r="B291" s="234">
        <v>1999</v>
      </c>
      <c r="C291" s="36"/>
      <c r="D291" s="245" t="s">
        <v>463</v>
      </c>
      <c r="E291" s="41">
        <v>8.6076388888888897E-2</v>
      </c>
      <c r="F291" s="26" t="s">
        <v>165</v>
      </c>
      <c r="G291" s="30">
        <v>24</v>
      </c>
      <c r="H291" s="21">
        <v>2222</v>
      </c>
      <c r="I291" s="254"/>
      <c r="J291" s="36">
        <v>320</v>
      </c>
      <c r="K291" s="36">
        <v>48</v>
      </c>
      <c r="L291" s="21">
        <v>6</v>
      </c>
      <c r="M291" s="30"/>
      <c r="N291" s="16">
        <v>2252.8000000000002</v>
      </c>
      <c r="O291" s="26"/>
      <c r="P291" s="48" t="s">
        <v>1845</v>
      </c>
      <c r="Q291" s="53"/>
      <c r="R291" s="186"/>
      <c r="S291" s="58"/>
      <c r="T291" s="58"/>
      <c r="U291" s="58"/>
      <c r="V291" s="174"/>
    </row>
    <row r="292" spans="1:22" s="13" customFormat="1" x14ac:dyDescent="0.3">
      <c r="A292" s="224" t="s">
        <v>580</v>
      </c>
      <c r="B292" s="130">
        <v>2012</v>
      </c>
      <c r="C292" s="37">
        <v>7</v>
      </c>
      <c r="D292" s="246" t="s">
        <v>72</v>
      </c>
      <c r="E292" s="42">
        <v>6.5335648148148143E-2</v>
      </c>
      <c r="F292" s="27" t="s">
        <v>123</v>
      </c>
      <c r="G292" s="31">
        <v>25</v>
      </c>
      <c r="H292" s="22">
        <v>1647</v>
      </c>
      <c r="I292" s="13" t="s">
        <v>609</v>
      </c>
      <c r="J292" s="37">
        <v>384</v>
      </c>
      <c r="K292" s="37">
        <v>48</v>
      </c>
      <c r="L292" s="22">
        <v>6</v>
      </c>
      <c r="M292" s="31" t="s">
        <v>606</v>
      </c>
      <c r="N292" s="17">
        <f>1.36*1024</f>
        <v>1392.64</v>
      </c>
      <c r="O292" s="27" t="s">
        <v>577</v>
      </c>
      <c r="P292" s="49" t="s">
        <v>1748</v>
      </c>
      <c r="Q292" s="27"/>
      <c r="R292" s="187"/>
      <c r="S292" s="59">
        <v>41413</v>
      </c>
      <c r="T292" s="59" t="s">
        <v>1846</v>
      </c>
      <c r="U292" s="59"/>
      <c r="V292" s="175"/>
    </row>
    <row r="293" spans="1:22" s="13" customFormat="1" x14ac:dyDescent="0.3">
      <c r="A293" s="224" t="s">
        <v>1242</v>
      </c>
      <c r="B293" s="130">
        <v>2013</v>
      </c>
      <c r="C293" s="37">
        <v>9</v>
      </c>
      <c r="D293" s="246" t="s">
        <v>556</v>
      </c>
      <c r="E293" s="42">
        <v>8.6597222222222214E-2</v>
      </c>
      <c r="F293" s="27" t="s">
        <v>1243</v>
      </c>
      <c r="G293" s="31">
        <v>23.975999999999999</v>
      </c>
      <c r="H293" s="22">
        <v>2030</v>
      </c>
      <c r="I293" s="13" t="s">
        <v>605</v>
      </c>
      <c r="J293" s="37">
        <v>384</v>
      </c>
      <c r="K293" s="37">
        <v>48</v>
      </c>
      <c r="L293" s="22">
        <v>6</v>
      </c>
      <c r="M293" s="31" t="s">
        <v>606</v>
      </c>
      <c r="N293" s="17">
        <f>2.1*1024</f>
        <v>2150.4</v>
      </c>
      <c r="O293" s="27" t="s">
        <v>577</v>
      </c>
      <c r="P293" s="49"/>
      <c r="Q293" s="27"/>
      <c r="R293" s="187"/>
      <c r="S293" s="59"/>
      <c r="T293" s="59"/>
      <c r="U293" s="59">
        <v>41715</v>
      </c>
      <c r="V293" s="175" t="s">
        <v>1257</v>
      </c>
    </row>
    <row r="294" spans="1:22" s="100" customFormat="1" x14ac:dyDescent="0.3">
      <c r="A294" s="224" t="s">
        <v>473</v>
      </c>
      <c r="B294" s="130">
        <v>2003</v>
      </c>
      <c r="C294" s="37">
        <v>7</v>
      </c>
      <c r="D294" s="246" t="s">
        <v>72</v>
      </c>
      <c r="E294" s="42">
        <v>6.1180555555555551E-2</v>
      </c>
      <c r="F294" s="27" t="s">
        <v>103</v>
      </c>
      <c r="G294" s="31">
        <v>25</v>
      </c>
      <c r="H294" s="22">
        <v>950</v>
      </c>
      <c r="I294" s="13" t="s">
        <v>609</v>
      </c>
      <c r="J294" s="37">
        <v>128</v>
      </c>
      <c r="K294" s="37">
        <v>48</v>
      </c>
      <c r="L294" s="22">
        <v>2</v>
      </c>
      <c r="M294" s="31" t="s">
        <v>604</v>
      </c>
      <c r="N294" s="17">
        <v>693</v>
      </c>
      <c r="O294" s="27" t="s">
        <v>577</v>
      </c>
      <c r="P294" s="49"/>
      <c r="Q294" s="54">
        <v>2012</v>
      </c>
      <c r="R294" s="188" t="s">
        <v>1847</v>
      </c>
      <c r="S294" s="59">
        <v>41534</v>
      </c>
      <c r="T294" s="59" t="s">
        <v>1848</v>
      </c>
      <c r="U294" s="59"/>
      <c r="V294" s="175"/>
    </row>
    <row r="295" spans="1:22" s="13" customFormat="1" x14ac:dyDescent="0.3">
      <c r="A295" s="225" t="s">
        <v>54</v>
      </c>
      <c r="B295" s="116">
        <v>1959</v>
      </c>
      <c r="C295" s="114">
        <v>9</v>
      </c>
      <c r="D295" s="247" t="s">
        <v>835</v>
      </c>
      <c r="E295" s="112">
        <v>7.9814814814814811E-2</v>
      </c>
      <c r="F295" s="107" t="s">
        <v>174</v>
      </c>
      <c r="G295" s="103">
        <v>25</v>
      </c>
      <c r="H295" s="113">
        <v>1509</v>
      </c>
      <c r="I295" s="100" t="s">
        <v>609</v>
      </c>
      <c r="J295" s="114">
        <v>64</v>
      </c>
      <c r="K295" s="114">
        <v>44.1</v>
      </c>
      <c r="L295" s="113">
        <v>1</v>
      </c>
      <c r="M295" s="103" t="s">
        <v>604</v>
      </c>
      <c r="N295" s="115">
        <f>1.28*1024</f>
        <v>1310.72</v>
      </c>
      <c r="O295" s="107" t="s">
        <v>577</v>
      </c>
      <c r="P295" s="111"/>
      <c r="Q295" s="105">
        <v>2012</v>
      </c>
      <c r="R295" s="189"/>
      <c r="S295" s="106"/>
      <c r="T295" s="106"/>
      <c r="U295" s="106"/>
      <c r="V295" s="176"/>
    </row>
    <row r="296" spans="1:22" s="13" customFormat="1" x14ac:dyDescent="0.3">
      <c r="A296" s="224" t="s">
        <v>872</v>
      </c>
      <c r="B296" s="130">
        <v>2013</v>
      </c>
      <c r="C296" s="37">
        <v>7</v>
      </c>
      <c r="D296" s="246" t="s">
        <v>556</v>
      </c>
      <c r="E296" s="42">
        <v>9.1157407407407409E-2</v>
      </c>
      <c r="F296" s="27" t="s">
        <v>873</v>
      </c>
      <c r="G296" s="31">
        <v>23.975999999999999</v>
      </c>
      <c r="H296" s="22">
        <v>2028</v>
      </c>
      <c r="I296" s="13" t="s">
        <v>605</v>
      </c>
      <c r="J296" s="37">
        <v>384</v>
      </c>
      <c r="K296" s="37">
        <v>48</v>
      </c>
      <c r="L296" s="22">
        <v>6</v>
      </c>
      <c r="M296" s="31" t="s">
        <v>606</v>
      </c>
      <c r="N296" s="17">
        <f>2.21*1024</f>
        <v>2263.04</v>
      </c>
      <c r="O296" s="27" t="s">
        <v>577</v>
      </c>
      <c r="P296" s="49"/>
      <c r="Q296" s="54"/>
      <c r="R296" s="188"/>
      <c r="S296" s="59"/>
      <c r="T296" s="59"/>
      <c r="U296" s="59">
        <v>41641</v>
      </c>
      <c r="V296" s="175" t="s">
        <v>874</v>
      </c>
    </row>
    <row r="297" spans="1:22" s="13" customFormat="1" x14ac:dyDescent="0.3">
      <c r="A297" s="224" t="s">
        <v>1471</v>
      </c>
      <c r="B297" s="130">
        <v>2000</v>
      </c>
      <c r="C297" s="37">
        <v>7</v>
      </c>
      <c r="D297" s="246" t="s">
        <v>1630</v>
      </c>
      <c r="E297" s="42">
        <v>7.3460648148148136E-2</v>
      </c>
      <c r="F297" s="27" t="s">
        <v>173</v>
      </c>
      <c r="G297" s="31">
        <v>25</v>
      </c>
      <c r="H297" s="22">
        <v>1412</v>
      </c>
      <c r="I297" s="13" t="s">
        <v>609</v>
      </c>
      <c r="J297" s="37">
        <v>256</v>
      </c>
      <c r="K297" s="37">
        <v>48</v>
      </c>
      <c r="L297" s="22">
        <v>2</v>
      </c>
      <c r="M297" s="31" t="s">
        <v>606</v>
      </c>
      <c r="N297" s="17">
        <f>1.25*1024</f>
        <v>1280</v>
      </c>
      <c r="O297" s="27" t="s">
        <v>577</v>
      </c>
      <c r="P297" s="49" t="s">
        <v>1473</v>
      </c>
      <c r="Q297" s="54"/>
      <c r="R297" s="188"/>
      <c r="S297" s="59"/>
      <c r="T297" s="59"/>
      <c r="U297" s="59">
        <v>41766</v>
      </c>
      <c r="V297" s="175" t="s">
        <v>1472</v>
      </c>
    </row>
    <row r="298" spans="1:22" s="100" customFormat="1" x14ac:dyDescent="0.3">
      <c r="A298" s="224" t="s">
        <v>58</v>
      </c>
      <c r="B298" s="130">
        <v>2010</v>
      </c>
      <c r="C298" s="37">
        <v>7</v>
      </c>
      <c r="D298" s="246" t="s">
        <v>836</v>
      </c>
      <c r="E298" s="42">
        <v>6.8402777777777771E-2</v>
      </c>
      <c r="F298" s="27" t="s">
        <v>121</v>
      </c>
      <c r="G298" s="31">
        <v>24</v>
      </c>
      <c r="H298" s="22">
        <v>1755</v>
      </c>
      <c r="I298" s="13" t="s">
        <v>609</v>
      </c>
      <c r="J298" s="37">
        <v>448</v>
      </c>
      <c r="K298" s="37">
        <v>48</v>
      </c>
      <c r="L298" s="22">
        <v>2</v>
      </c>
      <c r="M298" s="31" t="s">
        <v>606</v>
      </c>
      <c r="N298" s="17">
        <f>1.54*1024</f>
        <v>1576.96</v>
      </c>
      <c r="O298" s="27" t="s">
        <v>577</v>
      </c>
      <c r="P298" s="49"/>
      <c r="Q298" s="54">
        <v>2012</v>
      </c>
      <c r="R298" s="188"/>
      <c r="S298" s="59"/>
      <c r="T298" s="59"/>
      <c r="U298" s="59">
        <v>41698</v>
      </c>
      <c r="V298" s="175" t="s">
        <v>1192</v>
      </c>
    </row>
    <row r="299" spans="1:22" s="13" customFormat="1" x14ac:dyDescent="0.3">
      <c r="A299" s="225" t="s">
        <v>477</v>
      </c>
      <c r="B299" s="116">
        <v>2005</v>
      </c>
      <c r="C299" s="114">
        <v>7</v>
      </c>
      <c r="D299" s="247" t="s">
        <v>463</v>
      </c>
      <c r="E299" s="112">
        <v>6.5243055555555554E-2</v>
      </c>
      <c r="F299" s="107" t="s">
        <v>108</v>
      </c>
      <c r="G299" s="103">
        <v>25</v>
      </c>
      <c r="H299" s="113">
        <v>890</v>
      </c>
      <c r="I299" s="100" t="s">
        <v>609</v>
      </c>
      <c r="J299" s="114">
        <v>128</v>
      </c>
      <c r="K299" s="114">
        <v>48</v>
      </c>
      <c r="L299" s="113">
        <v>2</v>
      </c>
      <c r="M299" s="103" t="s">
        <v>604</v>
      </c>
      <c r="N299" s="115">
        <v>697</v>
      </c>
      <c r="O299" s="107" t="s">
        <v>577</v>
      </c>
      <c r="P299" s="111"/>
      <c r="Q299" s="105">
        <v>2012</v>
      </c>
      <c r="R299" s="189" t="s">
        <v>478</v>
      </c>
      <c r="S299" s="106"/>
      <c r="T299" s="106"/>
      <c r="U299" s="106"/>
      <c r="V299" s="176"/>
    </row>
    <row r="300" spans="1:22" s="13" customFormat="1" x14ac:dyDescent="0.3">
      <c r="A300" s="224" t="s">
        <v>687</v>
      </c>
      <c r="B300" s="130">
        <v>2013</v>
      </c>
      <c r="C300" s="37">
        <v>4</v>
      </c>
      <c r="D300" s="246" t="s">
        <v>72</v>
      </c>
      <c r="E300" s="42">
        <v>6.4606481481481473E-2</v>
      </c>
      <c r="F300" s="27" t="s">
        <v>688</v>
      </c>
      <c r="G300" s="31">
        <v>24</v>
      </c>
      <c r="H300" s="22">
        <v>1700</v>
      </c>
      <c r="I300" s="13" t="s">
        <v>605</v>
      </c>
      <c r="J300" s="37">
        <v>320</v>
      </c>
      <c r="K300" s="37">
        <v>48</v>
      </c>
      <c r="L300" s="22">
        <v>6</v>
      </c>
      <c r="M300" s="31" t="s">
        <v>606</v>
      </c>
      <c r="N300" s="17">
        <f>1.31*1024</f>
        <v>1341.44</v>
      </c>
      <c r="O300" s="27" t="s">
        <v>577</v>
      </c>
      <c r="P300" s="49"/>
      <c r="Q300" s="27"/>
      <c r="R300" s="187"/>
      <c r="S300" s="59">
        <v>41530</v>
      </c>
      <c r="T300" s="59" t="s">
        <v>689</v>
      </c>
      <c r="U300" s="59"/>
      <c r="V300" s="175"/>
    </row>
    <row r="301" spans="1:22" s="13" customFormat="1" x14ac:dyDescent="0.3">
      <c r="A301" s="224" t="s">
        <v>1244</v>
      </c>
      <c r="B301" s="130">
        <v>2003</v>
      </c>
      <c r="C301" s="37">
        <v>8</v>
      </c>
      <c r="D301" s="246" t="s">
        <v>805</v>
      </c>
      <c r="E301" s="42">
        <v>7.9085648148148155E-2</v>
      </c>
      <c r="F301" s="27" t="s">
        <v>114</v>
      </c>
      <c r="G301" s="31">
        <v>25</v>
      </c>
      <c r="H301" s="22">
        <v>1177</v>
      </c>
      <c r="I301" s="13" t="s">
        <v>609</v>
      </c>
      <c r="J301" s="37">
        <v>256</v>
      </c>
      <c r="K301" s="37">
        <v>48</v>
      </c>
      <c r="L301" s="22">
        <v>6</v>
      </c>
      <c r="M301" s="31" t="s">
        <v>606</v>
      </c>
      <c r="N301" s="17">
        <f>1.16*1024</f>
        <v>1187.8399999999999</v>
      </c>
      <c r="O301" s="27" t="s">
        <v>577</v>
      </c>
      <c r="P301" s="49"/>
      <c r="Q301" s="27"/>
      <c r="R301" s="187"/>
      <c r="S301" s="59"/>
      <c r="T301" s="59"/>
      <c r="U301" s="59">
        <v>41714</v>
      </c>
      <c r="V301" s="175" t="s">
        <v>1849</v>
      </c>
    </row>
    <row r="302" spans="1:22" s="13" customFormat="1" x14ac:dyDescent="0.3">
      <c r="A302" s="224" t="s">
        <v>635</v>
      </c>
      <c r="B302" s="130">
        <v>2007</v>
      </c>
      <c r="C302" s="37">
        <v>6</v>
      </c>
      <c r="D302" s="246" t="s">
        <v>463</v>
      </c>
      <c r="E302" s="42">
        <v>6.7604166666666674E-2</v>
      </c>
      <c r="F302" s="27" t="s">
        <v>636</v>
      </c>
      <c r="G302" s="31">
        <v>25</v>
      </c>
      <c r="H302" s="22">
        <v>1518</v>
      </c>
      <c r="I302" s="13" t="s">
        <v>610</v>
      </c>
      <c r="J302" s="37">
        <v>448</v>
      </c>
      <c r="K302" s="37">
        <v>48</v>
      </c>
      <c r="L302" s="22">
        <v>6</v>
      </c>
      <c r="M302" s="31" t="s">
        <v>606</v>
      </c>
      <c r="N302" s="17">
        <f>1.36*1024</f>
        <v>1392.64</v>
      </c>
      <c r="O302" s="27" t="s">
        <v>577</v>
      </c>
      <c r="P302" s="49"/>
      <c r="Q302" s="27"/>
      <c r="R302" s="187"/>
      <c r="S302" s="59">
        <v>41467</v>
      </c>
      <c r="T302" s="59" t="s">
        <v>641</v>
      </c>
      <c r="U302" s="59"/>
      <c r="V302" s="175"/>
    </row>
    <row r="303" spans="1:22" s="13" customFormat="1" x14ac:dyDescent="0.3">
      <c r="A303" s="224" t="s">
        <v>1255</v>
      </c>
      <c r="B303" s="130">
        <v>2010</v>
      </c>
      <c r="C303" s="37">
        <v>10</v>
      </c>
      <c r="D303" s="246" t="s">
        <v>76</v>
      </c>
      <c r="E303" s="42">
        <v>8.2384259259259254E-2</v>
      </c>
      <c r="F303" s="27" t="s">
        <v>688</v>
      </c>
      <c r="G303" s="31">
        <v>23.975999999999999</v>
      </c>
      <c r="H303" s="22">
        <v>8194</v>
      </c>
      <c r="I303" s="13" t="s">
        <v>605</v>
      </c>
      <c r="J303" s="37">
        <v>384</v>
      </c>
      <c r="K303" s="37">
        <v>48</v>
      </c>
      <c r="L303" s="22">
        <v>6</v>
      </c>
      <c r="M303" s="31" t="s">
        <v>606</v>
      </c>
      <c r="N303" s="17">
        <f>7.1*1024</f>
        <v>7270.4</v>
      </c>
      <c r="O303" s="27" t="s">
        <v>577</v>
      </c>
      <c r="P303" s="49"/>
      <c r="Q303" s="27"/>
      <c r="R303" s="187"/>
      <c r="S303" s="59">
        <v>41328</v>
      </c>
      <c r="T303" s="59" t="s">
        <v>1850</v>
      </c>
      <c r="U303" s="59">
        <v>41654</v>
      </c>
      <c r="V303" s="175" t="s">
        <v>1851</v>
      </c>
    </row>
    <row r="304" spans="1:22" s="100" customFormat="1" x14ac:dyDescent="0.3">
      <c r="A304" s="224" t="s">
        <v>1256</v>
      </c>
      <c r="B304" s="130">
        <v>2013</v>
      </c>
      <c r="C304" s="37">
        <v>9</v>
      </c>
      <c r="D304" s="246" t="s">
        <v>76</v>
      </c>
      <c r="E304" s="42">
        <v>7.3692129629629635E-2</v>
      </c>
      <c r="F304" s="27" t="s">
        <v>688</v>
      </c>
      <c r="G304" s="31">
        <v>23.975999999999999</v>
      </c>
      <c r="H304" s="22">
        <v>2110</v>
      </c>
      <c r="I304" s="13" t="s">
        <v>605</v>
      </c>
      <c r="J304" s="37">
        <v>640</v>
      </c>
      <c r="K304" s="37">
        <v>48</v>
      </c>
      <c r="L304" s="22">
        <v>6</v>
      </c>
      <c r="M304" s="31" t="s">
        <v>606</v>
      </c>
      <c r="N304" s="17">
        <f>2.03*1024</f>
        <v>2078.7199999999998</v>
      </c>
      <c r="O304" s="27" t="s">
        <v>577</v>
      </c>
      <c r="P304" s="49"/>
      <c r="Q304" s="27"/>
      <c r="R304" s="187"/>
      <c r="S304" s="59"/>
      <c r="T304" s="59"/>
      <c r="U304" s="59">
        <v>41660</v>
      </c>
      <c r="V304" s="175" t="s">
        <v>979</v>
      </c>
    </row>
    <row r="305" spans="1:22" s="100" customFormat="1" x14ac:dyDescent="0.3">
      <c r="A305" s="224" t="s">
        <v>1182</v>
      </c>
      <c r="B305" s="130">
        <v>2014</v>
      </c>
      <c r="C305" s="37">
        <v>7</v>
      </c>
      <c r="D305" s="246" t="s">
        <v>1977</v>
      </c>
      <c r="E305" s="42">
        <v>7.2905092592592591E-2</v>
      </c>
      <c r="F305" s="27" t="s">
        <v>719</v>
      </c>
      <c r="G305" s="31">
        <v>23.975999999999999</v>
      </c>
      <c r="H305" s="22">
        <v>2151</v>
      </c>
      <c r="I305" s="13" t="s">
        <v>605</v>
      </c>
      <c r="J305" s="37">
        <v>768</v>
      </c>
      <c r="K305" s="37">
        <v>48</v>
      </c>
      <c r="L305" s="22">
        <v>6</v>
      </c>
      <c r="M305" s="31" t="s">
        <v>1590</v>
      </c>
      <c r="N305" s="17">
        <f>2.14*1024</f>
        <v>2191.36</v>
      </c>
      <c r="O305" s="27" t="s">
        <v>577</v>
      </c>
      <c r="P305" s="49"/>
      <c r="Q305" s="27"/>
      <c r="R305" s="187"/>
      <c r="S305" s="59"/>
      <c r="T305" s="59"/>
      <c r="U305" s="59">
        <v>41896</v>
      </c>
      <c r="V305" s="175" t="s">
        <v>1770</v>
      </c>
    </row>
    <row r="306" spans="1:22" s="13" customFormat="1" x14ac:dyDescent="0.3">
      <c r="A306" s="225" t="s">
        <v>311</v>
      </c>
      <c r="B306" s="116">
        <v>1985</v>
      </c>
      <c r="C306" s="114">
        <v>7</v>
      </c>
      <c r="D306" s="247" t="s">
        <v>72</v>
      </c>
      <c r="E306" s="112">
        <v>5.4560185185185184E-2</v>
      </c>
      <c r="F306" s="107" t="s">
        <v>121</v>
      </c>
      <c r="G306" s="103">
        <v>25</v>
      </c>
      <c r="H306" s="113">
        <v>1082</v>
      </c>
      <c r="I306" s="100" t="s">
        <v>609</v>
      </c>
      <c r="J306" s="114">
        <v>128</v>
      </c>
      <c r="K306" s="114">
        <v>44.1</v>
      </c>
      <c r="L306" s="113">
        <v>2</v>
      </c>
      <c r="M306" s="103" t="s">
        <v>604</v>
      </c>
      <c r="N306" s="115">
        <v>693</v>
      </c>
      <c r="O306" s="107" t="s">
        <v>577</v>
      </c>
      <c r="P306" s="111"/>
      <c r="Q306" s="105">
        <v>2012</v>
      </c>
      <c r="R306" s="189"/>
      <c r="S306" s="106"/>
      <c r="T306" s="106"/>
      <c r="U306" s="106"/>
      <c r="V306" s="176"/>
    </row>
    <row r="307" spans="1:22" s="13" customFormat="1" x14ac:dyDescent="0.3">
      <c r="A307" s="224" t="s">
        <v>572</v>
      </c>
      <c r="B307" s="130">
        <v>2001</v>
      </c>
      <c r="C307" s="37">
        <v>8</v>
      </c>
      <c r="D307" s="246" t="s">
        <v>823</v>
      </c>
      <c r="E307" s="42">
        <v>7.6898148148148146E-2</v>
      </c>
      <c r="F307" s="27" t="s">
        <v>147</v>
      </c>
      <c r="G307" s="31">
        <v>25</v>
      </c>
      <c r="H307" s="22">
        <v>1493</v>
      </c>
      <c r="I307" s="13" t="s">
        <v>610</v>
      </c>
      <c r="J307" s="37">
        <v>384</v>
      </c>
      <c r="K307" s="37">
        <v>48</v>
      </c>
      <c r="L307" s="22">
        <v>6</v>
      </c>
      <c r="M307" s="31" t="s">
        <v>606</v>
      </c>
      <c r="N307" s="17">
        <f>1.48*1024</f>
        <v>1515.52</v>
      </c>
      <c r="O307" s="27" t="s">
        <v>577</v>
      </c>
      <c r="P307" s="49"/>
      <c r="Q307" s="27"/>
      <c r="R307" s="187"/>
      <c r="S307" s="59">
        <v>41477</v>
      </c>
      <c r="T307" s="59" t="s">
        <v>666</v>
      </c>
      <c r="U307" s="59"/>
      <c r="V307" s="175"/>
    </row>
    <row r="308" spans="1:22" s="65" customFormat="1" x14ac:dyDescent="0.3">
      <c r="A308" s="224" t="s">
        <v>28</v>
      </c>
      <c r="B308" s="130">
        <v>1990</v>
      </c>
      <c r="C308" s="37">
        <v>9</v>
      </c>
      <c r="D308" s="246" t="s">
        <v>463</v>
      </c>
      <c r="E308" s="42">
        <v>7.9768518518518516E-2</v>
      </c>
      <c r="F308" s="27" t="s">
        <v>164</v>
      </c>
      <c r="G308" s="31">
        <v>25</v>
      </c>
      <c r="H308" s="22">
        <v>1613</v>
      </c>
      <c r="I308" s="13" t="s">
        <v>610</v>
      </c>
      <c r="J308" s="37">
        <v>128</v>
      </c>
      <c r="K308" s="37">
        <v>48</v>
      </c>
      <c r="L308" s="22">
        <v>2</v>
      </c>
      <c r="M308" s="31" t="s">
        <v>604</v>
      </c>
      <c r="N308" s="17">
        <f>1.42*1024</f>
        <v>1454.08</v>
      </c>
      <c r="O308" s="27" t="s">
        <v>577</v>
      </c>
      <c r="P308" s="49"/>
      <c r="Q308" s="27"/>
      <c r="R308" s="187"/>
      <c r="S308" s="59">
        <v>41584</v>
      </c>
      <c r="T308" s="59" t="s">
        <v>720</v>
      </c>
      <c r="U308" s="59"/>
      <c r="V308" s="175"/>
    </row>
    <row r="309" spans="1:22" s="13" customFormat="1" x14ac:dyDescent="0.3">
      <c r="A309" s="226" t="s">
        <v>451</v>
      </c>
      <c r="B309" s="78">
        <v>2006</v>
      </c>
      <c r="C309" s="72">
        <v>10</v>
      </c>
      <c r="D309" s="244" t="s">
        <v>813</v>
      </c>
      <c r="E309" s="68">
        <v>6.7824074074074078E-2</v>
      </c>
      <c r="F309" s="66" t="s">
        <v>156</v>
      </c>
      <c r="G309" s="67">
        <v>25</v>
      </c>
      <c r="H309" s="71">
        <v>894</v>
      </c>
      <c r="I309" s="65" t="s">
        <v>609</v>
      </c>
      <c r="J309" s="72">
        <v>96</v>
      </c>
      <c r="K309" s="72">
        <v>32</v>
      </c>
      <c r="L309" s="71">
        <v>2</v>
      </c>
      <c r="M309" s="67" t="s">
        <v>604</v>
      </c>
      <c r="N309" s="73">
        <v>691</v>
      </c>
      <c r="O309" s="66" t="s">
        <v>577</v>
      </c>
      <c r="P309" s="74" t="s">
        <v>661</v>
      </c>
      <c r="Q309" s="69">
        <v>2012</v>
      </c>
      <c r="R309" s="185" t="s">
        <v>1852</v>
      </c>
      <c r="S309" s="70">
        <v>41623</v>
      </c>
      <c r="T309" s="70" t="s">
        <v>1853</v>
      </c>
      <c r="U309" s="70"/>
      <c r="V309" s="173"/>
    </row>
    <row r="310" spans="1:22" s="13" customFormat="1" x14ac:dyDescent="0.3">
      <c r="A310" s="224" t="s">
        <v>596</v>
      </c>
      <c r="B310" s="130">
        <v>2010</v>
      </c>
      <c r="C310" s="37">
        <v>7</v>
      </c>
      <c r="D310" s="246" t="s">
        <v>809</v>
      </c>
      <c r="E310" s="42">
        <v>7.7210648148148139E-2</v>
      </c>
      <c r="F310" s="27" t="s">
        <v>175</v>
      </c>
      <c r="G310" s="31">
        <v>25</v>
      </c>
      <c r="H310" s="22">
        <v>1273</v>
      </c>
      <c r="I310" s="13" t="s">
        <v>609</v>
      </c>
      <c r="J310" s="37">
        <v>448</v>
      </c>
      <c r="K310" s="37">
        <v>48</v>
      </c>
      <c r="L310" s="22">
        <v>6</v>
      </c>
      <c r="M310" s="31" t="s">
        <v>606</v>
      </c>
      <c r="N310" s="17">
        <f>1.36*1024</f>
        <v>1392.64</v>
      </c>
      <c r="O310" s="27" t="s">
        <v>577</v>
      </c>
      <c r="P310" s="49"/>
      <c r="Q310" s="27"/>
      <c r="R310" s="187"/>
      <c r="S310" s="59">
        <v>41443</v>
      </c>
      <c r="T310" s="59" t="s">
        <v>597</v>
      </c>
      <c r="U310" s="59"/>
      <c r="V310" s="175"/>
    </row>
    <row r="311" spans="1:22" s="100" customFormat="1" x14ac:dyDescent="0.3">
      <c r="A311" s="224" t="s">
        <v>167</v>
      </c>
      <c r="B311" s="130">
        <v>2004</v>
      </c>
      <c r="C311" s="37">
        <v>8</v>
      </c>
      <c r="D311" s="246" t="s">
        <v>823</v>
      </c>
      <c r="E311" s="42">
        <v>7.5370370370370365E-2</v>
      </c>
      <c r="F311" s="27" t="s">
        <v>164</v>
      </c>
      <c r="G311" s="31">
        <v>25</v>
      </c>
      <c r="H311" s="22">
        <v>1631</v>
      </c>
      <c r="I311" s="13" t="s">
        <v>603</v>
      </c>
      <c r="J311" s="37">
        <v>128</v>
      </c>
      <c r="K311" s="37">
        <v>48</v>
      </c>
      <c r="L311" s="22">
        <v>2</v>
      </c>
      <c r="M311" s="31" t="s">
        <v>604</v>
      </c>
      <c r="N311" s="17">
        <f>1.36*1024</f>
        <v>1392.64</v>
      </c>
      <c r="O311" s="27" t="s">
        <v>577</v>
      </c>
      <c r="P311" s="49"/>
      <c r="Q311" s="27"/>
      <c r="R311" s="187"/>
      <c r="S311" s="59">
        <v>41486</v>
      </c>
      <c r="T311" s="59" t="s">
        <v>665</v>
      </c>
      <c r="U311" s="59"/>
      <c r="V311" s="175"/>
    </row>
    <row r="312" spans="1:22" s="13" customFormat="1" x14ac:dyDescent="0.3">
      <c r="A312" s="225" t="s">
        <v>39</v>
      </c>
      <c r="B312" s="240">
        <v>2011</v>
      </c>
      <c r="C312" s="109">
        <v>5</v>
      </c>
      <c r="D312" s="247" t="s">
        <v>72</v>
      </c>
      <c r="E312" s="104">
        <v>6.9108796296296293E-2</v>
      </c>
      <c r="F312" s="107" t="s">
        <v>110</v>
      </c>
      <c r="G312" s="102">
        <v>25</v>
      </c>
      <c r="H312" s="108">
        <v>1536</v>
      </c>
      <c r="I312" s="100" t="s">
        <v>609</v>
      </c>
      <c r="J312" s="109">
        <v>384</v>
      </c>
      <c r="K312" s="109">
        <v>48</v>
      </c>
      <c r="L312" s="108">
        <v>6</v>
      </c>
      <c r="M312" s="103" t="s">
        <v>606</v>
      </c>
      <c r="N312" s="110">
        <f>1.36*1024</f>
        <v>1392.64</v>
      </c>
      <c r="O312" s="107" t="s">
        <v>577</v>
      </c>
      <c r="P312" s="111"/>
      <c r="Q312" s="105">
        <v>2012</v>
      </c>
      <c r="R312" s="189"/>
      <c r="S312" s="106"/>
      <c r="T312" s="106"/>
      <c r="U312" s="106"/>
      <c r="V312" s="182"/>
    </row>
    <row r="313" spans="1:22" s="13" customFormat="1" x14ac:dyDescent="0.3">
      <c r="A313" s="224" t="s">
        <v>1490</v>
      </c>
      <c r="B313" s="236">
        <v>2012</v>
      </c>
      <c r="C313" s="40">
        <v>7</v>
      </c>
      <c r="D313" s="246" t="s">
        <v>1629</v>
      </c>
      <c r="E313" s="45">
        <v>9.9710648148148159E-2</v>
      </c>
      <c r="F313" s="27" t="s">
        <v>719</v>
      </c>
      <c r="G313" s="34">
        <v>23.975999999999999</v>
      </c>
      <c r="H313" s="25">
        <v>2352</v>
      </c>
      <c r="I313" s="13" t="s">
        <v>1491</v>
      </c>
      <c r="J313" s="40">
        <v>448</v>
      </c>
      <c r="K313" s="40">
        <v>48</v>
      </c>
      <c r="L313" s="25">
        <v>6</v>
      </c>
      <c r="M313" s="31" t="s">
        <v>606</v>
      </c>
      <c r="N313" s="20">
        <f>2.86*1024</f>
        <v>2928.64</v>
      </c>
      <c r="O313" s="27" t="s">
        <v>577</v>
      </c>
      <c r="P313" s="49" t="s">
        <v>1493</v>
      </c>
      <c r="Q313" s="54"/>
      <c r="R313" s="188"/>
      <c r="S313" s="59"/>
      <c r="T313" s="59"/>
      <c r="U313" s="59">
        <v>41776</v>
      </c>
      <c r="V313" s="175" t="s">
        <v>1492</v>
      </c>
    </row>
    <row r="314" spans="1:22" s="100" customFormat="1" x14ac:dyDescent="0.3">
      <c r="A314" s="224" t="s">
        <v>599</v>
      </c>
      <c r="B314" s="130">
        <v>1993</v>
      </c>
      <c r="C314" s="37">
        <v>8</v>
      </c>
      <c r="D314" s="246" t="s">
        <v>775</v>
      </c>
      <c r="E314" s="42">
        <v>7.7881944444444448E-2</v>
      </c>
      <c r="F314" s="27" t="s">
        <v>177</v>
      </c>
      <c r="G314" s="31">
        <v>25</v>
      </c>
      <c r="H314" s="22">
        <v>1957</v>
      </c>
      <c r="I314" s="13" t="s">
        <v>610</v>
      </c>
      <c r="J314" s="37">
        <v>192</v>
      </c>
      <c r="K314" s="37">
        <v>48</v>
      </c>
      <c r="L314" s="22">
        <v>2</v>
      </c>
      <c r="M314" s="31" t="s">
        <v>606</v>
      </c>
      <c r="N314" s="17">
        <f>1.71*1024</f>
        <v>1751.04</v>
      </c>
      <c r="O314" s="27" t="s">
        <v>577</v>
      </c>
      <c r="P314" s="49"/>
      <c r="Q314" s="27"/>
      <c r="R314" s="187"/>
      <c r="S314" s="59">
        <v>41451</v>
      </c>
      <c r="T314" s="59" t="s">
        <v>614</v>
      </c>
      <c r="U314" s="59"/>
      <c r="V314" s="175"/>
    </row>
    <row r="315" spans="1:22" s="100" customFormat="1" x14ac:dyDescent="0.3">
      <c r="A315" s="225" t="s">
        <v>4</v>
      </c>
      <c r="B315" s="116">
        <v>2011</v>
      </c>
      <c r="C315" s="114">
        <v>1</v>
      </c>
      <c r="D315" s="247" t="s">
        <v>72</v>
      </c>
      <c r="E315" s="104">
        <v>6.7337962962962961E-2</v>
      </c>
      <c r="F315" s="107" t="s">
        <v>114</v>
      </c>
      <c r="G315" s="102">
        <v>23.975999999999999</v>
      </c>
      <c r="H315" s="108">
        <v>1554</v>
      </c>
      <c r="I315" s="100" t="s">
        <v>609</v>
      </c>
      <c r="J315" s="109">
        <v>640</v>
      </c>
      <c r="K315" s="109">
        <v>48</v>
      </c>
      <c r="L315" s="108">
        <v>6</v>
      </c>
      <c r="M315" s="103" t="s">
        <v>606</v>
      </c>
      <c r="N315" s="110">
        <f>1.51*1024</f>
        <v>1546.24</v>
      </c>
      <c r="O315" s="107" t="s">
        <v>577</v>
      </c>
      <c r="P315" s="111"/>
      <c r="Q315" s="105">
        <v>2012</v>
      </c>
      <c r="R315" s="189"/>
      <c r="S315" s="106"/>
      <c r="T315" s="106"/>
      <c r="U315" s="106"/>
      <c r="V315" s="176"/>
    </row>
    <row r="316" spans="1:22" s="13" customFormat="1" x14ac:dyDescent="0.3">
      <c r="A316" s="225" t="s">
        <v>91</v>
      </c>
      <c r="B316" s="116">
        <v>2005</v>
      </c>
      <c r="C316" s="114">
        <v>9</v>
      </c>
      <c r="D316" s="247" t="s">
        <v>463</v>
      </c>
      <c r="E316" s="112">
        <v>6.7569444444444446E-2</v>
      </c>
      <c r="F316" s="107" t="s">
        <v>114</v>
      </c>
      <c r="G316" s="103">
        <v>25</v>
      </c>
      <c r="H316" s="113">
        <v>1602</v>
      </c>
      <c r="I316" s="100" t="s">
        <v>609</v>
      </c>
      <c r="J316" s="114">
        <v>192</v>
      </c>
      <c r="K316" s="114">
        <v>48</v>
      </c>
      <c r="L316" s="113">
        <v>2</v>
      </c>
      <c r="M316" s="103" t="s">
        <v>604</v>
      </c>
      <c r="N316" s="115">
        <f>1.23*1024</f>
        <v>1259.52</v>
      </c>
      <c r="O316" s="107" t="s">
        <v>577</v>
      </c>
      <c r="P316" s="111"/>
      <c r="Q316" s="107"/>
      <c r="R316" s="193"/>
      <c r="S316" s="106">
        <v>41320</v>
      </c>
      <c r="T316" s="106" t="s">
        <v>530</v>
      </c>
      <c r="U316" s="106"/>
      <c r="V316" s="176"/>
    </row>
    <row r="317" spans="1:22" s="13" customFormat="1" x14ac:dyDescent="0.3">
      <c r="A317" s="225" t="s">
        <v>583</v>
      </c>
      <c r="B317" s="238">
        <v>2003</v>
      </c>
      <c r="C317" s="39">
        <v>8</v>
      </c>
      <c r="D317" s="251" t="s">
        <v>72</v>
      </c>
      <c r="E317" s="44">
        <v>6.458333333333334E-2</v>
      </c>
      <c r="F317" s="29" t="s">
        <v>147</v>
      </c>
      <c r="G317" s="33">
        <v>25</v>
      </c>
      <c r="H317" s="24">
        <v>913</v>
      </c>
      <c r="I317" s="11" t="s">
        <v>610</v>
      </c>
      <c r="J317" s="39">
        <v>128</v>
      </c>
      <c r="K317" s="39">
        <v>44.1</v>
      </c>
      <c r="L317" s="24">
        <v>2</v>
      </c>
      <c r="M317" s="33" t="s">
        <v>604</v>
      </c>
      <c r="N317" s="19">
        <v>692</v>
      </c>
      <c r="O317" s="29" t="s">
        <v>577</v>
      </c>
      <c r="P317" s="51" t="s">
        <v>661</v>
      </c>
      <c r="Q317" s="29"/>
      <c r="R317" s="200"/>
      <c r="S317" s="61">
        <v>41450</v>
      </c>
      <c r="T317" s="61" t="s">
        <v>608</v>
      </c>
      <c r="U317" s="61"/>
      <c r="V317" s="181"/>
    </row>
    <row r="318" spans="1:22" s="100" customFormat="1" x14ac:dyDescent="0.3">
      <c r="A318" s="224" t="s">
        <v>771</v>
      </c>
      <c r="B318" s="130">
        <v>2012</v>
      </c>
      <c r="C318" s="37">
        <v>7</v>
      </c>
      <c r="D318" s="246" t="s">
        <v>72</v>
      </c>
      <c r="E318" s="42">
        <v>9.28587962962963E-2</v>
      </c>
      <c r="F318" s="27" t="s">
        <v>103</v>
      </c>
      <c r="G318" s="31">
        <v>23.975999999999999</v>
      </c>
      <c r="H318" s="22">
        <v>410</v>
      </c>
      <c r="I318" s="13" t="s">
        <v>605</v>
      </c>
      <c r="J318" s="37">
        <v>224</v>
      </c>
      <c r="K318" s="37">
        <v>48</v>
      </c>
      <c r="L318" s="22">
        <v>6</v>
      </c>
      <c r="M318" s="31" t="s">
        <v>606</v>
      </c>
      <c r="N318" s="17">
        <v>607</v>
      </c>
      <c r="O318" s="27" t="s">
        <v>577</v>
      </c>
      <c r="P318" s="49" t="s">
        <v>1773</v>
      </c>
      <c r="Q318" s="27"/>
      <c r="R318" s="187"/>
      <c r="S318" s="59">
        <v>41615</v>
      </c>
      <c r="T318" s="59" t="s">
        <v>1854</v>
      </c>
      <c r="U318" s="59"/>
      <c r="V318" s="175"/>
    </row>
    <row r="319" spans="1:22" s="13" customFormat="1" x14ac:dyDescent="0.3">
      <c r="A319" s="225" t="s">
        <v>138</v>
      </c>
      <c r="B319" s="116">
        <v>2008</v>
      </c>
      <c r="C319" s="114">
        <v>8</v>
      </c>
      <c r="D319" s="247" t="s">
        <v>463</v>
      </c>
      <c r="E319" s="112">
        <v>7.5381944444444446E-2</v>
      </c>
      <c r="F319" s="107" t="s">
        <v>108</v>
      </c>
      <c r="G319" s="103">
        <v>25</v>
      </c>
      <c r="H319" s="113">
        <v>1311</v>
      </c>
      <c r="I319" s="100" t="s">
        <v>609</v>
      </c>
      <c r="J319" s="114">
        <v>448</v>
      </c>
      <c r="K319" s="114">
        <v>48</v>
      </c>
      <c r="L319" s="113">
        <v>6</v>
      </c>
      <c r="M319" s="103" t="s">
        <v>606</v>
      </c>
      <c r="N319" s="115">
        <f>1.36*1024</f>
        <v>1392.64</v>
      </c>
      <c r="O319" s="107" t="s">
        <v>577</v>
      </c>
      <c r="P319" s="111"/>
      <c r="Q319" s="107"/>
      <c r="R319" s="193"/>
      <c r="S319" s="106">
        <v>41324</v>
      </c>
      <c r="T319" s="106" t="s">
        <v>533</v>
      </c>
      <c r="U319" s="106"/>
      <c r="V319" s="176"/>
    </row>
    <row r="320" spans="1:22" s="13" customFormat="1" x14ac:dyDescent="0.3">
      <c r="A320" s="223" t="s">
        <v>159</v>
      </c>
      <c r="B320" s="234">
        <v>2008</v>
      </c>
      <c r="C320" s="36"/>
      <c r="D320" s="245" t="s">
        <v>565</v>
      </c>
      <c r="E320" s="41">
        <v>7.8263888888888897E-2</v>
      </c>
      <c r="F320" s="26" t="s">
        <v>121</v>
      </c>
      <c r="G320" s="30">
        <v>23</v>
      </c>
      <c r="H320" s="21">
        <v>725</v>
      </c>
      <c r="I320" s="254"/>
      <c r="J320" s="36">
        <v>128</v>
      </c>
      <c r="K320" s="36">
        <v>48</v>
      </c>
      <c r="L320" s="21">
        <v>2</v>
      </c>
      <c r="M320" s="30"/>
      <c r="N320" s="16">
        <v>691</v>
      </c>
      <c r="O320" s="26"/>
      <c r="P320" s="48" t="s">
        <v>1774</v>
      </c>
      <c r="Q320" s="53"/>
      <c r="R320" s="186"/>
      <c r="S320" s="58"/>
      <c r="T320" s="58"/>
      <c r="U320" s="58"/>
      <c r="V320" s="174"/>
    </row>
    <row r="321" spans="1:22" s="13" customFormat="1" x14ac:dyDescent="0.3">
      <c r="A321" s="224" t="s">
        <v>892</v>
      </c>
      <c r="B321" s="130">
        <v>2010</v>
      </c>
      <c r="C321" s="37">
        <v>7</v>
      </c>
      <c r="D321" s="246" t="s">
        <v>836</v>
      </c>
      <c r="E321" s="42">
        <v>7.7187500000000006E-2</v>
      </c>
      <c r="F321" s="27" t="s">
        <v>719</v>
      </c>
      <c r="G321" s="31">
        <v>23.975999999999999</v>
      </c>
      <c r="H321" s="22">
        <v>1900</v>
      </c>
      <c r="I321" s="13" t="s">
        <v>605</v>
      </c>
      <c r="J321" s="37">
        <v>320</v>
      </c>
      <c r="K321" s="37">
        <v>48</v>
      </c>
      <c r="L321" s="22">
        <v>6</v>
      </c>
      <c r="M321" s="31" t="s">
        <v>606</v>
      </c>
      <c r="N321" s="17">
        <f>1.72*1024</f>
        <v>1761.28</v>
      </c>
      <c r="O321" s="27" t="s">
        <v>577</v>
      </c>
      <c r="P321" s="49"/>
      <c r="Q321" s="54"/>
      <c r="R321" s="188"/>
      <c r="S321" s="59"/>
      <c r="T321" s="59"/>
      <c r="U321" s="59">
        <v>41705</v>
      </c>
      <c r="V321" s="175" t="s">
        <v>1226</v>
      </c>
    </row>
    <row r="322" spans="1:22" s="100" customFormat="1" x14ac:dyDescent="0.3">
      <c r="A322" s="224" t="s">
        <v>1227</v>
      </c>
      <c r="B322" s="130">
        <v>2013</v>
      </c>
      <c r="C322" s="37">
        <v>7</v>
      </c>
      <c r="D322" s="246" t="s">
        <v>836</v>
      </c>
      <c r="E322" s="42">
        <v>8.0428240740740745E-2</v>
      </c>
      <c r="F322" s="27" t="s">
        <v>719</v>
      </c>
      <c r="G322" s="31">
        <v>23.975999999999999</v>
      </c>
      <c r="H322" s="22">
        <v>2188</v>
      </c>
      <c r="I322" s="13" t="s">
        <v>605</v>
      </c>
      <c r="J322" s="37">
        <v>448</v>
      </c>
      <c r="K322" s="37">
        <v>48</v>
      </c>
      <c r="L322" s="22">
        <v>6</v>
      </c>
      <c r="M322" s="31" t="s">
        <v>606</v>
      </c>
      <c r="N322" s="17">
        <f>2.13*1024</f>
        <v>2181.12</v>
      </c>
      <c r="O322" s="27" t="s">
        <v>577</v>
      </c>
      <c r="P322" s="49"/>
      <c r="Q322" s="54"/>
      <c r="R322" s="188"/>
      <c r="S322" s="59"/>
      <c r="T322" s="59"/>
      <c r="U322" s="59">
        <v>41706</v>
      </c>
      <c r="V322" s="175" t="s">
        <v>1226</v>
      </c>
    </row>
    <row r="323" spans="1:22" s="13" customFormat="1" x14ac:dyDescent="0.3">
      <c r="A323" s="225" t="s">
        <v>541</v>
      </c>
      <c r="B323" s="116">
        <v>2009</v>
      </c>
      <c r="C323" s="114">
        <v>7</v>
      </c>
      <c r="D323" s="247" t="s">
        <v>463</v>
      </c>
      <c r="E323" s="112">
        <v>7.1793981481481486E-2</v>
      </c>
      <c r="F323" s="107" t="s">
        <v>542</v>
      </c>
      <c r="G323" s="103">
        <v>25</v>
      </c>
      <c r="H323" s="113">
        <v>1464</v>
      </c>
      <c r="I323" s="100" t="s">
        <v>609</v>
      </c>
      <c r="J323" s="114">
        <v>384</v>
      </c>
      <c r="K323" s="114">
        <v>48</v>
      </c>
      <c r="L323" s="113">
        <v>6</v>
      </c>
      <c r="M323" s="103" t="s">
        <v>606</v>
      </c>
      <c r="N323" s="115">
        <f>1.36*1024</f>
        <v>1392.64</v>
      </c>
      <c r="O323" s="107" t="s">
        <v>577</v>
      </c>
      <c r="P323" s="111"/>
      <c r="Q323" s="107"/>
      <c r="R323" s="193"/>
      <c r="S323" s="106">
        <v>41333</v>
      </c>
      <c r="T323" s="106" t="s">
        <v>543</v>
      </c>
      <c r="U323" s="106"/>
      <c r="V323" s="176"/>
    </row>
    <row r="324" spans="1:22" s="100" customFormat="1" x14ac:dyDescent="0.3">
      <c r="A324" s="225" t="s">
        <v>320</v>
      </c>
      <c r="B324" s="238">
        <v>1993</v>
      </c>
      <c r="C324" s="39">
        <v>8</v>
      </c>
      <c r="D324" s="251" t="s">
        <v>739</v>
      </c>
      <c r="E324" s="44">
        <v>6.7337962962962961E-2</v>
      </c>
      <c r="F324" s="29" t="s">
        <v>141</v>
      </c>
      <c r="G324" s="33">
        <v>25</v>
      </c>
      <c r="H324" s="24">
        <v>875</v>
      </c>
      <c r="I324" s="11" t="s">
        <v>610</v>
      </c>
      <c r="J324" s="39">
        <v>128</v>
      </c>
      <c r="K324" s="39">
        <v>48</v>
      </c>
      <c r="L324" s="24">
        <v>2</v>
      </c>
      <c r="M324" s="33" t="s">
        <v>604</v>
      </c>
      <c r="N324" s="19">
        <v>696</v>
      </c>
      <c r="O324" s="29" t="s">
        <v>577</v>
      </c>
      <c r="P324" s="51" t="s">
        <v>1639</v>
      </c>
      <c r="Q324" s="57">
        <v>2012</v>
      </c>
      <c r="R324" s="195"/>
      <c r="S324" s="61"/>
      <c r="T324" s="61"/>
      <c r="U324" s="61"/>
      <c r="V324" s="181"/>
    </row>
    <row r="325" spans="1:22" s="65" customFormat="1" x14ac:dyDescent="0.3">
      <c r="A325" s="225" t="s">
        <v>479</v>
      </c>
      <c r="B325" s="116">
        <v>2011</v>
      </c>
      <c r="C325" s="114">
        <v>3</v>
      </c>
      <c r="D325" s="247" t="s">
        <v>512</v>
      </c>
      <c r="E325" s="112">
        <v>5.6458333333333333E-2</v>
      </c>
      <c r="F325" s="107" t="s">
        <v>110</v>
      </c>
      <c r="G325" s="103">
        <v>25</v>
      </c>
      <c r="H325" s="113">
        <v>1683</v>
      </c>
      <c r="I325" s="100" t="s">
        <v>609</v>
      </c>
      <c r="J325" s="114">
        <v>192</v>
      </c>
      <c r="K325" s="114">
        <v>48</v>
      </c>
      <c r="L325" s="113">
        <v>2</v>
      </c>
      <c r="M325" s="103" t="s">
        <v>606</v>
      </c>
      <c r="N325" s="115">
        <f>1.08*1024</f>
        <v>1105.92</v>
      </c>
      <c r="O325" s="107" t="s">
        <v>577</v>
      </c>
      <c r="P325" s="111"/>
      <c r="Q325" s="105">
        <v>2012</v>
      </c>
      <c r="R325" s="189" t="s">
        <v>480</v>
      </c>
      <c r="S325" s="106"/>
      <c r="T325" s="106"/>
      <c r="U325" s="106"/>
      <c r="V325" s="176"/>
    </row>
    <row r="326" spans="1:22" s="13" customFormat="1" x14ac:dyDescent="0.3">
      <c r="A326" s="226" t="s">
        <v>17</v>
      </c>
      <c r="B326" s="78">
        <v>2005</v>
      </c>
      <c r="C326" s="72">
        <v>10</v>
      </c>
      <c r="D326" s="244" t="s">
        <v>839</v>
      </c>
      <c r="E326" s="68">
        <v>8.2604166666666659E-2</v>
      </c>
      <c r="F326" s="66" t="s">
        <v>175</v>
      </c>
      <c r="G326" s="67">
        <v>25</v>
      </c>
      <c r="H326" s="71">
        <v>1161</v>
      </c>
      <c r="I326" s="65" t="s">
        <v>610</v>
      </c>
      <c r="J326" s="72">
        <v>448</v>
      </c>
      <c r="K326" s="72">
        <v>48</v>
      </c>
      <c r="L326" s="71">
        <v>6</v>
      </c>
      <c r="M326" s="67" t="s">
        <v>606</v>
      </c>
      <c r="N326" s="73">
        <f>1.36*1024</f>
        <v>1392.64</v>
      </c>
      <c r="O326" s="66" t="s">
        <v>577</v>
      </c>
      <c r="P326" s="74" t="s">
        <v>1732</v>
      </c>
      <c r="Q326" s="69">
        <v>2012</v>
      </c>
      <c r="R326" s="185"/>
      <c r="S326" s="70"/>
      <c r="T326" s="70"/>
      <c r="U326" s="70">
        <v>41840</v>
      </c>
      <c r="V326" s="173" t="s">
        <v>1644</v>
      </c>
    </row>
    <row r="327" spans="1:22" s="100" customFormat="1" x14ac:dyDescent="0.3">
      <c r="A327" s="224" t="s">
        <v>1085</v>
      </c>
      <c r="B327" s="130">
        <v>2014</v>
      </c>
      <c r="C327" s="37">
        <v>8</v>
      </c>
      <c r="D327" s="246" t="s">
        <v>463</v>
      </c>
      <c r="E327" s="42">
        <v>6.9398148148148139E-2</v>
      </c>
      <c r="F327" s="27" t="s">
        <v>1574</v>
      </c>
      <c r="G327" s="31">
        <v>25</v>
      </c>
      <c r="H327" s="22">
        <v>1396</v>
      </c>
      <c r="I327" s="13" t="s">
        <v>605</v>
      </c>
      <c r="J327" s="37">
        <v>448</v>
      </c>
      <c r="K327" s="37">
        <v>48</v>
      </c>
      <c r="L327" s="22">
        <v>6</v>
      </c>
      <c r="M327" s="31" t="s">
        <v>606</v>
      </c>
      <c r="N327" s="17">
        <f>1.28*1024</f>
        <v>1310.72</v>
      </c>
      <c r="O327" s="27" t="s">
        <v>577</v>
      </c>
      <c r="P327" s="49"/>
      <c r="Q327" s="54"/>
      <c r="R327" s="188"/>
      <c r="S327" s="59"/>
      <c r="T327" s="59"/>
      <c r="U327" s="59">
        <v>41807</v>
      </c>
      <c r="V327" s="175" t="s">
        <v>1573</v>
      </c>
    </row>
    <row r="328" spans="1:22" s="13" customFormat="1" x14ac:dyDescent="0.3">
      <c r="A328" s="225" t="s">
        <v>155</v>
      </c>
      <c r="B328" s="116">
        <v>2005</v>
      </c>
      <c r="C328" s="114">
        <v>7</v>
      </c>
      <c r="D328" s="247" t="s">
        <v>463</v>
      </c>
      <c r="E328" s="112">
        <v>7.1412037037037038E-2</v>
      </c>
      <c r="F328" s="107" t="s">
        <v>156</v>
      </c>
      <c r="G328" s="103">
        <v>25</v>
      </c>
      <c r="H328" s="113">
        <v>794</v>
      </c>
      <c r="I328" s="100" t="s">
        <v>609</v>
      </c>
      <c r="J328" s="114">
        <v>128</v>
      </c>
      <c r="K328" s="114">
        <v>48</v>
      </c>
      <c r="L328" s="113">
        <v>2</v>
      </c>
      <c r="M328" s="103" t="s">
        <v>604</v>
      </c>
      <c r="N328" s="115">
        <v>692</v>
      </c>
      <c r="O328" s="107" t="s">
        <v>577</v>
      </c>
      <c r="P328" s="111"/>
      <c r="Q328" s="105">
        <v>2012</v>
      </c>
      <c r="R328" s="189"/>
      <c r="S328" s="106"/>
      <c r="T328" s="106"/>
      <c r="U328" s="106"/>
      <c r="V328" s="176"/>
    </row>
    <row r="329" spans="1:22" s="9" customFormat="1" x14ac:dyDescent="0.3">
      <c r="A329" s="224" t="s">
        <v>88</v>
      </c>
      <c r="B329" s="130">
        <v>2010</v>
      </c>
      <c r="C329" s="37">
        <v>8</v>
      </c>
      <c r="D329" s="246" t="s">
        <v>816</v>
      </c>
      <c r="E329" s="42">
        <v>7.3611111111111113E-2</v>
      </c>
      <c r="F329" s="27" t="s">
        <v>182</v>
      </c>
      <c r="G329" s="31">
        <v>23.975999999999999</v>
      </c>
      <c r="H329" s="22">
        <v>1970</v>
      </c>
      <c r="I329" s="13" t="s">
        <v>605</v>
      </c>
      <c r="J329" s="37">
        <v>448</v>
      </c>
      <c r="K329" s="37">
        <v>48</v>
      </c>
      <c r="L329" s="22">
        <v>6</v>
      </c>
      <c r="M329" s="31" t="s">
        <v>607</v>
      </c>
      <c r="N329" s="17">
        <f>1.79*1024</f>
        <v>1832.96</v>
      </c>
      <c r="O329" s="27" t="s">
        <v>577</v>
      </c>
      <c r="P329" s="49"/>
      <c r="Q329" s="54">
        <v>2012</v>
      </c>
      <c r="R329" s="188"/>
      <c r="S329" s="59">
        <v>41518</v>
      </c>
      <c r="T329" s="59" t="s">
        <v>1855</v>
      </c>
      <c r="U329" s="59">
        <v>41830</v>
      </c>
      <c r="V329" s="175" t="s">
        <v>1856</v>
      </c>
    </row>
    <row r="330" spans="1:22" s="13" customFormat="1" x14ac:dyDescent="0.3">
      <c r="A330" s="225" t="s">
        <v>12</v>
      </c>
      <c r="B330" s="238">
        <v>2005</v>
      </c>
      <c r="C330" s="39">
        <v>7</v>
      </c>
      <c r="D330" s="251" t="s">
        <v>739</v>
      </c>
      <c r="E330" s="44">
        <v>6.3055555555555545E-2</v>
      </c>
      <c r="F330" s="29" t="s">
        <v>121</v>
      </c>
      <c r="G330" s="33">
        <v>25</v>
      </c>
      <c r="H330" s="24">
        <v>949</v>
      </c>
      <c r="I330" s="11" t="s">
        <v>609</v>
      </c>
      <c r="J330" s="39">
        <v>128</v>
      </c>
      <c r="K330" s="39">
        <v>48</v>
      </c>
      <c r="L330" s="24">
        <v>2</v>
      </c>
      <c r="M330" s="33" t="s">
        <v>604</v>
      </c>
      <c r="N330" s="19">
        <v>699</v>
      </c>
      <c r="O330" s="29" t="s">
        <v>577</v>
      </c>
      <c r="P330" s="51" t="s">
        <v>661</v>
      </c>
      <c r="Q330" s="57">
        <v>2012</v>
      </c>
      <c r="R330" s="195"/>
      <c r="S330" s="61"/>
      <c r="T330" s="61"/>
      <c r="U330" s="61"/>
      <c r="V330" s="181"/>
    </row>
    <row r="331" spans="1:22" s="11" customFormat="1" x14ac:dyDescent="0.3">
      <c r="A331" s="224" t="s">
        <v>893</v>
      </c>
      <c r="B331" s="130">
        <v>2012</v>
      </c>
      <c r="C331" s="37">
        <v>8</v>
      </c>
      <c r="D331" s="246" t="s">
        <v>463</v>
      </c>
      <c r="E331" s="42">
        <v>5.903935185185185E-2</v>
      </c>
      <c r="F331" s="27" t="s">
        <v>114</v>
      </c>
      <c r="G331" s="31">
        <v>24</v>
      </c>
      <c r="H331" s="22">
        <v>1612</v>
      </c>
      <c r="I331" s="13" t="s">
        <v>609</v>
      </c>
      <c r="J331" s="37">
        <v>640</v>
      </c>
      <c r="K331" s="37">
        <v>48</v>
      </c>
      <c r="L331" s="22">
        <v>6</v>
      </c>
      <c r="M331" s="31" t="s">
        <v>606</v>
      </c>
      <c r="N331" s="17">
        <f>1.36*1024</f>
        <v>1392.64</v>
      </c>
      <c r="O331" s="27" t="s">
        <v>577</v>
      </c>
      <c r="P331" s="49"/>
      <c r="Q331" s="54"/>
      <c r="R331" s="188"/>
      <c r="S331" s="59"/>
      <c r="T331" s="59"/>
      <c r="U331" s="59">
        <v>41709</v>
      </c>
      <c r="V331" s="175" t="s">
        <v>1231</v>
      </c>
    </row>
    <row r="332" spans="1:22" s="100" customFormat="1" x14ac:dyDescent="0.3">
      <c r="A332" s="223" t="s">
        <v>841</v>
      </c>
      <c r="B332" s="234">
        <v>2008</v>
      </c>
      <c r="C332" s="36">
        <v>7</v>
      </c>
      <c r="D332" s="245" t="s">
        <v>463</v>
      </c>
      <c r="E332" s="41">
        <v>0.10225694444444444</v>
      </c>
      <c r="F332" s="26" t="s">
        <v>106</v>
      </c>
      <c r="G332" s="30">
        <v>23.975999999999999</v>
      </c>
      <c r="H332" s="21">
        <v>910</v>
      </c>
      <c r="I332" s="7" t="s">
        <v>609</v>
      </c>
      <c r="J332" s="36">
        <v>128</v>
      </c>
      <c r="K332" s="36">
        <v>48</v>
      </c>
      <c r="L332" s="21">
        <v>2</v>
      </c>
      <c r="M332" s="30" t="s">
        <v>604</v>
      </c>
      <c r="N332" s="16">
        <f>1.08*1024</f>
        <v>1105.92</v>
      </c>
      <c r="O332" s="26" t="s">
        <v>577</v>
      </c>
      <c r="P332" s="48" t="s">
        <v>1774</v>
      </c>
      <c r="Q332" s="53">
        <v>2012</v>
      </c>
      <c r="R332" s="186"/>
      <c r="S332" s="58"/>
      <c r="T332" s="58"/>
      <c r="U332" s="58"/>
      <c r="V332" s="174"/>
    </row>
    <row r="333" spans="1:22" s="13" customFormat="1" x14ac:dyDescent="0.3">
      <c r="A333" s="225" t="s">
        <v>842</v>
      </c>
      <c r="B333" s="116">
        <v>2010</v>
      </c>
      <c r="C333" s="114">
        <v>7</v>
      </c>
      <c r="D333" s="247" t="s">
        <v>463</v>
      </c>
      <c r="E333" s="112">
        <v>9.751157407407407E-2</v>
      </c>
      <c r="F333" s="107" t="s">
        <v>106</v>
      </c>
      <c r="G333" s="103">
        <v>25</v>
      </c>
      <c r="H333" s="113">
        <v>974</v>
      </c>
      <c r="I333" s="100" t="s">
        <v>609</v>
      </c>
      <c r="J333" s="114">
        <v>384</v>
      </c>
      <c r="K333" s="114">
        <v>48</v>
      </c>
      <c r="L333" s="113">
        <v>6</v>
      </c>
      <c r="M333" s="103" t="s">
        <v>606</v>
      </c>
      <c r="N333" s="115">
        <f>1.35*1024</f>
        <v>1382.4</v>
      </c>
      <c r="O333" s="107" t="s">
        <v>577</v>
      </c>
      <c r="P333" s="111"/>
      <c r="Q333" s="105">
        <v>2012</v>
      </c>
      <c r="R333" s="189"/>
      <c r="S333" s="106"/>
      <c r="T333" s="106"/>
      <c r="U333" s="106"/>
      <c r="V333" s="176"/>
    </row>
    <row r="334" spans="1:22" s="13" customFormat="1" x14ac:dyDescent="0.3">
      <c r="A334" s="224" t="s">
        <v>650</v>
      </c>
      <c r="B334" s="130">
        <v>2008</v>
      </c>
      <c r="C334" s="37">
        <v>6</v>
      </c>
      <c r="D334" s="246" t="s">
        <v>569</v>
      </c>
      <c r="E334" s="42">
        <v>7.4282407407407408E-2</v>
      </c>
      <c r="F334" s="27" t="s">
        <v>115</v>
      </c>
      <c r="G334" s="31">
        <v>25</v>
      </c>
      <c r="H334" s="22">
        <v>1332</v>
      </c>
      <c r="I334" s="13" t="s">
        <v>609</v>
      </c>
      <c r="J334" s="37">
        <v>448</v>
      </c>
      <c r="K334" s="37">
        <v>48</v>
      </c>
      <c r="L334" s="22">
        <v>6</v>
      </c>
      <c r="M334" s="31" t="s">
        <v>606</v>
      </c>
      <c r="N334" s="17">
        <f>1.35*1024</f>
        <v>1382.4</v>
      </c>
      <c r="O334" s="27" t="s">
        <v>577</v>
      </c>
      <c r="P334" s="49"/>
      <c r="Q334" s="27"/>
      <c r="R334" s="187"/>
      <c r="S334" s="59">
        <v>41476</v>
      </c>
      <c r="T334" s="59" t="s">
        <v>652</v>
      </c>
      <c r="U334" s="59"/>
      <c r="V334" s="175"/>
    </row>
    <row r="335" spans="1:22" s="9" customFormat="1" x14ac:dyDescent="0.3">
      <c r="A335" s="224" t="s">
        <v>840</v>
      </c>
      <c r="B335" s="130">
        <v>2004</v>
      </c>
      <c r="C335" s="37">
        <v>8</v>
      </c>
      <c r="D335" s="246" t="s">
        <v>843</v>
      </c>
      <c r="E335" s="42">
        <v>7.0983796296296295E-2</v>
      </c>
      <c r="F335" s="27" t="s">
        <v>325</v>
      </c>
      <c r="G335" s="31">
        <v>25</v>
      </c>
      <c r="H335" s="22">
        <v>1407</v>
      </c>
      <c r="I335" s="13" t="s">
        <v>609</v>
      </c>
      <c r="J335" s="37">
        <v>448</v>
      </c>
      <c r="K335" s="37">
        <v>48</v>
      </c>
      <c r="L335" s="22">
        <v>6</v>
      </c>
      <c r="M335" s="31" t="s">
        <v>606</v>
      </c>
      <c r="N335" s="17">
        <f>1.35*1024</f>
        <v>1382.4</v>
      </c>
      <c r="O335" s="27" t="s">
        <v>577</v>
      </c>
      <c r="P335" s="49"/>
      <c r="Q335" s="54">
        <v>2012</v>
      </c>
      <c r="R335" s="188"/>
      <c r="S335" s="59">
        <v>41582</v>
      </c>
      <c r="T335" s="59"/>
      <c r="U335" s="59"/>
      <c r="V335" s="175"/>
    </row>
    <row r="336" spans="1:22" s="13" customFormat="1" x14ac:dyDescent="0.3">
      <c r="A336" s="223" t="s">
        <v>7</v>
      </c>
      <c r="B336" s="234">
        <v>2004</v>
      </c>
      <c r="C336" s="36">
        <v>5</v>
      </c>
      <c r="D336" s="245" t="s">
        <v>72</v>
      </c>
      <c r="E336" s="41">
        <v>5.6597222222222222E-2</v>
      </c>
      <c r="F336" s="26" t="s">
        <v>171</v>
      </c>
      <c r="G336" s="30">
        <v>25</v>
      </c>
      <c r="H336" s="21">
        <v>899</v>
      </c>
      <c r="I336" s="7" t="s">
        <v>621</v>
      </c>
      <c r="J336" s="36">
        <v>128</v>
      </c>
      <c r="K336" s="36">
        <v>48</v>
      </c>
      <c r="L336" s="21">
        <v>2</v>
      </c>
      <c r="M336" s="30" t="s">
        <v>604</v>
      </c>
      <c r="N336" s="16">
        <v>606</v>
      </c>
      <c r="O336" s="26"/>
      <c r="P336" s="48" t="s">
        <v>41</v>
      </c>
      <c r="Q336" s="53">
        <v>2012</v>
      </c>
      <c r="R336" s="186"/>
      <c r="S336" s="58"/>
      <c r="T336" s="58"/>
      <c r="U336" s="58"/>
      <c r="V336" s="174"/>
    </row>
    <row r="337" spans="1:22" s="13" customFormat="1" x14ac:dyDescent="0.3">
      <c r="A337" s="224" t="s">
        <v>2006</v>
      </c>
      <c r="B337" s="130">
        <v>2013</v>
      </c>
      <c r="C337" s="37">
        <v>5</v>
      </c>
      <c r="D337" s="246" t="s">
        <v>1253</v>
      </c>
      <c r="E337" s="42">
        <v>8.7638888888888891E-2</v>
      </c>
      <c r="F337" s="27" t="s">
        <v>1270</v>
      </c>
      <c r="G337" s="31">
        <v>23.975999999999999</v>
      </c>
      <c r="H337" s="22">
        <v>3100</v>
      </c>
      <c r="I337" s="13" t="s">
        <v>605</v>
      </c>
      <c r="J337" s="37">
        <v>448</v>
      </c>
      <c r="K337" s="37">
        <v>48</v>
      </c>
      <c r="L337" s="22">
        <v>6</v>
      </c>
      <c r="M337" s="31" t="s">
        <v>606</v>
      </c>
      <c r="N337" s="17">
        <f>3.12*1024</f>
        <v>3194.88</v>
      </c>
      <c r="O337" s="27" t="s">
        <v>577</v>
      </c>
      <c r="P337" s="49"/>
      <c r="Q337" s="54"/>
      <c r="R337" s="188"/>
      <c r="S337" s="59"/>
      <c r="T337" s="59"/>
      <c r="U337" s="59">
        <v>41938</v>
      </c>
      <c r="V337" s="175" t="s">
        <v>2007</v>
      </c>
    </row>
    <row r="338" spans="1:22" s="13" customFormat="1" x14ac:dyDescent="0.3">
      <c r="A338" s="224" t="s">
        <v>589</v>
      </c>
      <c r="B338" s="130">
        <v>2010</v>
      </c>
      <c r="C338" s="37">
        <v>6</v>
      </c>
      <c r="D338" s="246" t="s">
        <v>809</v>
      </c>
      <c r="E338" s="42">
        <v>6.9386574074074073E-2</v>
      </c>
      <c r="F338" s="27" t="s">
        <v>108</v>
      </c>
      <c r="G338" s="31">
        <v>25</v>
      </c>
      <c r="H338" s="22">
        <v>1466</v>
      </c>
      <c r="I338" s="13" t="s">
        <v>609</v>
      </c>
      <c r="J338" s="37">
        <v>448</v>
      </c>
      <c r="K338" s="37">
        <v>48</v>
      </c>
      <c r="L338" s="22">
        <v>6</v>
      </c>
      <c r="M338" s="31" t="s">
        <v>606</v>
      </c>
      <c r="N338" s="17">
        <f>1.36*1024</f>
        <v>1392.64</v>
      </c>
      <c r="O338" s="27" t="s">
        <v>577</v>
      </c>
      <c r="P338" s="49"/>
      <c r="Q338" s="27"/>
      <c r="R338" s="187"/>
      <c r="S338" s="59">
        <v>41444</v>
      </c>
      <c r="T338" s="59" t="s">
        <v>598</v>
      </c>
      <c r="U338" s="59"/>
      <c r="V338" s="175"/>
    </row>
    <row r="339" spans="1:22" s="100" customFormat="1" x14ac:dyDescent="0.3">
      <c r="A339" s="224" t="s">
        <v>782</v>
      </c>
      <c r="B339" s="130">
        <v>2013</v>
      </c>
      <c r="C339" s="37">
        <v>9</v>
      </c>
      <c r="D339" s="246" t="s">
        <v>867</v>
      </c>
      <c r="E339" s="42">
        <v>9.1342592592592586E-2</v>
      </c>
      <c r="F339" s="27" t="s">
        <v>1071</v>
      </c>
      <c r="G339" s="31">
        <v>23.975999999999999</v>
      </c>
      <c r="H339" s="22">
        <v>2028</v>
      </c>
      <c r="I339" s="13" t="s">
        <v>605</v>
      </c>
      <c r="J339" s="37">
        <v>384</v>
      </c>
      <c r="K339" s="37">
        <v>48</v>
      </c>
      <c r="L339" s="22">
        <v>6</v>
      </c>
      <c r="M339" s="31" t="s">
        <v>606</v>
      </c>
      <c r="N339" s="17">
        <f>2.21*1024</f>
        <v>2263.04</v>
      </c>
      <c r="O339" s="27" t="s">
        <v>577</v>
      </c>
      <c r="P339" s="49"/>
      <c r="Q339" s="27"/>
      <c r="R339" s="187"/>
      <c r="S339" s="59"/>
      <c r="T339" s="59"/>
      <c r="U339" s="59">
        <v>41677</v>
      </c>
      <c r="V339" s="175" t="s">
        <v>1073</v>
      </c>
    </row>
    <row r="340" spans="1:22" s="13" customFormat="1" x14ac:dyDescent="0.3">
      <c r="A340" s="225" t="s">
        <v>472</v>
      </c>
      <c r="B340" s="116">
        <v>2011</v>
      </c>
      <c r="C340" s="114">
        <v>7</v>
      </c>
      <c r="D340" s="247" t="s">
        <v>844</v>
      </c>
      <c r="E340" s="112">
        <v>6.2395833333333338E-2</v>
      </c>
      <c r="F340" s="107" t="s">
        <v>121</v>
      </c>
      <c r="G340" s="103">
        <v>25</v>
      </c>
      <c r="H340" s="113">
        <v>1679</v>
      </c>
      <c r="I340" s="100" t="s">
        <v>609</v>
      </c>
      <c r="J340" s="114">
        <v>448</v>
      </c>
      <c r="K340" s="114">
        <v>48</v>
      </c>
      <c r="L340" s="113">
        <v>6</v>
      </c>
      <c r="M340" s="103" t="s">
        <v>606</v>
      </c>
      <c r="N340" s="115">
        <f>1.36*1024</f>
        <v>1392.64</v>
      </c>
      <c r="O340" s="107" t="s">
        <v>577</v>
      </c>
      <c r="P340" s="111"/>
      <c r="Q340" s="105">
        <v>2012</v>
      </c>
      <c r="R340" s="189" t="s">
        <v>474</v>
      </c>
      <c r="S340" s="106"/>
      <c r="T340" s="106"/>
      <c r="U340" s="106"/>
      <c r="V340" s="176"/>
    </row>
    <row r="341" spans="1:22" s="100" customFormat="1" x14ac:dyDescent="0.3">
      <c r="A341" s="224" t="s">
        <v>1978</v>
      </c>
      <c r="B341" s="130">
        <v>2002</v>
      </c>
      <c r="C341" s="37">
        <v>7</v>
      </c>
      <c r="D341" s="246" t="s">
        <v>805</v>
      </c>
      <c r="E341" s="42">
        <v>8.4166666666666667E-2</v>
      </c>
      <c r="F341" s="27" t="s">
        <v>623</v>
      </c>
      <c r="G341" s="31">
        <v>23.975999999999999</v>
      </c>
      <c r="H341" s="22">
        <v>1950</v>
      </c>
      <c r="I341" s="13" t="s">
        <v>605</v>
      </c>
      <c r="J341" s="37">
        <v>384</v>
      </c>
      <c r="K341" s="37">
        <v>48</v>
      </c>
      <c r="L341" s="22">
        <v>6</v>
      </c>
      <c r="M341" s="31" t="s">
        <v>606</v>
      </c>
      <c r="N341" s="17">
        <f>1.97*1024</f>
        <v>2017.28</v>
      </c>
      <c r="O341" s="27" t="s">
        <v>577</v>
      </c>
      <c r="P341" s="49"/>
      <c r="Q341" s="54"/>
      <c r="R341" s="188"/>
      <c r="S341" s="59"/>
      <c r="T341" s="59"/>
      <c r="U341" s="59">
        <v>41837</v>
      </c>
      <c r="V341" s="175" t="s">
        <v>1641</v>
      </c>
    </row>
    <row r="342" spans="1:22" s="13" customFormat="1" x14ac:dyDescent="0.3">
      <c r="A342" s="225" t="s">
        <v>502</v>
      </c>
      <c r="B342" s="116">
        <v>2001</v>
      </c>
      <c r="C342" s="114">
        <v>4</v>
      </c>
      <c r="D342" s="247" t="s">
        <v>758</v>
      </c>
      <c r="E342" s="112">
        <v>8.3993055555555543E-2</v>
      </c>
      <c r="F342" s="107" t="s">
        <v>114</v>
      </c>
      <c r="G342" s="103">
        <v>25</v>
      </c>
      <c r="H342" s="113">
        <v>1129</v>
      </c>
      <c r="I342" s="100" t="s">
        <v>609</v>
      </c>
      <c r="J342" s="114">
        <v>448</v>
      </c>
      <c r="K342" s="114">
        <v>48</v>
      </c>
      <c r="L342" s="113">
        <v>6</v>
      </c>
      <c r="M342" s="103" t="s">
        <v>606</v>
      </c>
      <c r="N342" s="115">
        <f>1.35*1024</f>
        <v>1382.4</v>
      </c>
      <c r="O342" s="107" t="s">
        <v>577</v>
      </c>
      <c r="P342" s="111"/>
      <c r="Q342" s="105">
        <v>2012</v>
      </c>
      <c r="R342" s="189" t="s">
        <v>503</v>
      </c>
      <c r="S342" s="106"/>
      <c r="T342" s="106"/>
      <c r="U342" s="106"/>
      <c r="V342" s="176"/>
    </row>
    <row r="343" spans="1:22" s="100" customFormat="1" x14ac:dyDescent="0.3">
      <c r="A343" s="224" t="s">
        <v>849</v>
      </c>
      <c r="B343" s="130">
        <v>1997</v>
      </c>
      <c r="C343" s="37">
        <v>8</v>
      </c>
      <c r="D343" s="246" t="s">
        <v>848</v>
      </c>
      <c r="E343" s="42">
        <v>8.6319444444444449E-2</v>
      </c>
      <c r="F343" s="27" t="s">
        <v>630</v>
      </c>
      <c r="G343" s="31">
        <v>25</v>
      </c>
      <c r="H343" s="22">
        <v>1332</v>
      </c>
      <c r="I343" s="13" t="s">
        <v>612</v>
      </c>
      <c r="J343" s="37">
        <v>128</v>
      </c>
      <c r="K343" s="37">
        <v>44.1</v>
      </c>
      <c r="L343" s="22">
        <v>2</v>
      </c>
      <c r="M343" s="31" t="s">
        <v>604</v>
      </c>
      <c r="N343" s="17">
        <f>1.29*1024</f>
        <v>1320.96</v>
      </c>
      <c r="O343" s="27" t="s">
        <v>577</v>
      </c>
      <c r="P343" s="49"/>
      <c r="Q343" s="54">
        <v>2012</v>
      </c>
      <c r="R343" s="188"/>
      <c r="S343" s="59">
        <v>41507</v>
      </c>
      <c r="T343" s="59"/>
      <c r="U343" s="59">
        <v>41882</v>
      </c>
      <c r="V343" s="175" t="s">
        <v>676</v>
      </c>
    </row>
    <row r="344" spans="1:22" s="13" customFormat="1" x14ac:dyDescent="0.3">
      <c r="A344" s="224" t="s">
        <v>846</v>
      </c>
      <c r="B344" s="130">
        <v>2004</v>
      </c>
      <c r="C344" s="37">
        <v>6</v>
      </c>
      <c r="D344" s="246" t="s">
        <v>847</v>
      </c>
      <c r="E344" s="42">
        <v>6.1018518518518521E-2</v>
      </c>
      <c r="F344" s="27" t="s">
        <v>110</v>
      </c>
      <c r="G344" s="31">
        <v>25</v>
      </c>
      <c r="H344" s="22">
        <v>2147</v>
      </c>
      <c r="I344" s="13" t="s">
        <v>610</v>
      </c>
      <c r="J344" s="37">
        <v>448</v>
      </c>
      <c r="K344" s="37">
        <v>48</v>
      </c>
      <c r="L344" s="22">
        <v>6</v>
      </c>
      <c r="M344" s="31" t="s">
        <v>606</v>
      </c>
      <c r="N344" s="17">
        <f>1.62*1024</f>
        <v>1658.88</v>
      </c>
      <c r="O344" s="27" t="s">
        <v>577</v>
      </c>
      <c r="P344" s="49" t="s">
        <v>1699</v>
      </c>
      <c r="Q344" s="54">
        <v>2012</v>
      </c>
      <c r="R344" s="188" t="s">
        <v>1857</v>
      </c>
      <c r="S344" s="59"/>
      <c r="T344" s="59"/>
      <c r="U344" s="59">
        <v>41884</v>
      </c>
      <c r="V344" s="175" t="s">
        <v>1858</v>
      </c>
    </row>
    <row r="345" spans="1:22" s="13" customFormat="1" x14ac:dyDescent="0.3">
      <c r="A345" s="224" t="s">
        <v>492</v>
      </c>
      <c r="B345" s="130">
        <v>2008</v>
      </c>
      <c r="C345" s="37">
        <v>9</v>
      </c>
      <c r="D345" s="246" t="s">
        <v>848</v>
      </c>
      <c r="E345" s="42">
        <v>6.9884259259259257E-2</v>
      </c>
      <c r="F345" s="27" t="s">
        <v>117</v>
      </c>
      <c r="G345" s="31">
        <v>25</v>
      </c>
      <c r="H345" s="22">
        <v>1449</v>
      </c>
      <c r="I345" s="13" t="s">
        <v>609</v>
      </c>
      <c r="J345" s="37">
        <v>448</v>
      </c>
      <c r="K345" s="37">
        <v>48</v>
      </c>
      <c r="L345" s="22">
        <v>6</v>
      </c>
      <c r="M345" s="31" t="s">
        <v>606</v>
      </c>
      <c r="N345" s="17">
        <f>1.36*1024</f>
        <v>1392.64</v>
      </c>
      <c r="O345" s="27" t="s">
        <v>577</v>
      </c>
      <c r="P345" s="49" t="s">
        <v>1700</v>
      </c>
      <c r="Q345" s="54">
        <v>2012</v>
      </c>
      <c r="R345" s="188"/>
      <c r="S345" s="59">
        <v>41524</v>
      </c>
      <c r="T345" s="59"/>
      <c r="U345" s="59">
        <v>41885</v>
      </c>
      <c r="V345" s="175" t="s">
        <v>1701</v>
      </c>
    </row>
    <row r="346" spans="1:22" s="65" customFormat="1" x14ac:dyDescent="0.3">
      <c r="A346" s="224" t="s">
        <v>1502</v>
      </c>
      <c r="B346" s="130">
        <v>2014</v>
      </c>
      <c r="C346" s="37">
        <v>10</v>
      </c>
      <c r="D346" s="246"/>
      <c r="E346" s="42">
        <v>9.1655092592592594E-2</v>
      </c>
      <c r="F346" s="27" t="s">
        <v>717</v>
      </c>
      <c r="G346" s="31">
        <v>25</v>
      </c>
      <c r="H346" s="22">
        <v>1800</v>
      </c>
      <c r="I346" s="13" t="s">
        <v>605</v>
      </c>
      <c r="J346" s="37">
        <v>256</v>
      </c>
      <c r="K346" s="37">
        <v>44.1</v>
      </c>
      <c r="L346" s="22">
        <v>2</v>
      </c>
      <c r="M346" s="31" t="s">
        <v>607</v>
      </c>
      <c r="N346" s="17">
        <f>1.75*1024</f>
        <v>1792</v>
      </c>
      <c r="O346" s="27" t="s">
        <v>714</v>
      </c>
      <c r="P346" s="49"/>
      <c r="Q346" s="54"/>
      <c r="R346" s="188"/>
      <c r="S346" s="59"/>
      <c r="T346" s="59"/>
      <c r="U346" s="59">
        <v>41780</v>
      </c>
      <c r="V346" s="176" t="s">
        <v>1924</v>
      </c>
    </row>
    <row r="347" spans="1:22" s="13" customFormat="1" x14ac:dyDescent="0.3">
      <c r="A347" s="226" t="s">
        <v>504</v>
      </c>
      <c r="B347" s="78">
        <v>2005</v>
      </c>
      <c r="C347" s="72">
        <v>8</v>
      </c>
      <c r="D347" s="244" t="s">
        <v>845</v>
      </c>
      <c r="E347" s="68">
        <v>7.5347222222222218E-2</v>
      </c>
      <c r="F347" s="66" t="s">
        <v>509</v>
      </c>
      <c r="G347" s="67">
        <v>25</v>
      </c>
      <c r="H347" s="71">
        <v>1312</v>
      </c>
      <c r="I347" s="65" t="s">
        <v>609</v>
      </c>
      <c r="J347" s="72">
        <v>448</v>
      </c>
      <c r="K347" s="72">
        <v>48</v>
      </c>
      <c r="L347" s="71">
        <v>6</v>
      </c>
      <c r="M347" s="67" t="s">
        <v>606</v>
      </c>
      <c r="N347" s="73">
        <f>1.36*1024</f>
        <v>1392.64</v>
      </c>
      <c r="O347" s="66" t="s">
        <v>577</v>
      </c>
      <c r="P347" s="74" t="s">
        <v>41</v>
      </c>
      <c r="Q347" s="69">
        <v>2012</v>
      </c>
      <c r="R347" s="185"/>
      <c r="S347" s="70"/>
      <c r="T347" s="70"/>
      <c r="U347" s="70">
        <v>41658</v>
      </c>
      <c r="V347" s="173" t="s">
        <v>971</v>
      </c>
    </row>
    <row r="348" spans="1:22" s="13" customFormat="1" x14ac:dyDescent="0.3">
      <c r="A348" s="224" t="s">
        <v>1245</v>
      </c>
      <c r="B348" s="130">
        <v>1987</v>
      </c>
      <c r="C348" s="37">
        <v>7</v>
      </c>
      <c r="D348" s="246" t="s">
        <v>72</v>
      </c>
      <c r="E348" s="42">
        <v>6.7708333333333329E-2</v>
      </c>
      <c r="F348" s="27" t="s">
        <v>106</v>
      </c>
      <c r="G348" s="31">
        <v>23.975999999999999</v>
      </c>
      <c r="H348" s="22">
        <v>1500</v>
      </c>
      <c r="I348" s="13" t="s">
        <v>605</v>
      </c>
      <c r="J348" s="37">
        <v>128</v>
      </c>
      <c r="K348" s="37">
        <v>48</v>
      </c>
      <c r="L348" s="22">
        <v>2</v>
      </c>
      <c r="M348" s="31" t="s">
        <v>604</v>
      </c>
      <c r="N348" s="17">
        <f>1.1*1024</f>
        <v>1126.4000000000001</v>
      </c>
      <c r="O348" s="27" t="s">
        <v>577</v>
      </c>
      <c r="P348" s="49" t="s">
        <v>1246</v>
      </c>
      <c r="Q348" s="54"/>
      <c r="R348" s="188"/>
      <c r="S348" s="59"/>
      <c r="T348" s="59"/>
      <c r="U348" s="59">
        <v>41716</v>
      </c>
      <c r="V348" s="175" t="s">
        <v>1258</v>
      </c>
    </row>
    <row r="349" spans="1:22" s="13" customFormat="1" x14ac:dyDescent="0.3">
      <c r="A349" s="224" t="s">
        <v>516</v>
      </c>
      <c r="B349" s="130">
        <v>2000</v>
      </c>
      <c r="C349" s="37">
        <v>6</v>
      </c>
      <c r="D349" s="246" t="s">
        <v>850</v>
      </c>
      <c r="E349" s="42">
        <v>6.0358796296296292E-2</v>
      </c>
      <c r="F349" s="27" t="s">
        <v>103</v>
      </c>
      <c r="G349" s="31">
        <v>25</v>
      </c>
      <c r="H349" s="22">
        <v>972</v>
      </c>
      <c r="I349" s="13" t="s">
        <v>609</v>
      </c>
      <c r="J349" s="37">
        <v>128</v>
      </c>
      <c r="K349" s="37">
        <v>48</v>
      </c>
      <c r="L349" s="22">
        <v>2</v>
      </c>
      <c r="M349" s="31" t="s">
        <v>604</v>
      </c>
      <c r="N349" s="17">
        <v>693</v>
      </c>
      <c r="O349" s="27" t="s">
        <v>577</v>
      </c>
      <c r="P349" s="49"/>
      <c r="Q349" s="54">
        <v>2012</v>
      </c>
      <c r="R349" s="188"/>
      <c r="S349" s="59">
        <v>41599</v>
      </c>
      <c r="T349" s="59" t="s">
        <v>760</v>
      </c>
      <c r="U349" s="59"/>
      <c r="V349" s="175"/>
    </row>
    <row r="350" spans="1:22" s="13" customFormat="1" x14ac:dyDescent="0.3">
      <c r="A350" s="224" t="s">
        <v>587</v>
      </c>
      <c r="B350" s="130">
        <v>2012</v>
      </c>
      <c r="C350" s="37">
        <v>10</v>
      </c>
      <c r="D350" s="246" t="s">
        <v>512</v>
      </c>
      <c r="E350" s="42">
        <v>9.9236111111111122E-2</v>
      </c>
      <c r="F350" s="27" t="s">
        <v>1497</v>
      </c>
      <c r="G350" s="31">
        <v>23.975999999999999</v>
      </c>
      <c r="H350" s="22">
        <v>1339</v>
      </c>
      <c r="I350" s="13" t="s">
        <v>605</v>
      </c>
      <c r="J350" s="37">
        <v>640</v>
      </c>
      <c r="K350" s="37">
        <v>48</v>
      </c>
      <c r="L350" s="22">
        <v>6</v>
      </c>
      <c r="M350" s="31" t="s">
        <v>606</v>
      </c>
      <c r="N350" s="17">
        <f>1.97*1024</f>
        <v>2017.28</v>
      </c>
      <c r="O350" s="27" t="s">
        <v>577</v>
      </c>
      <c r="P350" s="49"/>
      <c r="Q350" s="27"/>
      <c r="R350" s="187"/>
      <c r="S350" s="59">
        <v>41438</v>
      </c>
      <c r="T350" s="59" t="s">
        <v>1859</v>
      </c>
      <c r="U350" s="59">
        <v>41779</v>
      </c>
      <c r="V350" s="175" t="s">
        <v>1860</v>
      </c>
    </row>
    <row r="351" spans="1:22" s="13" customFormat="1" x14ac:dyDescent="0.3">
      <c r="A351" s="224" t="s">
        <v>679</v>
      </c>
      <c r="B351" s="130">
        <v>1998</v>
      </c>
      <c r="C351" s="37">
        <v>7</v>
      </c>
      <c r="D351" s="246" t="s">
        <v>556</v>
      </c>
      <c r="E351" s="42">
        <v>5.9537037037037034E-2</v>
      </c>
      <c r="F351" s="27" t="s">
        <v>630</v>
      </c>
      <c r="G351" s="31">
        <v>25</v>
      </c>
      <c r="H351" s="22">
        <v>1079</v>
      </c>
      <c r="I351" s="13" t="s">
        <v>610</v>
      </c>
      <c r="J351" s="37">
        <v>128</v>
      </c>
      <c r="K351" s="37">
        <v>48</v>
      </c>
      <c r="L351" s="22">
        <v>2</v>
      </c>
      <c r="M351" s="31" t="s">
        <v>604</v>
      </c>
      <c r="N351" s="17">
        <v>750</v>
      </c>
      <c r="O351" s="27" t="s">
        <v>577</v>
      </c>
      <c r="P351" s="49" t="s">
        <v>1702</v>
      </c>
      <c r="Q351" s="27"/>
      <c r="R351" s="187"/>
      <c r="S351" s="59">
        <v>41526</v>
      </c>
      <c r="T351" s="59" t="s">
        <v>1861</v>
      </c>
      <c r="U351" s="59"/>
      <c r="V351" s="175"/>
    </row>
    <row r="352" spans="1:22" s="13" customFormat="1" x14ac:dyDescent="0.3">
      <c r="A352" s="224" t="s">
        <v>1047</v>
      </c>
      <c r="B352" s="130">
        <v>2003</v>
      </c>
      <c r="C352" s="37">
        <v>7</v>
      </c>
      <c r="D352" s="246" t="s">
        <v>777</v>
      </c>
      <c r="E352" s="42">
        <v>8.9884259259259261E-2</v>
      </c>
      <c r="F352" s="27" t="s">
        <v>103</v>
      </c>
      <c r="G352" s="31">
        <v>25</v>
      </c>
      <c r="H352" s="22">
        <v>1056</v>
      </c>
      <c r="I352" s="13" t="s">
        <v>609</v>
      </c>
      <c r="J352" s="37">
        <v>384</v>
      </c>
      <c r="K352" s="37">
        <v>48</v>
      </c>
      <c r="L352" s="22">
        <v>6</v>
      </c>
      <c r="M352" s="31" t="s">
        <v>606</v>
      </c>
      <c r="N352" s="17">
        <f>1.32*1024</f>
        <v>1351.68</v>
      </c>
      <c r="O352" s="27" t="s">
        <v>577</v>
      </c>
      <c r="P352" s="49" t="s">
        <v>1611</v>
      </c>
      <c r="Q352" s="27"/>
      <c r="R352" s="187"/>
      <c r="S352" s="59"/>
      <c r="T352" s="59"/>
      <c r="U352" s="59">
        <v>41708</v>
      </c>
      <c r="V352" s="175" t="s">
        <v>1230</v>
      </c>
    </row>
    <row r="353" spans="1:22" s="65" customFormat="1" x14ac:dyDescent="0.3">
      <c r="A353" s="224" t="s">
        <v>1136</v>
      </c>
      <c r="B353" s="130">
        <v>2013</v>
      </c>
      <c r="C353" s="37">
        <v>6</v>
      </c>
      <c r="D353" s="246" t="s">
        <v>779</v>
      </c>
      <c r="E353" s="42">
        <v>8.1412037037037033E-2</v>
      </c>
      <c r="F353" s="27" t="s">
        <v>719</v>
      </c>
      <c r="G353" s="31">
        <v>23.975999999999999</v>
      </c>
      <c r="H353" s="22">
        <v>1966</v>
      </c>
      <c r="I353" s="13" t="s">
        <v>605</v>
      </c>
      <c r="J353" s="37">
        <v>640</v>
      </c>
      <c r="K353" s="37">
        <v>48</v>
      </c>
      <c r="L353" s="22">
        <v>6</v>
      </c>
      <c r="M353" s="31" t="s">
        <v>606</v>
      </c>
      <c r="N353" s="17">
        <f>2.1*1024</f>
        <v>2150.4</v>
      </c>
      <c r="O353" s="27" t="s">
        <v>577</v>
      </c>
      <c r="P353" s="49"/>
      <c r="Q353" s="27"/>
      <c r="R353" s="187"/>
      <c r="S353" s="59"/>
      <c r="T353" s="59"/>
      <c r="U353" s="59">
        <v>41699</v>
      </c>
      <c r="V353" s="175" t="s">
        <v>1193</v>
      </c>
    </row>
    <row r="354" spans="1:22" s="13" customFormat="1" x14ac:dyDescent="0.3">
      <c r="A354" s="226" t="s">
        <v>55</v>
      </c>
      <c r="B354" s="78">
        <v>2004</v>
      </c>
      <c r="C354" s="72">
        <v>10</v>
      </c>
      <c r="D354" s="244" t="s">
        <v>777</v>
      </c>
      <c r="E354" s="68">
        <v>8.1944444444444445E-2</v>
      </c>
      <c r="F354" s="66" t="s">
        <v>114</v>
      </c>
      <c r="G354" s="67">
        <v>25</v>
      </c>
      <c r="H354" s="71">
        <v>973</v>
      </c>
      <c r="I354" s="65" t="s">
        <v>613</v>
      </c>
      <c r="J354" s="72">
        <v>128</v>
      </c>
      <c r="K354" s="72">
        <v>44</v>
      </c>
      <c r="L354" s="71">
        <v>2</v>
      </c>
      <c r="M354" s="67" t="s">
        <v>607</v>
      </c>
      <c r="N354" s="73">
        <v>933</v>
      </c>
      <c r="O354" s="66" t="s">
        <v>577</v>
      </c>
      <c r="P354" s="74" t="s">
        <v>1733</v>
      </c>
      <c r="Q354" s="69">
        <v>2012</v>
      </c>
      <c r="R354" s="185"/>
      <c r="S354" s="70"/>
      <c r="T354" s="70"/>
      <c r="U354" s="70">
        <v>41665</v>
      </c>
      <c r="V354" s="173" t="s">
        <v>985</v>
      </c>
    </row>
    <row r="355" spans="1:22" s="13" customFormat="1" x14ac:dyDescent="0.3">
      <c r="A355" s="224" t="s">
        <v>1672</v>
      </c>
      <c r="B355" s="130">
        <v>2003</v>
      </c>
      <c r="C355" s="37">
        <v>5</v>
      </c>
      <c r="D355" s="246" t="s">
        <v>1979</v>
      </c>
      <c r="E355" s="42">
        <v>7.5775462962962961E-2</v>
      </c>
      <c r="F355" s="27" t="s">
        <v>123</v>
      </c>
      <c r="G355" s="31">
        <v>25</v>
      </c>
      <c r="H355" s="22">
        <v>1302</v>
      </c>
      <c r="I355" s="13" t="s">
        <v>609</v>
      </c>
      <c r="J355" s="37">
        <v>448</v>
      </c>
      <c r="K355" s="37">
        <v>48</v>
      </c>
      <c r="L355" s="22">
        <v>6</v>
      </c>
      <c r="M355" s="31" t="s">
        <v>606</v>
      </c>
      <c r="N355" s="17">
        <f>1.36*1024</f>
        <v>1392.64</v>
      </c>
      <c r="O355" s="27" t="s">
        <v>577</v>
      </c>
      <c r="P355" s="49"/>
      <c r="Q355" s="54"/>
      <c r="R355" s="188"/>
      <c r="S355" s="59"/>
      <c r="T355" s="59"/>
      <c r="U355" s="59">
        <v>41856</v>
      </c>
      <c r="V355" s="175" t="s">
        <v>1862</v>
      </c>
    </row>
    <row r="356" spans="1:22" s="13" customFormat="1" x14ac:dyDescent="0.3">
      <c r="A356" s="224" t="s">
        <v>59</v>
      </c>
      <c r="B356" s="130">
        <v>2011</v>
      </c>
      <c r="C356" s="37">
        <v>8</v>
      </c>
      <c r="D356" s="246" t="s">
        <v>856</v>
      </c>
      <c r="E356" s="42">
        <v>7.9421296296296295E-2</v>
      </c>
      <c r="F356" s="27" t="s">
        <v>114</v>
      </c>
      <c r="G356" s="31">
        <v>23.975999999999999</v>
      </c>
      <c r="H356" s="22">
        <v>1459</v>
      </c>
      <c r="I356" s="13" t="s">
        <v>609</v>
      </c>
      <c r="J356" s="37">
        <v>640</v>
      </c>
      <c r="K356" s="37">
        <v>48</v>
      </c>
      <c r="L356" s="22">
        <v>6</v>
      </c>
      <c r="M356" s="31" t="s">
        <v>606</v>
      </c>
      <c r="N356" s="17">
        <f>1.7*1024</f>
        <v>1740.8</v>
      </c>
      <c r="O356" s="27" t="s">
        <v>577</v>
      </c>
      <c r="P356" s="49"/>
      <c r="Q356" s="54">
        <v>2012</v>
      </c>
      <c r="R356" s="188"/>
      <c r="S356" s="59">
        <v>41604</v>
      </c>
      <c r="T356" s="59" t="s">
        <v>765</v>
      </c>
      <c r="U356" s="59"/>
      <c r="V356" s="175"/>
    </row>
    <row r="357" spans="1:22" s="100" customFormat="1" x14ac:dyDescent="0.3">
      <c r="A357" s="225" t="s">
        <v>671</v>
      </c>
      <c r="B357" s="116"/>
      <c r="C357" s="114"/>
      <c r="D357" s="247"/>
      <c r="E357" s="112">
        <v>6.2442129629629632E-2</v>
      </c>
      <c r="F357" s="107" t="s">
        <v>152</v>
      </c>
      <c r="G357" s="103">
        <v>25</v>
      </c>
      <c r="H357" s="113">
        <v>928</v>
      </c>
      <c r="I357" s="100" t="s">
        <v>609</v>
      </c>
      <c r="J357" s="114">
        <v>128</v>
      </c>
      <c r="K357" s="114">
        <v>48</v>
      </c>
      <c r="L357" s="113">
        <v>2</v>
      </c>
      <c r="M357" s="103" t="s">
        <v>604</v>
      </c>
      <c r="N357" s="115">
        <v>693</v>
      </c>
      <c r="O357" s="107" t="s">
        <v>577</v>
      </c>
      <c r="P357" s="111"/>
      <c r="Q357" s="105"/>
      <c r="R357" s="189"/>
      <c r="S357" s="106"/>
      <c r="T357" s="106"/>
      <c r="U357" s="106"/>
      <c r="V357" s="176"/>
    </row>
    <row r="358" spans="1:22" s="13" customFormat="1" x14ac:dyDescent="0.3">
      <c r="A358" s="224" t="s">
        <v>1026</v>
      </c>
      <c r="B358" s="130">
        <v>2013</v>
      </c>
      <c r="C358" s="37">
        <v>9</v>
      </c>
      <c r="D358" s="246" t="s">
        <v>850</v>
      </c>
      <c r="E358" s="42">
        <v>8.7245370370370376E-2</v>
      </c>
      <c r="F358" s="27" t="s">
        <v>114</v>
      </c>
      <c r="G358" s="31">
        <v>25</v>
      </c>
      <c r="H358" s="22">
        <v>1493</v>
      </c>
      <c r="I358" s="13" t="s">
        <v>609</v>
      </c>
      <c r="J358" s="37">
        <v>448</v>
      </c>
      <c r="K358" s="37">
        <v>48</v>
      </c>
      <c r="L358" s="22">
        <v>6</v>
      </c>
      <c r="M358" s="31" t="s">
        <v>606</v>
      </c>
      <c r="N358" s="17">
        <f>1.73*1024</f>
        <v>1771.52</v>
      </c>
      <c r="O358" s="27" t="s">
        <v>577</v>
      </c>
      <c r="P358" s="49" t="s">
        <v>1734</v>
      </c>
      <c r="Q358" s="54"/>
      <c r="R358" s="188"/>
      <c r="S358" s="59"/>
      <c r="T358" s="59"/>
      <c r="U358" s="59">
        <v>41740</v>
      </c>
      <c r="V358" s="175" t="s">
        <v>1407</v>
      </c>
    </row>
    <row r="359" spans="1:22" s="13" customFormat="1" x14ac:dyDescent="0.3">
      <c r="A359" s="224" t="s">
        <v>1307</v>
      </c>
      <c r="B359" s="130">
        <v>2012</v>
      </c>
      <c r="C359" s="37">
        <v>9</v>
      </c>
      <c r="D359" s="246" t="s">
        <v>73</v>
      </c>
      <c r="E359" s="42">
        <v>9.8993055555555556E-2</v>
      </c>
      <c r="F359" s="27" t="s">
        <v>719</v>
      </c>
      <c r="G359" s="31">
        <v>23.975999999999999</v>
      </c>
      <c r="H359" s="22">
        <v>6709</v>
      </c>
      <c r="I359" s="13" t="s">
        <v>605</v>
      </c>
      <c r="J359" s="37">
        <v>640</v>
      </c>
      <c r="K359" s="37">
        <v>48</v>
      </c>
      <c r="L359" s="22">
        <v>6</v>
      </c>
      <c r="M359" s="31" t="s">
        <v>606</v>
      </c>
      <c r="N359" s="17">
        <f>7.31*1024</f>
        <v>7485.44</v>
      </c>
      <c r="O359" s="27" t="s">
        <v>577</v>
      </c>
      <c r="P359" s="49"/>
      <c r="Q359" s="27"/>
      <c r="R359" s="187"/>
      <c r="S359" s="59">
        <v>41459</v>
      </c>
      <c r="T359" s="59" t="s">
        <v>1863</v>
      </c>
      <c r="U359" s="59">
        <v>41681</v>
      </c>
      <c r="V359" s="175" t="s">
        <v>1864</v>
      </c>
    </row>
    <row r="360" spans="1:22" s="13" customFormat="1" x14ac:dyDescent="0.3">
      <c r="A360" s="224" t="s">
        <v>1360</v>
      </c>
      <c r="B360" s="130">
        <v>2013</v>
      </c>
      <c r="C360" s="37">
        <v>9</v>
      </c>
      <c r="D360" s="246" t="s">
        <v>73</v>
      </c>
      <c r="E360" s="42">
        <v>0.10167824074074074</v>
      </c>
      <c r="F360" s="27" t="s">
        <v>873</v>
      </c>
      <c r="G360" s="31">
        <v>23.975999999999999</v>
      </c>
      <c r="H360" s="22">
        <v>1420</v>
      </c>
      <c r="I360" s="13" t="s">
        <v>605</v>
      </c>
      <c r="J360" s="37">
        <v>384</v>
      </c>
      <c r="K360" s="37">
        <v>48</v>
      </c>
      <c r="L360" s="22">
        <v>6</v>
      </c>
      <c r="M360" s="31" t="s">
        <v>606</v>
      </c>
      <c r="N360" s="17">
        <f>1.84*1024</f>
        <v>1884.16</v>
      </c>
      <c r="O360" s="27" t="s">
        <v>577</v>
      </c>
      <c r="P360" s="49" t="s">
        <v>1361</v>
      </c>
      <c r="Q360" s="27"/>
      <c r="R360" s="187"/>
      <c r="S360" s="59"/>
      <c r="T360" s="59"/>
      <c r="U360" s="59">
        <v>41734</v>
      </c>
      <c r="V360" s="175" t="s">
        <v>1362</v>
      </c>
    </row>
    <row r="361" spans="1:22" s="13" customFormat="1" x14ac:dyDescent="0.3">
      <c r="A361" s="224" t="s">
        <v>1225</v>
      </c>
      <c r="B361" s="130">
        <v>2005</v>
      </c>
      <c r="C361" s="37">
        <v>8</v>
      </c>
      <c r="D361" s="246" t="s">
        <v>512</v>
      </c>
      <c r="E361" s="42">
        <v>9.4432870370370361E-2</v>
      </c>
      <c r="F361" s="27" t="s">
        <v>719</v>
      </c>
      <c r="G361" s="31">
        <v>23.975999999999999</v>
      </c>
      <c r="H361" s="22">
        <v>1800</v>
      </c>
      <c r="I361" s="13" t="s">
        <v>605</v>
      </c>
      <c r="J361" s="37">
        <v>640</v>
      </c>
      <c r="K361" s="37">
        <v>48</v>
      </c>
      <c r="L361" s="22">
        <v>6</v>
      </c>
      <c r="M361" s="31" t="s">
        <v>606</v>
      </c>
      <c r="N361" s="17">
        <f>2.31*1024</f>
        <v>2365.44</v>
      </c>
      <c r="O361" s="27" t="s">
        <v>577</v>
      </c>
      <c r="P361" s="49"/>
      <c r="Q361" s="27"/>
      <c r="R361" s="187"/>
      <c r="S361" s="59"/>
      <c r="T361" s="59"/>
      <c r="U361" s="59">
        <v>41936</v>
      </c>
      <c r="V361" s="175" t="s">
        <v>2003</v>
      </c>
    </row>
    <row r="362" spans="1:22" s="65" customFormat="1" x14ac:dyDescent="0.3">
      <c r="A362" s="226" t="s">
        <v>553</v>
      </c>
      <c r="B362" s="78">
        <v>2003</v>
      </c>
      <c r="C362" s="72">
        <v>9</v>
      </c>
      <c r="D362" s="244" t="s">
        <v>758</v>
      </c>
      <c r="E362" s="68">
        <v>7.3611111111111113E-2</v>
      </c>
      <c r="F362" s="66" t="s">
        <v>114</v>
      </c>
      <c r="G362" s="67">
        <v>25</v>
      </c>
      <c r="H362" s="71">
        <v>1358</v>
      </c>
      <c r="I362" s="65" t="s">
        <v>609</v>
      </c>
      <c r="J362" s="72">
        <v>448</v>
      </c>
      <c r="K362" s="72">
        <v>48</v>
      </c>
      <c r="L362" s="71">
        <v>6</v>
      </c>
      <c r="M362" s="67" t="s">
        <v>606</v>
      </c>
      <c r="N362" s="73">
        <f>1.36*1024</f>
        <v>1392.64</v>
      </c>
      <c r="O362" s="66" t="s">
        <v>577</v>
      </c>
      <c r="P362" s="74" t="s">
        <v>1698</v>
      </c>
      <c r="Q362" s="66"/>
      <c r="R362" s="194"/>
      <c r="S362" s="70">
        <v>41395</v>
      </c>
      <c r="T362" s="70"/>
      <c r="U362" s="70">
        <v>41754</v>
      </c>
      <c r="V362" s="173" t="s">
        <v>555</v>
      </c>
    </row>
    <row r="363" spans="1:22" s="13" customFormat="1" x14ac:dyDescent="0.3">
      <c r="A363" s="224" t="s">
        <v>781</v>
      </c>
      <c r="B363" s="130">
        <v>2014</v>
      </c>
      <c r="C363" s="37">
        <v>8</v>
      </c>
      <c r="D363" s="246" t="s">
        <v>1626</v>
      </c>
      <c r="E363" s="42">
        <v>6.9849537037037043E-2</v>
      </c>
      <c r="F363" s="27" t="s">
        <v>719</v>
      </c>
      <c r="G363" s="31">
        <v>23.975999999999999</v>
      </c>
      <c r="H363" s="22">
        <v>2800</v>
      </c>
      <c r="I363" s="13" t="s">
        <v>605</v>
      </c>
      <c r="J363" s="37">
        <v>448</v>
      </c>
      <c r="K363" s="37">
        <v>48</v>
      </c>
      <c r="L363" s="22">
        <v>6</v>
      </c>
      <c r="M363" s="31" t="s">
        <v>606</v>
      </c>
      <c r="N363" s="17">
        <f>2.28*1024</f>
        <v>2334.7199999999998</v>
      </c>
      <c r="O363" s="27" t="s">
        <v>577</v>
      </c>
      <c r="P363" s="49"/>
      <c r="Q363" s="27"/>
      <c r="R363" s="187"/>
      <c r="S363" s="59"/>
      <c r="T363" s="59"/>
      <c r="U363" s="59">
        <v>41809</v>
      </c>
      <c r="V363" s="175" t="s">
        <v>1583</v>
      </c>
    </row>
    <row r="364" spans="1:22" s="65" customFormat="1" x14ac:dyDescent="0.3">
      <c r="A364" s="226" t="s">
        <v>563</v>
      </c>
      <c r="B364" s="78">
        <v>2004</v>
      </c>
      <c r="C364" s="72">
        <v>9</v>
      </c>
      <c r="D364" s="244" t="s">
        <v>857</v>
      </c>
      <c r="E364" s="68">
        <v>6.277777777777778E-2</v>
      </c>
      <c r="F364" s="66" t="s">
        <v>166</v>
      </c>
      <c r="G364" s="67">
        <v>25</v>
      </c>
      <c r="H364" s="71">
        <v>921</v>
      </c>
      <c r="I364" s="65" t="s">
        <v>609</v>
      </c>
      <c r="J364" s="72">
        <v>128</v>
      </c>
      <c r="K364" s="72">
        <v>48</v>
      </c>
      <c r="L364" s="71">
        <v>2</v>
      </c>
      <c r="M364" s="67" t="s">
        <v>604</v>
      </c>
      <c r="N364" s="73">
        <v>691</v>
      </c>
      <c r="O364" s="66" t="s">
        <v>577</v>
      </c>
      <c r="P364" s="74" t="s">
        <v>41</v>
      </c>
      <c r="Q364" s="69">
        <v>2012</v>
      </c>
      <c r="R364" s="185"/>
      <c r="S364" s="70"/>
      <c r="T364" s="70"/>
      <c r="U364" s="70">
        <v>41679</v>
      </c>
      <c r="V364" s="173" t="s">
        <v>1075</v>
      </c>
    </row>
    <row r="365" spans="1:22" s="13" customFormat="1" x14ac:dyDescent="0.3">
      <c r="A365" s="224" t="s">
        <v>14</v>
      </c>
      <c r="B365" s="130">
        <v>2006</v>
      </c>
      <c r="C365" s="37">
        <v>7</v>
      </c>
      <c r="D365" s="246" t="s">
        <v>809</v>
      </c>
      <c r="E365" s="42">
        <v>6.128472222222222E-2</v>
      </c>
      <c r="F365" s="27" t="s">
        <v>141</v>
      </c>
      <c r="G365" s="31">
        <v>25</v>
      </c>
      <c r="H365" s="22">
        <v>951</v>
      </c>
      <c r="I365" s="13" t="s">
        <v>609</v>
      </c>
      <c r="J365" s="37">
        <v>128</v>
      </c>
      <c r="K365" s="37">
        <v>48</v>
      </c>
      <c r="L365" s="22">
        <v>2</v>
      </c>
      <c r="M365" s="31" t="s">
        <v>604</v>
      </c>
      <c r="N365" s="17">
        <v>695</v>
      </c>
      <c r="O365" s="27" t="s">
        <v>577</v>
      </c>
      <c r="P365" s="49"/>
      <c r="Q365" s="54">
        <v>2012</v>
      </c>
      <c r="R365" s="188"/>
      <c r="S365" s="59"/>
      <c r="T365" s="59"/>
      <c r="U365" s="59">
        <v>41681</v>
      </c>
      <c r="V365" s="175" t="s">
        <v>1076</v>
      </c>
    </row>
    <row r="366" spans="1:22" s="100" customFormat="1" x14ac:dyDescent="0.3">
      <c r="A366" s="225" t="s">
        <v>40</v>
      </c>
      <c r="B366" s="240">
        <v>2008</v>
      </c>
      <c r="C366" s="109">
        <v>6</v>
      </c>
      <c r="D366" s="247" t="s">
        <v>809</v>
      </c>
      <c r="E366" s="112">
        <v>6.0023148148148152E-2</v>
      </c>
      <c r="F366" s="107" t="s">
        <v>177</v>
      </c>
      <c r="G366" s="103">
        <v>25</v>
      </c>
      <c r="H366" s="113">
        <v>1899</v>
      </c>
      <c r="I366" s="100" t="s">
        <v>609</v>
      </c>
      <c r="J366" s="114">
        <v>128</v>
      </c>
      <c r="K366" s="114">
        <v>48</v>
      </c>
      <c r="L366" s="113">
        <v>2</v>
      </c>
      <c r="M366" s="103" t="s">
        <v>604</v>
      </c>
      <c r="N366" s="115">
        <f>1.24*1024</f>
        <v>1269.76</v>
      </c>
      <c r="O366" s="107" t="s">
        <v>577</v>
      </c>
      <c r="P366" s="111"/>
      <c r="Q366" s="105">
        <v>2012</v>
      </c>
      <c r="R366" s="189"/>
      <c r="S366" s="106"/>
      <c r="T366" s="106"/>
      <c r="U366" s="106"/>
      <c r="V366" s="182"/>
    </row>
    <row r="367" spans="1:22" s="100" customFormat="1" x14ac:dyDescent="0.3">
      <c r="A367" s="225" t="s">
        <v>562</v>
      </c>
      <c r="B367" s="116">
        <v>2006</v>
      </c>
      <c r="C367" s="114">
        <v>7</v>
      </c>
      <c r="D367" s="247" t="s">
        <v>565</v>
      </c>
      <c r="E367" s="112">
        <v>6.8668981481481484E-2</v>
      </c>
      <c r="F367" s="107" t="s">
        <v>118</v>
      </c>
      <c r="G367" s="103">
        <v>25</v>
      </c>
      <c r="H367" s="113">
        <v>1271</v>
      </c>
      <c r="I367" s="100" t="s">
        <v>609</v>
      </c>
      <c r="J367" s="114">
        <v>192</v>
      </c>
      <c r="K367" s="114">
        <v>48</v>
      </c>
      <c r="L367" s="113">
        <v>2</v>
      </c>
      <c r="M367" s="103" t="s">
        <v>606</v>
      </c>
      <c r="N367" s="115">
        <f>1.03*1024</f>
        <v>1054.72</v>
      </c>
      <c r="O367" s="107" t="s">
        <v>577</v>
      </c>
      <c r="P367" s="111"/>
      <c r="Q367" s="105">
        <v>2012</v>
      </c>
      <c r="R367" s="189"/>
      <c r="S367" s="106"/>
      <c r="T367" s="106"/>
      <c r="U367" s="106"/>
      <c r="V367" s="176"/>
    </row>
    <row r="368" spans="1:22" s="13" customFormat="1" x14ac:dyDescent="0.3">
      <c r="A368" s="224" t="s">
        <v>57</v>
      </c>
      <c r="B368" s="130">
        <v>2010</v>
      </c>
      <c r="C368" s="37">
        <v>8</v>
      </c>
      <c r="D368" s="246" t="s">
        <v>565</v>
      </c>
      <c r="E368" s="42">
        <v>8.3796296296296299E-2</v>
      </c>
      <c r="F368" s="27" t="s">
        <v>103</v>
      </c>
      <c r="G368" s="31">
        <v>23.975999999999999</v>
      </c>
      <c r="H368" s="22">
        <v>942</v>
      </c>
      <c r="I368" s="13" t="s">
        <v>609</v>
      </c>
      <c r="J368" s="37">
        <v>640</v>
      </c>
      <c r="K368" s="37">
        <v>48</v>
      </c>
      <c r="L368" s="22">
        <v>6</v>
      </c>
      <c r="M368" s="31" t="s">
        <v>606</v>
      </c>
      <c r="N368" s="17">
        <f>1.36*1024</f>
        <v>1392.64</v>
      </c>
      <c r="O368" s="27" t="s">
        <v>577</v>
      </c>
      <c r="P368" s="49" t="s">
        <v>1735</v>
      </c>
      <c r="Q368" s="54">
        <v>2012</v>
      </c>
      <c r="R368" s="188"/>
      <c r="S368" s="59">
        <v>41564</v>
      </c>
      <c r="T368" s="59" t="s">
        <v>586</v>
      </c>
      <c r="U368" s="59">
        <v>41931</v>
      </c>
      <c r="V368" s="175" t="s">
        <v>1984</v>
      </c>
    </row>
    <row r="369" spans="1:22" s="100" customFormat="1" x14ac:dyDescent="0.3">
      <c r="A369" s="225" t="s">
        <v>322</v>
      </c>
      <c r="B369" s="116">
        <v>2002</v>
      </c>
      <c r="C369" s="114">
        <v>7</v>
      </c>
      <c r="D369" s="247" t="s">
        <v>556</v>
      </c>
      <c r="E369" s="112">
        <v>6.3807870370370376E-2</v>
      </c>
      <c r="F369" s="107" t="s">
        <v>323</v>
      </c>
      <c r="G369" s="103">
        <v>25</v>
      </c>
      <c r="H369" s="113">
        <v>913</v>
      </c>
      <c r="I369" s="100" t="s">
        <v>609</v>
      </c>
      <c r="J369" s="114">
        <v>128</v>
      </c>
      <c r="K369" s="114">
        <v>48</v>
      </c>
      <c r="L369" s="113">
        <v>2</v>
      </c>
      <c r="M369" s="103" t="s">
        <v>604</v>
      </c>
      <c r="N369" s="115">
        <v>692</v>
      </c>
      <c r="O369" s="107" t="s">
        <v>577</v>
      </c>
      <c r="P369" s="111"/>
      <c r="Q369" s="105">
        <v>2012</v>
      </c>
      <c r="R369" s="189"/>
      <c r="S369" s="106"/>
      <c r="T369" s="106"/>
      <c r="U369" s="106"/>
      <c r="V369" s="176"/>
    </row>
    <row r="370" spans="1:22" s="13" customFormat="1" x14ac:dyDescent="0.3">
      <c r="A370" s="224" t="s">
        <v>1183</v>
      </c>
      <c r="B370" s="130">
        <v>2013</v>
      </c>
      <c r="C370" s="37">
        <v>6</v>
      </c>
      <c r="D370" s="246" t="s">
        <v>72</v>
      </c>
      <c r="E370" s="42">
        <v>7.2141203703703707E-2</v>
      </c>
      <c r="F370" s="27" t="s">
        <v>873</v>
      </c>
      <c r="G370" s="31">
        <v>23.975999999999999</v>
      </c>
      <c r="H370" s="22">
        <v>2172</v>
      </c>
      <c r="I370" s="13" t="s">
        <v>605</v>
      </c>
      <c r="J370" s="37">
        <v>384</v>
      </c>
      <c r="K370" s="37">
        <v>48</v>
      </c>
      <c r="L370" s="22">
        <v>6</v>
      </c>
      <c r="M370" s="31" t="s">
        <v>606</v>
      </c>
      <c r="N370" s="17">
        <f>1.85*1024</f>
        <v>1894.4</v>
      </c>
      <c r="O370" s="27" t="s">
        <v>577</v>
      </c>
      <c r="P370" s="49"/>
      <c r="Q370" s="54"/>
      <c r="R370" s="188"/>
      <c r="S370" s="59"/>
      <c r="T370" s="59"/>
      <c r="U370" s="59">
        <v>41697</v>
      </c>
      <c r="V370" s="175" t="s">
        <v>1184</v>
      </c>
    </row>
    <row r="371" spans="1:22" s="100" customFormat="1" x14ac:dyDescent="0.3">
      <c r="A371" s="225" t="s">
        <v>321</v>
      </c>
      <c r="B371" s="116">
        <v>2002</v>
      </c>
      <c r="C371" s="114">
        <v>7</v>
      </c>
      <c r="D371" s="247" t="s">
        <v>758</v>
      </c>
      <c r="E371" s="112">
        <v>6.1655092592592588E-2</v>
      </c>
      <c r="F371" s="107" t="s">
        <v>168</v>
      </c>
      <c r="G371" s="103">
        <v>25</v>
      </c>
      <c r="H371" s="113">
        <v>963</v>
      </c>
      <c r="I371" s="100" t="s">
        <v>609</v>
      </c>
      <c r="J371" s="114">
        <v>128</v>
      </c>
      <c r="K371" s="114">
        <v>48</v>
      </c>
      <c r="L371" s="113">
        <v>2</v>
      </c>
      <c r="M371" s="103" t="s">
        <v>604</v>
      </c>
      <c r="N371" s="115">
        <v>693</v>
      </c>
      <c r="O371" s="107" t="s">
        <v>577</v>
      </c>
      <c r="P371" s="111"/>
      <c r="Q371" s="105">
        <v>2012</v>
      </c>
      <c r="R371" s="189"/>
      <c r="S371" s="106"/>
      <c r="T371" s="106"/>
      <c r="U371" s="106"/>
      <c r="V371" s="176"/>
    </row>
    <row r="372" spans="1:22" s="13" customFormat="1" x14ac:dyDescent="0.3">
      <c r="A372" s="224" t="s">
        <v>871</v>
      </c>
      <c r="B372" s="130">
        <v>1998</v>
      </c>
      <c r="C372" s="37">
        <v>8</v>
      </c>
      <c r="D372" s="246" t="s">
        <v>569</v>
      </c>
      <c r="E372" s="42">
        <v>7.1481481481481479E-2</v>
      </c>
      <c r="F372" s="27" t="s">
        <v>110</v>
      </c>
      <c r="G372" s="31">
        <v>23.975999999999999</v>
      </c>
      <c r="H372" s="22">
        <v>1463</v>
      </c>
      <c r="I372" s="13" t="s">
        <v>609</v>
      </c>
      <c r="J372" s="37">
        <v>448</v>
      </c>
      <c r="K372" s="37">
        <v>48</v>
      </c>
      <c r="L372" s="22">
        <v>6</v>
      </c>
      <c r="M372" s="31" t="s">
        <v>606</v>
      </c>
      <c r="N372" s="17">
        <f>1.4*1024</f>
        <v>1433.6</v>
      </c>
      <c r="O372" s="27" t="s">
        <v>577</v>
      </c>
      <c r="P372" s="49"/>
      <c r="Q372" s="27"/>
      <c r="R372" s="187"/>
      <c r="S372" s="59">
        <v>41590</v>
      </c>
      <c r="T372" s="59" t="s">
        <v>730</v>
      </c>
      <c r="U372" s="59"/>
      <c r="V372" s="175"/>
    </row>
    <row r="373" spans="1:22" s="100" customFormat="1" x14ac:dyDescent="0.3">
      <c r="A373" s="225" t="s">
        <v>620</v>
      </c>
      <c r="B373" s="116">
        <v>2005</v>
      </c>
      <c r="C373" s="114">
        <v>7</v>
      </c>
      <c r="D373" s="247" t="s">
        <v>463</v>
      </c>
      <c r="E373" s="112">
        <v>5.9293981481481482E-2</v>
      </c>
      <c r="F373" s="107" t="s">
        <v>147</v>
      </c>
      <c r="G373" s="103">
        <v>25</v>
      </c>
      <c r="H373" s="113">
        <v>1790</v>
      </c>
      <c r="I373" s="100" t="s">
        <v>609</v>
      </c>
      <c r="J373" s="114">
        <v>448</v>
      </c>
      <c r="K373" s="114">
        <v>48</v>
      </c>
      <c r="L373" s="113">
        <v>6</v>
      </c>
      <c r="M373" s="103" t="s">
        <v>606</v>
      </c>
      <c r="N373" s="115">
        <f>1.36*1024</f>
        <v>1392.64</v>
      </c>
      <c r="O373" s="107" t="s">
        <v>577</v>
      </c>
      <c r="P373" s="111"/>
      <c r="Q373" s="116"/>
      <c r="R373" s="113"/>
      <c r="S373" s="106"/>
      <c r="T373" s="106"/>
      <c r="U373" s="106"/>
      <c r="V373" s="176"/>
    </row>
    <row r="374" spans="1:22" s="13" customFormat="1" x14ac:dyDescent="0.3">
      <c r="A374" s="224" t="s">
        <v>649</v>
      </c>
      <c r="B374" s="130">
        <v>2012</v>
      </c>
      <c r="C374" s="37">
        <v>6</v>
      </c>
      <c r="D374" s="246" t="s">
        <v>463</v>
      </c>
      <c r="E374" s="42">
        <v>5.8888888888888886E-2</v>
      </c>
      <c r="F374" s="27" t="s">
        <v>114</v>
      </c>
      <c r="G374" s="31">
        <v>24</v>
      </c>
      <c r="H374" s="22">
        <v>1440</v>
      </c>
      <c r="I374" s="256"/>
      <c r="J374" s="37">
        <v>640</v>
      </c>
      <c r="K374" s="37">
        <v>48</v>
      </c>
      <c r="L374" s="22">
        <v>6</v>
      </c>
      <c r="M374" s="31"/>
      <c r="N374" s="17">
        <f>1.25*1024</f>
        <v>1280</v>
      </c>
      <c r="O374" s="27"/>
      <c r="P374" s="49"/>
      <c r="Q374" s="27"/>
      <c r="R374" s="187"/>
      <c r="S374" s="59">
        <v>41475</v>
      </c>
      <c r="T374" s="59" t="s">
        <v>99</v>
      </c>
      <c r="U374" s="59"/>
      <c r="V374" s="175"/>
    </row>
    <row r="375" spans="1:22" s="9" customFormat="1" x14ac:dyDescent="0.3">
      <c r="A375" s="223" t="s">
        <v>838</v>
      </c>
      <c r="B375" s="234">
        <v>2001</v>
      </c>
      <c r="C375" s="36">
        <v>7</v>
      </c>
      <c r="D375" s="245" t="s">
        <v>463</v>
      </c>
      <c r="E375" s="41">
        <v>6.8888888888888888E-2</v>
      </c>
      <c r="F375" s="26" t="s">
        <v>464</v>
      </c>
      <c r="G375" s="30">
        <v>25</v>
      </c>
      <c r="H375" s="21">
        <v>5104</v>
      </c>
      <c r="I375" s="254"/>
      <c r="J375" s="36">
        <v>96</v>
      </c>
      <c r="K375" s="36">
        <v>48</v>
      </c>
      <c r="L375" s="21">
        <v>2</v>
      </c>
      <c r="M375" s="30"/>
      <c r="N375" s="16">
        <v>692</v>
      </c>
      <c r="O375" s="26"/>
      <c r="P375" s="48" t="s">
        <v>634</v>
      </c>
      <c r="Q375" s="53">
        <v>2012</v>
      </c>
      <c r="R375" s="186"/>
      <c r="S375" s="58"/>
      <c r="T375" s="58"/>
      <c r="U375" s="58"/>
      <c r="V375" s="174"/>
    </row>
    <row r="376" spans="1:22" s="65" customFormat="1" x14ac:dyDescent="0.3">
      <c r="A376" s="226" t="s">
        <v>582</v>
      </c>
      <c r="B376" s="78">
        <v>2011</v>
      </c>
      <c r="C376" s="72">
        <v>9</v>
      </c>
      <c r="D376" s="244" t="s">
        <v>809</v>
      </c>
      <c r="E376" s="68">
        <v>7.9884259259259252E-2</v>
      </c>
      <c r="F376" s="66" t="s">
        <v>111</v>
      </c>
      <c r="G376" s="67">
        <v>23.975999999999999</v>
      </c>
      <c r="H376" s="71">
        <v>1215</v>
      </c>
      <c r="I376" s="65" t="s">
        <v>609</v>
      </c>
      <c r="J376" s="72">
        <v>448</v>
      </c>
      <c r="K376" s="72">
        <v>48</v>
      </c>
      <c r="L376" s="71">
        <v>6</v>
      </c>
      <c r="M376" s="67" t="s">
        <v>606</v>
      </c>
      <c r="N376" s="73">
        <f>1.36*1024</f>
        <v>1392.64</v>
      </c>
      <c r="O376" s="66" t="s">
        <v>577</v>
      </c>
      <c r="P376" s="74" t="s">
        <v>1480</v>
      </c>
      <c r="Q376" s="66"/>
      <c r="R376" s="194"/>
      <c r="S376" s="70">
        <v>41437</v>
      </c>
      <c r="T376" s="70" t="s">
        <v>586</v>
      </c>
      <c r="U376" s="70">
        <v>41770</v>
      </c>
      <c r="V376" s="173" t="s">
        <v>1865</v>
      </c>
    </row>
    <row r="377" spans="1:22" s="13" customFormat="1" x14ac:dyDescent="0.3">
      <c r="A377" s="224" t="s">
        <v>1512</v>
      </c>
      <c r="B377" s="130">
        <v>2013</v>
      </c>
      <c r="C377" s="37">
        <v>9</v>
      </c>
      <c r="D377" s="246" t="s">
        <v>809</v>
      </c>
      <c r="E377" s="42">
        <v>7.7870370370370368E-2</v>
      </c>
      <c r="F377" s="27" t="s">
        <v>1514</v>
      </c>
      <c r="G377" s="31">
        <v>23.975999999999999</v>
      </c>
      <c r="H377" s="22">
        <v>2300</v>
      </c>
      <c r="I377" s="13" t="s">
        <v>605</v>
      </c>
      <c r="J377" s="37">
        <v>384</v>
      </c>
      <c r="K377" s="37">
        <v>48</v>
      </c>
      <c r="L377" s="22">
        <v>6</v>
      </c>
      <c r="M377" s="31" t="s">
        <v>606</v>
      </c>
      <c r="N377" s="17">
        <f>2.1*1024</f>
        <v>2150.4</v>
      </c>
      <c r="O377" s="27" t="s">
        <v>577</v>
      </c>
      <c r="P377" s="49"/>
      <c r="Q377" s="27"/>
      <c r="R377" s="187"/>
      <c r="S377" s="59"/>
      <c r="T377" s="59"/>
      <c r="U377" s="59">
        <v>41786</v>
      </c>
      <c r="V377" s="175" t="s">
        <v>1513</v>
      </c>
    </row>
    <row r="378" spans="1:22" s="13" customFormat="1" x14ac:dyDescent="0.3">
      <c r="A378" s="224" t="s">
        <v>629</v>
      </c>
      <c r="B378" s="130">
        <v>1999</v>
      </c>
      <c r="C378" s="37">
        <v>6</v>
      </c>
      <c r="D378" s="246" t="s">
        <v>467</v>
      </c>
      <c r="E378" s="42">
        <v>7.6446759259259256E-2</v>
      </c>
      <c r="F378" s="27" t="s">
        <v>114</v>
      </c>
      <c r="G378" s="31">
        <v>25</v>
      </c>
      <c r="H378" s="22">
        <v>1234</v>
      </c>
      <c r="I378" s="13" t="s">
        <v>609</v>
      </c>
      <c r="J378" s="37">
        <v>384</v>
      </c>
      <c r="K378" s="37">
        <v>48</v>
      </c>
      <c r="L378" s="22">
        <v>6</v>
      </c>
      <c r="M378" s="31" t="s">
        <v>606</v>
      </c>
      <c r="N378" s="17">
        <f>1.26*1024</f>
        <v>1290.24</v>
      </c>
      <c r="O378" s="27" t="s">
        <v>577</v>
      </c>
      <c r="P378" s="49"/>
      <c r="Q378" s="27"/>
      <c r="R378" s="187"/>
      <c r="S378" s="59">
        <v>41465</v>
      </c>
      <c r="T378" s="59" t="s">
        <v>631</v>
      </c>
      <c r="U378" s="59"/>
      <c r="V378" s="175"/>
    </row>
    <row r="379" spans="1:22" s="65" customFormat="1" x14ac:dyDescent="0.3">
      <c r="A379" s="226" t="s">
        <v>77</v>
      </c>
      <c r="B379" s="78">
        <v>2000</v>
      </c>
      <c r="C379" s="72">
        <v>10</v>
      </c>
      <c r="D379" s="244" t="s">
        <v>823</v>
      </c>
      <c r="E379" s="68">
        <v>7.1701388888888884E-2</v>
      </c>
      <c r="F379" s="66" t="s">
        <v>178</v>
      </c>
      <c r="G379" s="67">
        <v>25</v>
      </c>
      <c r="H379" s="71">
        <v>1401</v>
      </c>
      <c r="I379" s="65" t="s">
        <v>609</v>
      </c>
      <c r="J379" s="72">
        <v>448</v>
      </c>
      <c r="K379" s="72">
        <v>48</v>
      </c>
      <c r="L379" s="71">
        <v>6</v>
      </c>
      <c r="M379" s="67" t="s">
        <v>606</v>
      </c>
      <c r="N379" s="73">
        <f>1.36*1024</f>
        <v>1392.64</v>
      </c>
      <c r="O379" s="66" t="s">
        <v>577</v>
      </c>
      <c r="P379" s="74" t="s">
        <v>41</v>
      </c>
      <c r="Q379" s="69">
        <v>2012</v>
      </c>
      <c r="R379" s="185"/>
      <c r="S379" s="70"/>
      <c r="T379" s="70"/>
      <c r="U379" s="70">
        <v>41656</v>
      </c>
      <c r="V379" s="173" t="s">
        <v>969</v>
      </c>
    </row>
    <row r="380" spans="1:22" s="13" customFormat="1" x14ac:dyDescent="0.3">
      <c r="A380" s="224" t="s">
        <v>625</v>
      </c>
      <c r="B380" s="130">
        <v>2010</v>
      </c>
      <c r="C380" s="37">
        <v>7</v>
      </c>
      <c r="D380" s="246" t="s">
        <v>72</v>
      </c>
      <c r="E380" s="42">
        <v>6.6631944444444438E-2</v>
      </c>
      <c r="F380" s="27" t="s">
        <v>118</v>
      </c>
      <c r="G380" s="31">
        <v>25</v>
      </c>
      <c r="H380" s="22">
        <v>1547</v>
      </c>
      <c r="I380" s="13" t="s">
        <v>609</v>
      </c>
      <c r="J380" s="37">
        <v>448</v>
      </c>
      <c r="K380" s="37">
        <v>48</v>
      </c>
      <c r="L380" s="22">
        <v>6</v>
      </c>
      <c r="M380" s="31" t="s">
        <v>606</v>
      </c>
      <c r="N380" s="17">
        <f>1.36*1024</f>
        <v>1392.64</v>
      </c>
      <c r="O380" s="27" t="s">
        <v>577</v>
      </c>
      <c r="P380" s="49"/>
      <c r="Q380" s="27"/>
      <c r="R380" s="187"/>
      <c r="S380" s="59">
        <v>41460</v>
      </c>
      <c r="T380" s="59" t="s">
        <v>626</v>
      </c>
      <c r="U380" s="59">
        <v>41911</v>
      </c>
      <c r="V380" s="175" t="s">
        <v>1925</v>
      </c>
    </row>
    <row r="381" spans="1:22" s="65" customFormat="1" x14ac:dyDescent="0.3">
      <c r="A381" s="226" t="s">
        <v>525</v>
      </c>
      <c r="B381" s="78">
        <v>2012</v>
      </c>
      <c r="C381" s="72">
        <v>9</v>
      </c>
      <c r="D381" s="244" t="s">
        <v>809</v>
      </c>
      <c r="E381" s="68">
        <v>7.8784722222222228E-2</v>
      </c>
      <c r="F381" s="66" t="s">
        <v>165</v>
      </c>
      <c r="G381" s="67">
        <v>25</v>
      </c>
      <c r="H381" s="71">
        <v>750</v>
      </c>
      <c r="I381" s="65" t="s">
        <v>605</v>
      </c>
      <c r="J381" s="72">
        <v>448</v>
      </c>
      <c r="K381" s="72">
        <v>48</v>
      </c>
      <c r="L381" s="71">
        <v>6</v>
      </c>
      <c r="M381" s="67" t="s">
        <v>606</v>
      </c>
      <c r="N381" s="73">
        <v>991</v>
      </c>
      <c r="O381" s="66" t="s">
        <v>577</v>
      </c>
      <c r="P381" s="253" t="s">
        <v>1132</v>
      </c>
      <c r="Q381" s="75">
        <v>41310</v>
      </c>
      <c r="R381" s="201" t="s">
        <v>1866</v>
      </c>
      <c r="S381" s="70">
        <v>41630</v>
      </c>
      <c r="T381" s="70" t="s">
        <v>1867</v>
      </c>
      <c r="U381" s="70"/>
      <c r="V381" s="173"/>
    </row>
    <row r="382" spans="1:22" s="11" customFormat="1" x14ac:dyDescent="0.3">
      <c r="A382" s="224" t="s">
        <v>327</v>
      </c>
      <c r="B382" s="238">
        <v>2005</v>
      </c>
      <c r="C382" s="39">
        <v>8</v>
      </c>
      <c r="D382" s="251" t="s">
        <v>747</v>
      </c>
      <c r="E382" s="44">
        <v>7.3402777777777775E-2</v>
      </c>
      <c r="F382" s="29" t="s">
        <v>114</v>
      </c>
      <c r="G382" s="33">
        <v>25</v>
      </c>
      <c r="H382" s="24">
        <v>789</v>
      </c>
      <c r="I382" s="11" t="s">
        <v>609</v>
      </c>
      <c r="J382" s="39">
        <v>128</v>
      </c>
      <c r="K382" s="39">
        <v>48</v>
      </c>
      <c r="L382" s="24">
        <v>2</v>
      </c>
      <c r="M382" s="33" t="s">
        <v>604</v>
      </c>
      <c r="N382" s="19">
        <v>703</v>
      </c>
      <c r="O382" s="29" t="s">
        <v>577</v>
      </c>
      <c r="P382" s="51" t="s">
        <v>661</v>
      </c>
      <c r="Q382" s="57">
        <v>2012</v>
      </c>
      <c r="R382" s="195" t="s">
        <v>1868</v>
      </c>
      <c r="S382" s="61"/>
      <c r="T382" s="61"/>
      <c r="U382" s="61">
        <v>41650</v>
      </c>
      <c r="V382" s="181" t="s">
        <v>1869</v>
      </c>
    </row>
    <row r="383" spans="1:22" s="13" customFormat="1" x14ac:dyDescent="0.3">
      <c r="A383" s="224" t="s">
        <v>452</v>
      </c>
      <c r="B383" s="130">
        <v>2009</v>
      </c>
      <c r="C383" s="37">
        <v>8</v>
      </c>
      <c r="D383" s="246" t="s">
        <v>747</v>
      </c>
      <c r="E383" s="42">
        <v>6.1111111111111116E-2</v>
      </c>
      <c r="F383" s="27" t="s">
        <v>154</v>
      </c>
      <c r="G383" s="31">
        <v>25</v>
      </c>
      <c r="H383" s="22">
        <v>1708</v>
      </c>
      <c r="I383" s="13" t="s">
        <v>609</v>
      </c>
      <c r="J383" s="37">
        <v>448</v>
      </c>
      <c r="K383" s="37">
        <v>48</v>
      </c>
      <c r="L383" s="22">
        <v>6</v>
      </c>
      <c r="M383" s="31" t="s">
        <v>606</v>
      </c>
      <c r="N383" s="17">
        <f>1.35*1024</f>
        <v>1382.4</v>
      </c>
      <c r="O383" s="27" t="s">
        <v>577</v>
      </c>
      <c r="P383" s="49"/>
      <c r="Q383" s="54">
        <v>2012</v>
      </c>
      <c r="R383" s="188"/>
      <c r="S383" s="59"/>
      <c r="T383" s="59"/>
      <c r="U383" s="59">
        <v>41671</v>
      </c>
      <c r="V383" s="175" t="s">
        <v>1011</v>
      </c>
    </row>
    <row r="384" spans="1:22" s="6" customFormat="1" x14ac:dyDescent="0.3">
      <c r="A384" s="227" t="s">
        <v>95</v>
      </c>
      <c r="B384" s="237">
        <v>2010</v>
      </c>
      <c r="C384" s="38">
        <v>7</v>
      </c>
      <c r="D384" s="248" t="s">
        <v>775</v>
      </c>
      <c r="E384" s="43">
        <v>7.9166666666666663E-2</v>
      </c>
      <c r="F384" s="28" t="s">
        <v>109</v>
      </c>
      <c r="G384" s="32">
        <v>24</v>
      </c>
      <c r="H384" s="23">
        <v>1255</v>
      </c>
      <c r="I384" s="6" t="s">
        <v>605</v>
      </c>
      <c r="J384" s="38">
        <v>448</v>
      </c>
      <c r="K384" s="38">
        <v>48</v>
      </c>
      <c r="L384" s="23">
        <v>6</v>
      </c>
      <c r="M384" s="32" t="s">
        <v>606</v>
      </c>
      <c r="N384" s="18">
        <f>1.35*1024</f>
        <v>1382.4</v>
      </c>
      <c r="O384" s="28" t="s">
        <v>577</v>
      </c>
      <c r="P384" s="50" t="s">
        <v>1135</v>
      </c>
      <c r="Q384" s="28"/>
      <c r="R384" s="202"/>
      <c r="S384" s="60">
        <v>41329</v>
      </c>
      <c r="T384" s="60"/>
      <c r="U384" s="60">
        <v>41693</v>
      </c>
      <c r="V384" s="178" t="s">
        <v>537</v>
      </c>
    </row>
    <row r="385" spans="1:22" s="100" customFormat="1" x14ac:dyDescent="0.3">
      <c r="A385" s="225" t="s">
        <v>858</v>
      </c>
      <c r="B385" s="116">
        <v>2008</v>
      </c>
      <c r="C385" s="114">
        <v>4</v>
      </c>
      <c r="D385" s="247" t="s">
        <v>746</v>
      </c>
      <c r="E385" s="112">
        <v>7.137731481481481E-2</v>
      </c>
      <c r="F385" s="107" t="s">
        <v>108</v>
      </c>
      <c r="G385" s="103">
        <v>23.975999999999999</v>
      </c>
      <c r="H385" s="113">
        <v>753</v>
      </c>
      <c r="I385" s="100" t="s">
        <v>609</v>
      </c>
      <c r="J385" s="114">
        <v>128</v>
      </c>
      <c r="K385" s="114">
        <v>48</v>
      </c>
      <c r="L385" s="113">
        <v>2</v>
      </c>
      <c r="M385" s="103" t="s">
        <v>604</v>
      </c>
      <c r="N385" s="115">
        <v>647</v>
      </c>
      <c r="O385" s="107" t="s">
        <v>577</v>
      </c>
      <c r="P385" s="111"/>
      <c r="Q385" s="105">
        <v>2012</v>
      </c>
      <c r="R385" s="189"/>
      <c r="S385" s="106"/>
      <c r="T385" s="106"/>
      <c r="U385" s="106"/>
      <c r="V385" s="176"/>
    </row>
    <row r="386" spans="1:22" s="13" customFormat="1" x14ac:dyDescent="0.3">
      <c r="A386" s="224" t="s">
        <v>536</v>
      </c>
      <c r="B386" s="130">
        <v>2004</v>
      </c>
      <c r="C386" s="37">
        <v>9</v>
      </c>
      <c r="D386" s="246" t="s">
        <v>859</v>
      </c>
      <c r="E386" s="42">
        <v>0.13619212962962965</v>
      </c>
      <c r="F386" s="27" t="s">
        <v>106</v>
      </c>
      <c r="G386" s="31">
        <v>23.975999999999999</v>
      </c>
      <c r="H386" s="22">
        <v>1641</v>
      </c>
      <c r="I386" s="13" t="s">
        <v>609</v>
      </c>
      <c r="J386" s="37">
        <v>448</v>
      </c>
      <c r="K386" s="37">
        <v>48</v>
      </c>
      <c r="L386" s="22">
        <v>6</v>
      </c>
      <c r="M386" s="31" t="s">
        <v>606</v>
      </c>
      <c r="N386" s="17">
        <f>2.91*1024</f>
        <v>2979.84</v>
      </c>
      <c r="O386" s="27" t="s">
        <v>577</v>
      </c>
      <c r="P386" s="49" t="s">
        <v>1870</v>
      </c>
      <c r="Q386" s="27"/>
      <c r="R386" s="187"/>
      <c r="S386" s="59">
        <v>41371</v>
      </c>
      <c r="T386" s="59"/>
      <c r="U386" s="59"/>
      <c r="V386" s="175"/>
    </row>
    <row r="387" spans="1:22" s="65" customFormat="1" x14ac:dyDescent="0.3">
      <c r="A387" s="226" t="s">
        <v>493</v>
      </c>
      <c r="B387" s="78">
        <v>2006</v>
      </c>
      <c r="C387" s="72">
        <v>9</v>
      </c>
      <c r="D387" s="244" t="s">
        <v>463</v>
      </c>
      <c r="E387" s="68">
        <v>7.2789351851851855E-2</v>
      </c>
      <c r="F387" s="66" t="s">
        <v>494</v>
      </c>
      <c r="G387" s="67">
        <v>25</v>
      </c>
      <c r="H387" s="71">
        <v>794</v>
      </c>
      <c r="I387" s="65" t="s">
        <v>610</v>
      </c>
      <c r="J387" s="72">
        <v>160</v>
      </c>
      <c r="K387" s="72">
        <v>44.1</v>
      </c>
      <c r="L387" s="71">
        <v>2</v>
      </c>
      <c r="M387" s="67" t="s">
        <v>606</v>
      </c>
      <c r="N387" s="73">
        <v>730</v>
      </c>
      <c r="O387" s="66" t="s">
        <v>577</v>
      </c>
      <c r="P387" s="74" t="s">
        <v>1736</v>
      </c>
      <c r="Q387" s="69">
        <v>2012</v>
      </c>
      <c r="R387" s="185"/>
      <c r="S387" s="70">
        <v>41628</v>
      </c>
      <c r="T387" s="70" t="s">
        <v>854</v>
      </c>
      <c r="U387" s="70"/>
      <c r="V387" s="173"/>
    </row>
    <row r="388" spans="1:22" s="100" customFormat="1" x14ac:dyDescent="0.3">
      <c r="A388" s="225" t="s">
        <v>378</v>
      </c>
      <c r="B388" s="116"/>
      <c r="C388" s="114"/>
      <c r="D388" s="247"/>
      <c r="E388" s="112"/>
      <c r="F388" s="107"/>
      <c r="G388" s="103"/>
      <c r="H388" s="113"/>
      <c r="I388" s="257"/>
      <c r="J388" s="114"/>
      <c r="K388" s="114"/>
      <c r="L388" s="113"/>
      <c r="M388" s="103"/>
      <c r="N388" s="115"/>
      <c r="O388" s="107"/>
      <c r="P388" s="111"/>
      <c r="Q388" s="105"/>
      <c r="R388" s="189"/>
      <c r="S388" s="106"/>
      <c r="T388" s="106"/>
      <c r="U388" s="106"/>
      <c r="V388" s="176"/>
    </row>
    <row r="389" spans="1:22" s="13" customFormat="1" x14ac:dyDescent="0.3">
      <c r="A389" s="224" t="s">
        <v>1124</v>
      </c>
      <c r="B389" s="130">
        <v>2008</v>
      </c>
      <c r="C389" s="37">
        <v>7</v>
      </c>
      <c r="D389" s="246" t="s">
        <v>72</v>
      </c>
      <c r="E389" s="42">
        <v>8.0497685185185186E-2</v>
      </c>
      <c r="F389" s="27" t="s">
        <v>108</v>
      </c>
      <c r="G389" s="31">
        <v>25</v>
      </c>
      <c r="H389" s="22">
        <v>1199</v>
      </c>
      <c r="I389" s="13" t="s">
        <v>609</v>
      </c>
      <c r="J389" s="37">
        <v>448</v>
      </c>
      <c r="K389" s="37">
        <v>48</v>
      </c>
      <c r="L389" s="22">
        <v>6</v>
      </c>
      <c r="M389" s="31" t="s">
        <v>606</v>
      </c>
      <c r="N389" s="17">
        <f>1.36*1024</f>
        <v>1392.64</v>
      </c>
      <c r="O389" s="27" t="s">
        <v>577</v>
      </c>
      <c r="P389" s="49"/>
      <c r="Q389" s="54"/>
      <c r="R389" s="188"/>
      <c r="S389" s="59"/>
      <c r="T389" s="59"/>
      <c r="U389" s="59">
        <v>41689</v>
      </c>
      <c r="V389" s="175" t="s">
        <v>1871</v>
      </c>
    </row>
    <row r="390" spans="1:22" s="100" customFormat="1" x14ac:dyDescent="0.3">
      <c r="A390" s="225" t="s">
        <v>498</v>
      </c>
      <c r="B390" s="116">
        <v>2007</v>
      </c>
      <c r="C390" s="114">
        <v>6</v>
      </c>
      <c r="D390" s="247" t="s">
        <v>775</v>
      </c>
      <c r="E390" s="112">
        <v>7.7499999999999999E-2</v>
      </c>
      <c r="F390" s="107" t="s">
        <v>103</v>
      </c>
      <c r="G390" s="103">
        <v>23.975999999999999</v>
      </c>
      <c r="H390" s="113">
        <v>1071</v>
      </c>
      <c r="I390" s="100" t="s">
        <v>609</v>
      </c>
      <c r="J390" s="114">
        <v>640</v>
      </c>
      <c r="K390" s="114">
        <v>48</v>
      </c>
      <c r="L390" s="113">
        <v>6</v>
      </c>
      <c r="M390" s="103" t="s">
        <v>606</v>
      </c>
      <c r="N390" s="115">
        <f>1.36*1024</f>
        <v>1392.64</v>
      </c>
      <c r="O390" s="107" t="s">
        <v>577</v>
      </c>
      <c r="P390" s="111"/>
      <c r="Q390" s="105">
        <v>2012</v>
      </c>
      <c r="R390" s="189" t="s">
        <v>521</v>
      </c>
      <c r="S390" s="106"/>
      <c r="T390" s="106"/>
      <c r="U390" s="106"/>
      <c r="V390" s="176"/>
    </row>
    <row r="391" spans="1:22" s="11" customFormat="1" x14ac:dyDescent="0.3">
      <c r="A391" s="225" t="s">
        <v>96</v>
      </c>
      <c r="B391" s="238">
        <v>2007</v>
      </c>
      <c r="C391" s="39">
        <v>5</v>
      </c>
      <c r="D391" s="251" t="s">
        <v>775</v>
      </c>
      <c r="E391" s="44">
        <v>6.8726851851851858E-2</v>
      </c>
      <c r="F391" s="29" t="s">
        <v>163</v>
      </c>
      <c r="G391" s="33">
        <v>25</v>
      </c>
      <c r="H391" s="24">
        <v>858</v>
      </c>
      <c r="I391" s="11" t="s">
        <v>610</v>
      </c>
      <c r="J391" s="39">
        <v>128</v>
      </c>
      <c r="K391" s="39">
        <v>48</v>
      </c>
      <c r="L391" s="24">
        <v>2</v>
      </c>
      <c r="M391" s="33" t="s">
        <v>604</v>
      </c>
      <c r="N391" s="19">
        <v>698</v>
      </c>
      <c r="O391" s="29" t="s">
        <v>577</v>
      </c>
      <c r="P391" s="51" t="s">
        <v>661</v>
      </c>
      <c r="Q391" s="29"/>
      <c r="R391" s="200"/>
      <c r="S391" s="61">
        <v>41479</v>
      </c>
      <c r="T391" s="61" t="s">
        <v>654</v>
      </c>
      <c r="U391" s="61"/>
      <c r="V391" s="181"/>
    </row>
    <row r="392" spans="1:22" s="13" customFormat="1" x14ac:dyDescent="0.3">
      <c r="A392" s="224" t="s">
        <v>581</v>
      </c>
      <c r="B392" s="130">
        <v>2004</v>
      </c>
      <c r="C392" s="37">
        <v>5</v>
      </c>
      <c r="D392" s="246" t="s">
        <v>499</v>
      </c>
      <c r="E392" s="42">
        <v>7.0983796296296295E-2</v>
      </c>
      <c r="F392" s="27" t="s">
        <v>114</v>
      </c>
      <c r="G392" s="31">
        <v>25</v>
      </c>
      <c r="H392" s="22">
        <v>848</v>
      </c>
      <c r="I392" s="13" t="s">
        <v>612</v>
      </c>
      <c r="J392" s="37">
        <v>96</v>
      </c>
      <c r="K392" s="37">
        <v>44.1</v>
      </c>
      <c r="L392" s="22">
        <v>2</v>
      </c>
      <c r="M392" s="31" t="s">
        <v>604</v>
      </c>
      <c r="N392" s="17">
        <v>704</v>
      </c>
      <c r="O392" s="27" t="s">
        <v>577</v>
      </c>
      <c r="P392" s="49"/>
      <c r="Q392" s="27"/>
      <c r="R392" s="187"/>
      <c r="S392" s="59">
        <v>41439</v>
      </c>
      <c r="T392" s="59" t="s">
        <v>588</v>
      </c>
      <c r="U392" s="59"/>
      <c r="V392" s="175"/>
    </row>
    <row r="393" spans="1:22" s="11" customFormat="1" x14ac:dyDescent="0.3">
      <c r="A393" s="225" t="s">
        <v>100</v>
      </c>
      <c r="B393" s="238">
        <v>2008</v>
      </c>
      <c r="C393" s="39">
        <v>9</v>
      </c>
      <c r="D393" s="251" t="s">
        <v>748</v>
      </c>
      <c r="E393" s="44">
        <v>7.4861111111111114E-2</v>
      </c>
      <c r="F393" s="29" t="s">
        <v>102</v>
      </c>
      <c r="G393" s="33">
        <v>25</v>
      </c>
      <c r="H393" s="24">
        <v>1680</v>
      </c>
      <c r="I393" s="11" t="s">
        <v>609</v>
      </c>
      <c r="J393" s="39">
        <v>128</v>
      </c>
      <c r="K393" s="39">
        <v>48</v>
      </c>
      <c r="L393" s="24">
        <v>2</v>
      </c>
      <c r="M393" s="33" t="s">
        <v>604</v>
      </c>
      <c r="N393" s="19">
        <f>1.36*1024</f>
        <v>1392.64</v>
      </c>
      <c r="O393" s="29" t="s">
        <v>577</v>
      </c>
      <c r="P393" s="51" t="s">
        <v>70</v>
      </c>
      <c r="Q393" s="57">
        <v>2012</v>
      </c>
      <c r="R393" s="195"/>
      <c r="S393" s="61"/>
      <c r="T393" s="61"/>
      <c r="U393" s="61">
        <v>41871</v>
      </c>
      <c r="V393" s="181" t="s">
        <v>1674</v>
      </c>
    </row>
    <row r="394" spans="1:22" s="100" customFormat="1" x14ac:dyDescent="0.3">
      <c r="A394" s="225" t="s">
        <v>421</v>
      </c>
      <c r="B394" s="116"/>
      <c r="C394" s="114"/>
      <c r="D394" s="247"/>
      <c r="E394" s="112">
        <v>7.9340277777777787E-2</v>
      </c>
      <c r="F394" s="107" t="s">
        <v>117</v>
      </c>
      <c r="G394" s="103">
        <v>25</v>
      </c>
      <c r="H394" s="113">
        <v>1270</v>
      </c>
      <c r="I394" s="100" t="s">
        <v>609</v>
      </c>
      <c r="J394" s="114">
        <v>384</v>
      </c>
      <c r="K394" s="114">
        <v>48</v>
      </c>
      <c r="L394" s="113">
        <v>6</v>
      </c>
      <c r="M394" s="103" t="s">
        <v>606</v>
      </c>
      <c r="N394" s="115">
        <f>1.34*1024</f>
        <v>1372.16</v>
      </c>
      <c r="O394" s="107" t="s">
        <v>577</v>
      </c>
      <c r="P394" s="111"/>
      <c r="Q394" s="116"/>
      <c r="R394" s="113"/>
      <c r="S394" s="106"/>
      <c r="T394" s="106"/>
      <c r="U394" s="106"/>
      <c r="V394" s="176"/>
    </row>
    <row r="395" spans="1:22" s="100" customFormat="1" x14ac:dyDescent="0.3">
      <c r="A395" s="225" t="s">
        <v>526</v>
      </c>
      <c r="B395" s="116">
        <v>2002</v>
      </c>
      <c r="C395" s="114">
        <v>8</v>
      </c>
      <c r="D395" s="247" t="s">
        <v>463</v>
      </c>
      <c r="E395" s="112">
        <v>6.7384259259259269E-2</v>
      </c>
      <c r="F395" s="107" t="s">
        <v>110</v>
      </c>
      <c r="G395" s="103">
        <v>25</v>
      </c>
      <c r="H395" s="113">
        <v>879</v>
      </c>
      <c r="I395" s="100" t="s">
        <v>609</v>
      </c>
      <c r="J395" s="114">
        <v>128</v>
      </c>
      <c r="K395" s="114">
        <v>48</v>
      </c>
      <c r="L395" s="113">
        <v>2</v>
      </c>
      <c r="M395" s="103" t="s">
        <v>604</v>
      </c>
      <c r="N395" s="115">
        <v>712</v>
      </c>
      <c r="O395" s="107" t="s">
        <v>577</v>
      </c>
      <c r="P395" s="111" t="s">
        <v>1015</v>
      </c>
      <c r="Q395" s="107"/>
      <c r="R395" s="193"/>
      <c r="S395" s="106">
        <v>41316</v>
      </c>
      <c r="T395" s="106" t="s">
        <v>527</v>
      </c>
      <c r="U395" s="106"/>
      <c r="V395" s="176"/>
    </row>
    <row r="396" spans="1:22" s="13" customFormat="1" x14ac:dyDescent="0.3">
      <c r="A396" s="224" t="s">
        <v>335</v>
      </c>
      <c r="B396" s="130">
        <v>1991</v>
      </c>
      <c r="C396" s="37">
        <v>7</v>
      </c>
      <c r="D396" s="246" t="s">
        <v>825</v>
      </c>
      <c r="E396" s="42">
        <v>5.6770833333333333E-2</v>
      </c>
      <c r="F396" s="27" t="s">
        <v>156</v>
      </c>
      <c r="G396" s="31">
        <v>25</v>
      </c>
      <c r="H396" s="22">
        <v>1042</v>
      </c>
      <c r="I396" s="13" t="s">
        <v>1428</v>
      </c>
      <c r="J396" s="37">
        <v>128</v>
      </c>
      <c r="K396" s="37">
        <v>48</v>
      </c>
      <c r="L396" s="22">
        <v>2</v>
      </c>
      <c r="M396" s="31" t="s">
        <v>604</v>
      </c>
      <c r="N396" s="17">
        <v>697</v>
      </c>
      <c r="O396" s="27" t="s">
        <v>577</v>
      </c>
      <c r="P396" s="49" t="s">
        <v>1454</v>
      </c>
      <c r="Q396" s="27"/>
      <c r="R396" s="187"/>
      <c r="S396" s="59"/>
      <c r="T396" s="59"/>
      <c r="U396" s="59">
        <v>41757</v>
      </c>
      <c r="V396" s="175" t="s">
        <v>1449</v>
      </c>
    </row>
    <row r="397" spans="1:22" s="100" customFormat="1" x14ac:dyDescent="0.3">
      <c r="A397" s="225" t="s">
        <v>97</v>
      </c>
      <c r="B397" s="116">
        <v>2002</v>
      </c>
      <c r="C397" s="114">
        <v>8</v>
      </c>
      <c r="D397" s="247" t="s">
        <v>463</v>
      </c>
      <c r="E397" s="112">
        <v>7.0115740740740742E-2</v>
      </c>
      <c r="F397" s="107" t="s">
        <v>103</v>
      </c>
      <c r="G397" s="103">
        <v>25</v>
      </c>
      <c r="H397" s="113">
        <v>1444</v>
      </c>
      <c r="I397" s="100" t="s">
        <v>609</v>
      </c>
      <c r="J397" s="114">
        <v>448</v>
      </c>
      <c r="K397" s="114">
        <v>48</v>
      </c>
      <c r="L397" s="113">
        <v>6</v>
      </c>
      <c r="M397" s="103" t="s">
        <v>606</v>
      </c>
      <c r="N397" s="115">
        <f>1.36*1024</f>
        <v>1392.64</v>
      </c>
      <c r="O397" s="107" t="s">
        <v>577</v>
      </c>
      <c r="P397" s="111"/>
      <c r="Q397" s="105">
        <v>2012</v>
      </c>
      <c r="R397" s="189"/>
      <c r="S397" s="106"/>
      <c r="T397" s="106"/>
      <c r="U397" s="106"/>
      <c r="V397" s="176"/>
    </row>
    <row r="398" spans="1:22" s="100" customFormat="1" x14ac:dyDescent="0.3">
      <c r="A398" s="225" t="s">
        <v>5</v>
      </c>
      <c r="B398" s="116">
        <v>2009</v>
      </c>
      <c r="C398" s="114">
        <v>3</v>
      </c>
      <c r="D398" s="247" t="s">
        <v>860</v>
      </c>
      <c r="E398" s="112">
        <v>7.1574074074074082E-2</v>
      </c>
      <c r="F398" s="107" t="s">
        <v>114</v>
      </c>
      <c r="G398" s="103">
        <v>25</v>
      </c>
      <c r="H398" s="113">
        <v>793</v>
      </c>
      <c r="I398" s="100" t="s">
        <v>609</v>
      </c>
      <c r="J398" s="114">
        <v>128</v>
      </c>
      <c r="K398" s="114">
        <v>48</v>
      </c>
      <c r="L398" s="113">
        <v>2</v>
      </c>
      <c r="M398" s="103" t="s">
        <v>604</v>
      </c>
      <c r="N398" s="115">
        <v>692</v>
      </c>
      <c r="O398" s="107" t="s">
        <v>577</v>
      </c>
      <c r="P398" s="111"/>
      <c r="Q398" s="105">
        <v>2012</v>
      </c>
      <c r="R398" s="189"/>
      <c r="S398" s="106"/>
      <c r="T398" s="106"/>
      <c r="U398" s="106"/>
      <c r="V398" s="176"/>
    </row>
    <row r="399" spans="1:22" s="11" customFormat="1" x14ac:dyDescent="0.3">
      <c r="A399" s="225" t="s">
        <v>87</v>
      </c>
      <c r="B399" s="238">
        <v>2008</v>
      </c>
      <c r="C399" s="39">
        <v>8</v>
      </c>
      <c r="D399" s="251" t="s">
        <v>463</v>
      </c>
      <c r="E399" s="44">
        <v>6.7604166666666674E-2</v>
      </c>
      <c r="F399" s="29" t="s">
        <v>103</v>
      </c>
      <c r="G399" s="33">
        <v>25</v>
      </c>
      <c r="H399" s="24">
        <v>870</v>
      </c>
      <c r="I399" s="11" t="s">
        <v>609</v>
      </c>
      <c r="J399" s="39">
        <v>128</v>
      </c>
      <c r="K399" s="39">
        <v>48</v>
      </c>
      <c r="L399" s="24">
        <v>2</v>
      </c>
      <c r="M399" s="33" t="s">
        <v>604</v>
      </c>
      <c r="N399" s="19">
        <v>695</v>
      </c>
      <c r="O399" s="29" t="s">
        <v>577</v>
      </c>
      <c r="P399" s="51" t="s">
        <v>661</v>
      </c>
      <c r="Q399" s="57">
        <v>2012</v>
      </c>
      <c r="R399" s="195"/>
      <c r="S399" s="61"/>
      <c r="T399" s="61"/>
      <c r="U399" s="61"/>
      <c r="V399" s="181"/>
    </row>
    <row r="400" spans="1:22" s="13" customFormat="1" x14ac:dyDescent="0.3">
      <c r="A400" s="224" t="s">
        <v>651</v>
      </c>
      <c r="B400" s="130">
        <v>2011</v>
      </c>
      <c r="C400" s="37">
        <v>6</v>
      </c>
      <c r="D400" s="246" t="s">
        <v>72</v>
      </c>
      <c r="E400" s="42">
        <v>6.6620370370370371E-2</v>
      </c>
      <c r="F400" s="27" t="s">
        <v>110</v>
      </c>
      <c r="G400" s="31">
        <v>25</v>
      </c>
      <c r="H400" s="22">
        <v>1427</v>
      </c>
      <c r="I400" s="13" t="s">
        <v>609</v>
      </c>
      <c r="J400" s="37">
        <v>128</v>
      </c>
      <c r="K400" s="37">
        <v>48</v>
      </c>
      <c r="L400" s="22">
        <v>2</v>
      </c>
      <c r="M400" s="31" t="s">
        <v>606</v>
      </c>
      <c r="N400" s="17">
        <f>1.06*1024</f>
        <v>1085.44</v>
      </c>
      <c r="O400" s="27" t="s">
        <v>577</v>
      </c>
      <c r="P400" s="49"/>
      <c r="Q400" s="27"/>
      <c r="R400" s="187"/>
      <c r="S400" s="59">
        <v>41483</v>
      </c>
      <c r="T400" s="59" t="s">
        <v>660</v>
      </c>
      <c r="U400" s="59"/>
      <c r="V400" s="175"/>
    </row>
    <row r="401" spans="1:22" s="100" customFormat="1" x14ac:dyDescent="0.3">
      <c r="A401" s="225" t="s">
        <v>160</v>
      </c>
      <c r="B401" s="116">
        <v>2001</v>
      </c>
      <c r="C401" s="114">
        <v>6</v>
      </c>
      <c r="D401" s="247" t="s">
        <v>560</v>
      </c>
      <c r="E401" s="112">
        <v>6.1678240740740742E-2</v>
      </c>
      <c r="F401" s="107" t="s">
        <v>154</v>
      </c>
      <c r="G401" s="103">
        <v>25</v>
      </c>
      <c r="H401" s="113">
        <v>1272</v>
      </c>
      <c r="I401" s="100" t="s">
        <v>612</v>
      </c>
      <c r="J401" s="114">
        <v>128</v>
      </c>
      <c r="K401" s="114">
        <v>48</v>
      </c>
      <c r="L401" s="113">
        <v>2</v>
      </c>
      <c r="M401" s="103" t="s">
        <v>604</v>
      </c>
      <c r="N401" s="115">
        <v>907</v>
      </c>
      <c r="O401" s="107" t="s">
        <v>577</v>
      </c>
      <c r="P401" s="111"/>
      <c r="Q401" s="105">
        <v>2012</v>
      </c>
      <c r="R401" s="189" t="s">
        <v>299</v>
      </c>
      <c r="S401" s="106"/>
      <c r="T401" s="106"/>
      <c r="U401" s="106"/>
      <c r="V401" s="176"/>
    </row>
    <row r="402" spans="1:22" s="13" customFormat="1" x14ac:dyDescent="0.3">
      <c r="A402" s="224" t="s">
        <v>1489</v>
      </c>
      <c r="B402" s="130">
        <v>2013</v>
      </c>
      <c r="C402" s="37">
        <v>7</v>
      </c>
      <c r="D402" s="246" t="s">
        <v>72</v>
      </c>
      <c r="E402" s="42">
        <v>6.5763888888888886E-2</v>
      </c>
      <c r="F402" s="27" t="s">
        <v>1114</v>
      </c>
      <c r="G402" s="31">
        <v>24</v>
      </c>
      <c r="H402" s="22">
        <v>2150</v>
      </c>
      <c r="I402" s="13" t="s">
        <v>605</v>
      </c>
      <c r="J402" s="37">
        <v>640</v>
      </c>
      <c r="K402" s="37">
        <v>48</v>
      </c>
      <c r="L402" s="22">
        <v>6</v>
      </c>
      <c r="M402" s="31" t="s">
        <v>606</v>
      </c>
      <c r="N402" s="17">
        <f>1.84*1024</f>
        <v>1884.16</v>
      </c>
      <c r="O402" s="27" t="s">
        <v>577</v>
      </c>
      <c r="P402" s="49"/>
      <c r="Q402" s="54"/>
      <c r="R402" s="188"/>
      <c r="S402" s="59"/>
      <c r="T402" s="59"/>
      <c r="U402" s="59">
        <v>41775</v>
      </c>
      <c r="V402" s="175" t="s">
        <v>1192</v>
      </c>
    </row>
    <row r="403" spans="1:22" s="13" customFormat="1" x14ac:dyDescent="0.3">
      <c r="A403" s="224" t="s">
        <v>56</v>
      </c>
      <c r="B403" s="130">
        <v>2008</v>
      </c>
      <c r="C403" s="37">
        <v>8</v>
      </c>
      <c r="D403" s="246" t="s">
        <v>463</v>
      </c>
      <c r="E403" s="42">
        <v>6.0462962962962961E-2</v>
      </c>
      <c r="F403" s="27" t="s">
        <v>149</v>
      </c>
      <c r="G403" s="31">
        <v>25</v>
      </c>
      <c r="H403" s="22">
        <v>960</v>
      </c>
      <c r="I403" s="13" t="s">
        <v>609</v>
      </c>
      <c r="J403" s="37">
        <v>128</v>
      </c>
      <c r="K403" s="37">
        <v>48</v>
      </c>
      <c r="L403" s="22">
        <v>2</v>
      </c>
      <c r="M403" s="31" t="s">
        <v>604</v>
      </c>
      <c r="N403" s="17">
        <v>685</v>
      </c>
      <c r="O403" s="27" t="s">
        <v>577</v>
      </c>
      <c r="P403" s="49"/>
      <c r="Q403" s="54">
        <v>2012</v>
      </c>
      <c r="R403" s="188"/>
      <c r="S403" s="59">
        <v>41420</v>
      </c>
      <c r="T403" s="59"/>
      <c r="U403" s="59"/>
      <c r="V403" s="175"/>
    </row>
    <row r="404" spans="1:22" s="65" customFormat="1" x14ac:dyDescent="0.3">
      <c r="A404" s="226" t="s">
        <v>898</v>
      </c>
      <c r="B404" s="78">
        <v>2012</v>
      </c>
      <c r="C404" s="72">
        <v>9</v>
      </c>
      <c r="D404" s="244" t="s">
        <v>748</v>
      </c>
      <c r="E404" s="68">
        <v>7.3020833333333326E-2</v>
      </c>
      <c r="F404" s="66" t="s">
        <v>108</v>
      </c>
      <c r="G404" s="67">
        <v>23.975999999999999</v>
      </c>
      <c r="H404" s="71">
        <v>1433</v>
      </c>
      <c r="I404" s="65" t="s">
        <v>609</v>
      </c>
      <c r="J404" s="72">
        <v>384</v>
      </c>
      <c r="K404" s="72">
        <v>48</v>
      </c>
      <c r="L404" s="71">
        <v>6</v>
      </c>
      <c r="M404" s="67" t="s">
        <v>606</v>
      </c>
      <c r="N404" s="73">
        <f>1.36*1024</f>
        <v>1392.64</v>
      </c>
      <c r="O404" s="66" t="s">
        <v>577</v>
      </c>
      <c r="P404" s="74"/>
      <c r="Q404" s="69"/>
      <c r="R404" s="185"/>
      <c r="S404" s="70"/>
      <c r="T404" s="70"/>
      <c r="U404" s="70">
        <v>41678</v>
      </c>
      <c r="V404" s="173" t="s">
        <v>1074</v>
      </c>
    </row>
    <row r="405" spans="1:22" s="65" customFormat="1" x14ac:dyDescent="0.3">
      <c r="A405" s="226" t="s">
        <v>619</v>
      </c>
      <c r="B405" s="78">
        <v>1990</v>
      </c>
      <c r="C405" s="72">
        <v>9</v>
      </c>
      <c r="D405" s="244" t="s">
        <v>825</v>
      </c>
      <c r="E405" s="68">
        <v>7.3252314814814812E-2</v>
      </c>
      <c r="F405" s="66" t="s">
        <v>171</v>
      </c>
      <c r="G405" s="67">
        <v>25</v>
      </c>
      <c r="H405" s="71">
        <v>1519</v>
      </c>
      <c r="I405" s="65" t="s">
        <v>609</v>
      </c>
      <c r="J405" s="72">
        <v>128</v>
      </c>
      <c r="K405" s="72">
        <v>48</v>
      </c>
      <c r="L405" s="71">
        <v>2</v>
      </c>
      <c r="M405" s="67" t="s">
        <v>604</v>
      </c>
      <c r="N405" s="73">
        <f>1.23*1024</f>
        <v>1259.52</v>
      </c>
      <c r="O405" s="66" t="s">
        <v>577</v>
      </c>
      <c r="P405" s="74"/>
      <c r="Q405" s="66"/>
      <c r="R405" s="194"/>
      <c r="S405" s="70">
        <v>41622</v>
      </c>
      <c r="T405" s="70" t="s">
        <v>808</v>
      </c>
      <c r="U405" s="70"/>
      <c r="V405" s="173"/>
    </row>
    <row r="406" spans="1:22" s="11" customFormat="1" x14ac:dyDescent="0.3">
      <c r="A406" s="225" t="s">
        <v>146</v>
      </c>
      <c r="B406" s="238">
        <v>2010</v>
      </c>
      <c r="C406" s="39">
        <v>6</v>
      </c>
      <c r="D406" s="251" t="s">
        <v>559</v>
      </c>
      <c r="E406" s="44">
        <v>7.3599537037037033E-2</v>
      </c>
      <c r="F406" s="29" t="s">
        <v>123</v>
      </c>
      <c r="G406" s="33">
        <v>25</v>
      </c>
      <c r="H406" s="24">
        <v>1457</v>
      </c>
      <c r="I406" s="11" t="s">
        <v>609</v>
      </c>
      <c r="J406" s="39">
        <v>384</v>
      </c>
      <c r="K406" s="39">
        <v>48</v>
      </c>
      <c r="L406" s="24">
        <v>6</v>
      </c>
      <c r="M406" s="33" t="s">
        <v>606</v>
      </c>
      <c r="N406" s="19">
        <f>1.36*1024</f>
        <v>1392.64</v>
      </c>
      <c r="O406" s="29" t="s">
        <v>577</v>
      </c>
      <c r="P406" s="51" t="s">
        <v>661</v>
      </c>
      <c r="Q406" s="132">
        <v>41112</v>
      </c>
      <c r="R406" s="203"/>
      <c r="S406" s="61"/>
      <c r="T406" s="61"/>
      <c r="U406" s="61"/>
      <c r="V406" s="181"/>
    </row>
    <row r="407" spans="1:22" s="65" customFormat="1" x14ac:dyDescent="0.3">
      <c r="A407" s="226" t="s">
        <v>44</v>
      </c>
      <c r="B407" s="235">
        <v>2003</v>
      </c>
      <c r="C407" s="84">
        <v>8</v>
      </c>
      <c r="D407" s="244" t="s">
        <v>72</v>
      </c>
      <c r="E407" s="82">
        <v>6.3009259259259265E-2</v>
      </c>
      <c r="F407" s="66" t="s">
        <v>147</v>
      </c>
      <c r="G407" s="80">
        <v>25</v>
      </c>
      <c r="H407" s="83">
        <v>944</v>
      </c>
      <c r="I407" s="65" t="s">
        <v>610</v>
      </c>
      <c r="J407" s="84">
        <v>128</v>
      </c>
      <c r="K407" s="84">
        <v>44.1</v>
      </c>
      <c r="L407" s="83">
        <v>2</v>
      </c>
      <c r="M407" s="67" t="s">
        <v>604</v>
      </c>
      <c r="N407" s="85">
        <v>696</v>
      </c>
      <c r="O407" s="66" t="s">
        <v>577</v>
      </c>
      <c r="P407" s="74" t="s">
        <v>661</v>
      </c>
      <c r="Q407" s="69">
        <v>2012</v>
      </c>
      <c r="R407" s="185"/>
      <c r="S407" s="70"/>
      <c r="T407" s="70"/>
      <c r="U407" s="70">
        <v>41674</v>
      </c>
      <c r="V407" s="173" t="s">
        <v>1066</v>
      </c>
    </row>
    <row r="408" spans="1:22" s="13" customFormat="1" x14ac:dyDescent="0.3">
      <c r="A408" s="224" t="s">
        <v>655</v>
      </c>
      <c r="B408" s="236">
        <v>2003</v>
      </c>
      <c r="C408" s="40">
        <v>8</v>
      </c>
      <c r="D408" s="246" t="s">
        <v>463</v>
      </c>
      <c r="E408" s="45">
        <v>5.8032407407407414E-2</v>
      </c>
      <c r="F408" s="27" t="s">
        <v>108</v>
      </c>
      <c r="G408" s="34">
        <v>25</v>
      </c>
      <c r="H408" s="25">
        <v>1009</v>
      </c>
      <c r="I408" s="13" t="s">
        <v>609</v>
      </c>
      <c r="J408" s="40">
        <v>128</v>
      </c>
      <c r="K408" s="40">
        <v>48</v>
      </c>
      <c r="L408" s="25">
        <v>2</v>
      </c>
      <c r="M408" s="31" t="s">
        <v>604</v>
      </c>
      <c r="N408" s="20">
        <v>693</v>
      </c>
      <c r="O408" s="27" t="s">
        <v>577</v>
      </c>
      <c r="P408" s="49"/>
      <c r="Q408" s="27"/>
      <c r="R408" s="187"/>
      <c r="S408" s="59">
        <v>41480</v>
      </c>
      <c r="T408" s="59" t="s">
        <v>656</v>
      </c>
      <c r="U408" s="59"/>
      <c r="V408" s="175"/>
    </row>
    <row r="409" spans="1:22" s="13" customFormat="1" x14ac:dyDescent="0.3">
      <c r="A409" s="224" t="s">
        <v>797</v>
      </c>
      <c r="B409" s="236">
        <v>2007</v>
      </c>
      <c r="C409" s="40">
        <v>8</v>
      </c>
      <c r="D409" s="246" t="s">
        <v>72</v>
      </c>
      <c r="E409" s="45">
        <v>6.4224537037037038E-2</v>
      </c>
      <c r="F409" s="27" t="s">
        <v>1594</v>
      </c>
      <c r="G409" s="34">
        <v>25</v>
      </c>
      <c r="H409" s="25">
        <v>850</v>
      </c>
      <c r="I409" s="13" t="s">
        <v>609</v>
      </c>
      <c r="J409" s="40">
        <v>128</v>
      </c>
      <c r="K409" s="40">
        <v>48</v>
      </c>
      <c r="L409" s="25">
        <v>2</v>
      </c>
      <c r="M409" s="31" t="s">
        <v>604</v>
      </c>
      <c r="N409" s="20">
        <v>693</v>
      </c>
      <c r="O409" s="27" t="s">
        <v>577</v>
      </c>
      <c r="P409" s="49"/>
      <c r="Q409" s="27"/>
      <c r="R409" s="187"/>
      <c r="S409" s="59"/>
      <c r="T409" s="59"/>
      <c r="U409" s="59">
        <v>41813</v>
      </c>
      <c r="V409" s="175" t="s">
        <v>1593</v>
      </c>
    </row>
    <row r="410" spans="1:22" s="7" customFormat="1" x14ac:dyDescent="0.3">
      <c r="A410" s="223" t="s">
        <v>29</v>
      </c>
      <c r="B410" s="239">
        <v>2007</v>
      </c>
      <c r="C410" s="88">
        <v>8</v>
      </c>
      <c r="D410" s="245" t="s">
        <v>861</v>
      </c>
      <c r="E410" s="41">
        <v>7.2314814814814818E-2</v>
      </c>
      <c r="F410" s="26" t="s">
        <v>162</v>
      </c>
      <c r="G410" s="30">
        <v>25</v>
      </c>
      <c r="H410" s="21">
        <v>773</v>
      </c>
      <c r="I410" s="7" t="s">
        <v>613</v>
      </c>
      <c r="J410" s="36">
        <v>104</v>
      </c>
      <c r="K410" s="36">
        <v>48</v>
      </c>
      <c r="L410" s="21">
        <v>2</v>
      </c>
      <c r="M410" s="30" t="s">
        <v>604</v>
      </c>
      <c r="N410" s="16">
        <v>666</v>
      </c>
      <c r="O410" s="26" t="s">
        <v>577</v>
      </c>
      <c r="P410" s="48" t="s">
        <v>1991</v>
      </c>
      <c r="Q410" s="53">
        <v>2012</v>
      </c>
      <c r="R410" s="186"/>
      <c r="S410" s="58"/>
      <c r="T410" s="58"/>
      <c r="U410" s="58"/>
      <c r="V410" s="174"/>
    </row>
    <row r="411" spans="1:22" s="13" customFormat="1" x14ac:dyDescent="0.3">
      <c r="A411" s="224" t="s">
        <v>18</v>
      </c>
      <c r="B411" s="130">
        <v>2009</v>
      </c>
      <c r="C411" s="37">
        <v>9</v>
      </c>
      <c r="D411" s="246" t="s">
        <v>463</v>
      </c>
      <c r="E411" s="42">
        <v>6.789351851851852E-2</v>
      </c>
      <c r="F411" s="27" t="s">
        <v>121</v>
      </c>
      <c r="G411" s="31">
        <v>25</v>
      </c>
      <c r="H411" s="22">
        <v>1570</v>
      </c>
      <c r="I411" s="13" t="s">
        <v>609</v>
      </c>
      <c r="J411" s="37">
        <v>384</v>
      </c>
      <c r="K411" s="37">
        <v>48</v>
      </c>
      <c r="L411" s="22">
        <v>6</v>
      </c>
      <c r="M411" s="31" t="s">
        <v>606</v>
      </c>
      <c r="N411" s="17">
        <f>1.36*1024</f>
        <v>1392.64</v>
      </c>
      <c r="O411" s="27" t="s">
        <v>577</v>
      </c>
      <c r="P411" s="49"/>
      <c r="Q411" s="54">
        <v>2012</v>
      </c>
      <c r="R411" s="188"/>
      <c r="S411" s="59">
        <v>41489</v>
      </c>
      <c r="T411" s="59" t="s">
        <v>1872</v>
      </c>
      <c r="U411" s="59">
        <v>41803</v>
      </c>
      <c r="V411" s="175" t="s">
        <v>1873</v>
      </c>
    </row>
    <row r="412" spans="1:22" s="13" customFormat="1" x14ac:dyDescent="0.3">
      <c r="A412" s="224" t="s">
        <v>549</v>
      </c>
      <c r="B412" s="130">
        <v>2009</v>
      </c>
      <c r="C412" s="37">
        <v>6</v>
      </c>
      <c r="D412" s="246" t="s">
        <v>862</v>
      </c>
      <c r="E412" s="42">
        <v>6.9282407407407418E-2</v>
      </c>
      <c r="F412" s="27" t="s">
        <v>114</v>
      </c>
      <c r="G412" s="31">
        <v>23.975999999999999</v>
      </c>
      <c r="H412" s="22">
        <v>1275</v>
      </c>
      <c r="I412" s="13" t="s">
        <v>609</v>
      </c>
      <c r="J412" s="37">
        <v>640</v>
      </c>
      <c r="K412" s="37">
        <v>48</v>
      </c>
      <c r="L412" s="22">
        <v>6</v>
      </c>
      <c r="M412" s="31" t="s">
        <v>606</v>
      </c>
      <c r="N412" s="17">
        <f>1.36*1024</f>
        <v>1392.64</v>
      </c>
      <c r="O412" s="27" t="s">
        <v>577</v>
      </c>
      <c r="P412" s="49"/>
      <c r="Q412" s="27"/>
      <c r="R412" s="187"/>
      <c r="S412" s="59">
        <v>41390</v>
      </c>
      <c r="T412" s="59" t="s">
        <v>550</v>
      </c>
      <c r="U412" s="59"/>
      <c r="V412" s="175"/>
    </row>
    <row r="413" spans="1:22" s="13" customFormat="1" x14ac:dyDescent="0.3">
      <c r="A413" s="224" t="s">
        <v>417</v>
      </c>
      <c r="B413" s="130">
        <v>2010</v>
      </c>
      <c r="C413" s="37">
        <v>7</v>
      </c>
      <c r="D413" s="246" t="s">
        <v>463</v>
      </c>
      <c r="E413" s="42">
        <v>6.6805555555555562E-2</v>
      </c>
      <c r="F413" s="27" t="s">
        <v>108</v>
      </c>
      <c r="G413" s="31">
        <v>25</v>
      </c>
      <c r="H413" s="22">
        <v>1602</v>
      </c>
      <c r="I413" s="13" t="s">
        <v>609</v>
      </c>
      <c r="J413" s="37">
        <v>384</v>
      </c>
      <c r="K413" s="37">
        <v>48</v>
      </c>
      <c r="L413" s="22">
        <v>6</v>
      </c>
      <c r="M413" s="31" t="s">
        <v>606</v>
      </c>
      <c r="N413" s="17">
        <f>1.36*1024</f>
        <v>1392.64</v>
      </c>
      <c r="O413" s="27" t="s">
        <v>577</v>
      </c>
      <c r="P413" s="49"/>
      <c r="Q413" s="27"/>
      <c r="R413" s="187"/>
      <c r="S413" s="59">
        <v>41337</v>
      </c>
      <c r="T413" s="59" t="s">
        <v>544</v>
      </c>
      <c r="U413" s="59"/>
      <c r="V413" s="175"/>
    </row>
    <row r="414" spans="1:22" s="13" customFormat="1" x14ac:dyDescent="0.3">
      <c r="A414" s="224" t="s">
        <v>965</v>
      </c>
      <c r="B414" s="130">
        <v>2012</v>
      </c>
      <c r="C414" s="37">
        <v>4</v>
      </c>
      <c r="D414" s="246" t="s">
        <v>72</v>
      </c>
      <c r="E414" s="42">
        <v>6.4953703703703694E-2</v>
      </c>
      <c r="F414" s="27" t="s">
        <v>123</v>
      </c>
      <c r="G414" s="31">
        <v>24</v>
      </c>
      <c r="H414" s="22">
        <v>1592</v>
      </c>
      <c r="I414" s="13" t="s">
        <v>609</v>
      </c>
      <c r="J414" s="37">
        <v>448</v>
      </c>
      <c r="K414" s="37">
        <v>48</v>
      </c>
      <c r="L414" s="22">
        <v>6</v>
      </c>
      <c r="M414" s="31" t="s">
        <v>606</v>
      </c>
      <c r="N414" s="17">
        <f>1.35*1024</f>
        <v>1382.4</v>
      </c>
      <c r="O414" s="27" t="s">
        <v>577</v>
      </c>
      <c r="P414" s="49"/>
      <c r="Q414" s="27"/>
      <c r="R414" s="187"/>
      <c r="S414" s="59"/>
      <c r="T414" s="59"/>
      <c r="U414" s="59">
        <v>41653</v>
      </c>
      <c r="V414" s="175" t="s">
        <v>966</v>
      </c>
    </row>
    <row r="415" spans="1:22" s="13" customFormat="1" x14ac:dyDescent="0.3">
      <c r="A415" s="224" t="s">
        <v>43</v>
      </c>
      <c r="B415" s="236">
        <v>2003</v>
      </c>
      <c r="C415" s="40">
        <v>7</v>
      </c>
      <c r="D415" s="246" t="s">
        <v>558</v>
      </c>
      <c r="E415" s="45">
        <v>6.7337962962962961E-2</v>
      </c>
      <c r="F415" s="27" t="s">
        <v>162</v>
      </c>
      <c r="G415" s="34">
        <v>25</v>
      </c>
      <c r="H415" s="25">
        <v>1591</v>
      </c>
      <c r="I415" s="13" t="s">
        <v>610</v>
      </c>
      <c r="J415" s="40">
        <v>384</v>
      </c>
      <c r="K415" s="40">
        <v>48</v>
      </c>
      <c r="L415" s="25">
        <v>6</v>
      </c>
      <c r="M415" s="31" t="s">
        <v>606</v>
      </c>
      <c r="N415" s="20">
        <f>1.36*1024</f>
        <v>1392.64</v>
      </c>
      <c r="O415" s="27" t="s">
        <v>577</v>
      </c>
      <c r="P415" s="49"/>
      <c r="Q415" s="54">
        <v>2012</v>
      </c>
      <c r="R415" s="188"/>
      <c r="S415" s="59"/>
      <c r="T415" s="59"/>
      <c r="U415" s="59">
        <v>41909</v>
      </c>
      <c r="V415" s="175" t="s">
        <v>1922</v>
      </c>
    </row>
    <row r="416" spans="1:22" s="13" customFormat="1" x14ac:dyDescent="0.3">
      <c r="A416" s="224" t="s">
        <v>1943</v>
      </c>
      <c r="B416" s="236">
        <v>2012</v>
      </c>
      <c r="C416" s="40">
        <v>7</v>
      </c>
      <c r="D416" s="246" t="s">
        <v>825</v>
      </c>
      <c r="E416" s="45">
        <v>6.2337962962962963E-2</v>
      </c>
      <c r="F416" s="27" t="s">
        <v>114</v>
      </c>
      <c r="G416" s="34">
        <v>25</v>
      </c>
      <c r="H416" s="25">
        <v>1892</v>
      </c>
      <c r="I416" s="13" t="s">
        <v>605</v>
      </c>
      <c r="J416" s="40">
        <v>448</v>
      </c>
      <c r="K416" s="40">
        <v>48</v>
      </c>
      <c r="L416" s="25">
        <v>6</v>
      </c>
      <c r="M416" s="31" t="s">
        <v>606</v>
      </c>
      <c r="N416" s="20">
        <f>1.46*1024</f>
        <v>1495.04</v>
      </c>
      <c r="O416" s="27" t="s">
        <v>577</v>
      </c>
      <c r="P416" s="49"/>
      <c r="Q416" s="54"/>
      <c r="R416" s="188"/>
      <c r="S416" s="59"/>
      <c r="T416" s="59"/>
      <c r="U416" s="59">
        <v>41919</v>
      </c>
      <c r="V416" s="175" t="s">
        <v>1944</v>
      </c>
    </row>
    <row r="417" spans="1:22" s="13" customFormat="1" x14ac:dyDescent="0.3">
      <c r="A417" s="224" t="s">
        <v>729</v>
      </c>
      <c r="B417" s="236">
        <v>2012</v>
      </c>
      <c r="C417" s="40">
        <v>7</v>
      </c>
      <c r="D417" s="246" t="s">
        <v>804</v>
      </c>
      <c r="E417" s="45">
        <v>7.2222222222222229E-2</v>
      </c>
      <c r="F417" s="27" t="s">
        <v>114</v>
      </c>
      <c r="G417" s="34">
        <v>23.975999999999999</v>
      </c>
      <c r="H417" s="25">
        <v>1703</v>
      </c>
      <c r="I417" s="13" t="s">
        <v>609</v>
      </c>
      <c r="J417" s="40">
        <v>448</v>
      </c>
      <c r="K417" s="40">
        <v>48</v>
      </c>
      <c r="L417" s="25">
        <v>6</v>
      </c>
      <c r="M417" s="31" t="s">
        <v>606</v>
      </c>
      <c r="N417" s="20">
        <f>1.59*1024</f>
        <v>1628.16</v>
      </c>
      <c r="O417" s="27" t="s">
        <v>577</v>
      </c>
      <c r="P417" s="49"/>
      <c r="Q417" s="27"/>
      <c r="R417" s="187"/>
      <c r="S417" s="63">
        <v>41591</v>
      </c>
      <c r="T417" s="63" t="s">
        <v>731</v>
      </c>
      <c r="U417" s="63"/>
      <c r="V417" s="175"/>
    </row>
    <row r="418" spans="1:22" s="100" customFormat="1" x14ac:dyDescent="0.3">
      <c r="A418" s="225" t="s">
        <v>31</v>
      </c>
      <c r="B418" s="116">
        <v>2011</v>
      </c>
      <c r="C418" s="114">
        <v>6</v>
      </c>
      <c r="D418" s="247" t="s">
        <v>775</v>
      </c>
      <c r="E418" s="104">
        <v>5.9317129629629629E-2</v>
      </c>
      <c r="F418" s="107" t="s">
        <v>108</v>
      </c>
      <c r="G418" s="102">
        <v>25</v>
      </c>
      <c r="H418" s="108">
        <v>1467</v>
      </c>
      <c r="I418" s="100" t="s">
        <v>609</v>
      </c>
      <c r="J418" s="109">
        <v>448</v>
      </c>
      <c r="K418" s="109">
        <v>48</v>
      </c>
      <c r="L418" s="108">
        <v>6</v>
      </c>
      <c r="M418" s="103" t="s">
        <v>606</v>
      </c>
      <c r="N418" s="110">
        <f>1.16*1024</f>
        <v>1187.8399999999999</v>
      </c>
      <c r="O418" s="107" t="s">
        <v>577</v>
      </c>
      <c r="P418" s="111"/>
      <c r="Q418" s="105">
        <v>2012</v>
      </c>
      <c r="R418" s="189"/>
      <c r="S418" s="106"/>
      <c r="T418" s="106"/>
      <c r="U418" s="106"/>
      <c r="V418" s="176"/>
    </row>
    <row r="419" spans="1:22" s="13" customFormat="1" x14ac:dyDescent="0.3">
      <c r="A419" s="224" t="s">
        <v>1070</v>
      </c>
      <c r="B419" s="130">
        <v>2013</v>
      </c>
      <c r="C419" s="37">
        <v>6</v>
      </c>
      <c r="D419" s="246" t="s">
        <v>72</v>
      </c>
      <c r="E419" s="45">
        <v>6.896990740740741E-2</v>
      </c>
      <c r="F419" s="27" t="s">
        <v>114</v>
      </c>
      <c r="G419" s="34">
        <v>25</v>
      </c>
      <c r="H419" s="25">
        <v>1617</v>
      </c>
      <c r="I419" s="13" t="s">
        <v>609</v>
      </c>
      <c r="J419" s="40">
        <v>448</v>
      </c>
      <c r="K419" s="40">
        <v>48</v>
      </c>
      <c r="L419" s="25">
        <v>6</v>
      </c>
      <c r="M419" s="31" t="s">
        <v>606</v>
      </c>
      <c r="N419" s="20">
        <f>1.46*1024</f>
        <v>1495.04</v>
      </c>
      <c r="O419" s="27" t="s">
        <v>577</v>
      </c>
      <c r="P419" s="49"/>
      <c r="Q419" s="54"/>
      <c r="R419" s="188"/>
      <c r="S419" s="59"/>
      <c r="T419" s="59"/>
      <c r="U419" s="59">
        <v>41676</v>
      </c>
      <c r="V419" s="175" t="s">
        <v>1072</v>
      </c>
    </row>
    <row r="420" spans="1:22" s="100" customFormat="1" x14ac:dyDescent="0.3">
      <c r="A420" s="225" t="s">
        <v>68</v>
      </c>
      <c r="B420" s="240">
        <v>2009</v>
      </c>
      <c r="C420" s="109">
        <v>7</v>
      </c>
      <c r="D420" s="247" t="s">
        <v>779</v>
      </c>
      <c r="E420" s="104">
        <v>0.10609953703703705</v>
      </c>
      <c r="F420" s="107" t="s">
        <v>108</v>
      </c>
      <c r="G420" s="102">
        <v>23.975999999999999</v>
      </c>
      <c r="H420" s="108">
        <v>800</v>
      </c>
      <c r="I420" s="100" t="s">
        <v>609</v>
      </c>
      <c r="J420" s="109">
        <v>448</v>
      </c>
      <c r="K420" s="109">
        <v>48</v>
      </c>
      <c r="L420" s="108">
        <v>6</v>
      </c>
      <c r="M420" s="103" t="s">
        <v>606</v>
      </c>
      <c r="N420" s="110">
        <f>1.35*1024</f>
        <v>1382.4</v>
      </c>
      <c r="O420" s="107" t="s">
        <v>577</v>
      </c>
      <c r="P420" s="111"/>
      <c r="Q420" s="105">
        <v>2012</v>
      </c>
      <c r="R420" s="189"/>
      <c r="S420" s="106"/>
      <c r="T420" s="106"/>
      <c r="U420" s="106"/>
      <c r="V420" s="176"/>
    </row>
    <row r="421" spans="1:22" s="13" customFormat="1" x14ac:dyDescent="0.3">
      <c r="A421" s="224" t="s">
        <v>772</v>
      </c>
      <c r="B421" s="236">
        <v>2012</v>
      </c>
      <c r="C421" s="40">
        <v>8</v>
      </c>
      <c r="D421" s="246" t="s">
        <v>511</v>
      </c>
      <c r="E421" s="45">
        <v>7.4884259259259262E-2</v>
      </c>
      <c r="F421" s="27" t="s">
        <v>773</v>
      </c>
      <c r="G421" s="34">
        <v>23.975999999999999</v>
      </c>
      <c r="H421" s="25">
        <v>1821</v>
      </c>
      <c r="I421" s="13" t="s">
        <v>605</v>
      </c>
      <c r="J421" s="40">
        <v>640</v>
      </c>
      <c r="K421" s="40">
        <v>48</v>
      </c>
      <c r="L421" s="25">
        <v>6</v>
      </c>
      <c r="M421" s="31" t="s">
        <v>606</v>
      </c>
      <c r="N421" s="20">
        <f>1.89*1024</f>
        <v>1935.36</v>
      </c>
      <c r="O421" s="27" t="s">
        <v>577</v>
      </c>
      <c r="P421" s="49"/>
      <c r="Q421" s="27"/>
      <c r="R421" s="187"/>
      <c r="S421" s="59">
        <v>41614</v>
      </c>
      <c r="T421" s="59" t="s">
        <v>774</v>
      </c>
      <c r="U421" s="59"/>
      <c r="V421" s="175"/>
    </row>
    <row r="422" spans="1:22" s="65" customFormat="1" x14ac:dyDescent="0.3">
      <c r="A422" s="226" t="s">
        <v>90</v>
      </c>
      <c r="B422" s="78">
        <v>2010</v>
      </c>
      <c r="C422" s="72">
        <v>9</v>
      </c>
      <c r="D422" s="244" t="s">
        <v>823</v>
      </c>
      <c r="E422" s="82">
        <v>6.7870370370370373E-2</v>
      </c>
      <c r="F422" s="66" t="s">
        <v>179</v>
      </c>
      <c r="G422" s="80">
        <v>23.975999999999999</v>
      </c>
      <c r="H422" s="83">
        <v>1065</v>
      </c>
      <c r="I422" s="65" t="s">
        <v>609</v>
      </c>
      <c r="J422" s="84">
        <v>640</v>
      </c>
      <c r="K422" s="84">
        <v>48</v>
      </c>
      <c r="L422" s="83">
        <v>6</v>
      </c>
      <c r="M422" s="67" t="s">
        <v>606</v>
      </c>
      <c r="N422" s="85">
        <f>1.18*1024</f>
        <v>1208.32</v>
      </c>
      <c r="O422" s="66" t="s">
        <v>577</v>
      </c>
      <c r="P422" s="74"/>
      <c r="Q422" s="69">
        <v>2012</v>
      </c>
      <c r="R422" s="185"/>
      <c r="S422" s="70"/>
      <c r="T422" s="70"/>
      <c r="U422" s="70">
        <v>41664</v>
      </c>
      <c r="V422" s="173" t="s">
        <v>984</v>
      </c>
    </row>
    <row r="423" spans="1:22" s="7" customFormat="1" x14ac:dyDescent="0.3">
      <c r="A423" s="223" t="s">
        <v>471</v>
      </c>
      <c r="B423" s="234">
        <v>2008</v>
      </c>
      <c r="C423" s="36">
        <v>9</v>
      </c>
      <c r="D423" s="245" t="s">
        <v>863</v>
      </c>
      <c r="E423" s="86">
        <v>6.4189814814814811E-2</v>
      </c>
      <c r="F423" s="26" t="s">
        <v>121</v>
      </c>
      <c r="G423" s="47">
        <v>25</v>
      </c>
      <c r="H423" s="87">
        <v>1683</v>
      </c>
      <c r="I423" s="7" t="s">
        <v>609</v>
      </c>
      <c r="J423" s="88">
        <v>384</v>
      </c>
      <c r="K423" s="88">
        <v>48</v>
      </c>
      <c r="L423" s="87">
        <v>6</v>
      </c>
      <c r="M423" s="30" t="s">
        <v>606</v>
      </c>
      <c r="N423" s="89">
        <f>1.36*1024</f>
        <v>1392.64</v>
      </c>
      <c r="O423" s="26" t="s">
        <v>577</v>
      </c>
      <c r="P423" s="48" t="s">
        <v>1308</v>
      </c>
      <c r="Q423" s="231">
        <v>40916</v>
      </c>
      <c r="R423" s="186"/>
      <c r="S423" s="58">
        <v>41335</v>
      </c>
      <c r="T423" s="58"/>
      <c r="U423" s="58">
        <v>41730</v>
      </c>
      <c r="V423" s="174" t="s">
        <v>1300</v>
      </c>
    </row>
    <row r="424" spans="1:22" s="7" customFormat="1" x14ac:dyDescent="0.3">
      <c r="A424" s="223" t="s">
        <v>38</v>
      </c>
      <c r="B424" s="234">
        <v>2012</v>
      </c>
      <c r="C424" s="36">
        <v>9</v>
      </c>
      <c r="D424" s="245" t="s">
        <v>863</v>
      </c>
      <c r="E424" s="41">
        <v>6.5393518518518517E-2</v>
      </c>
      <c r="F424" s="26" t="s">
        <v>118</v>
      </c>
      <c r="G424" s="30">
        <v>23.975999999999999</v>
      </c>
      <c r="H424" s="21">
        <v>1942</v>
      </c>
      <c r="I424" s="7" t="s">
        <v>609</v>
      </c>
      <c r="J424" s="36">
        <v>128</v>
      </c>
      <c r="K424" s="36">
        <v>44.1</v>
      </c>
      <c r="L424" s="21">
        <v>2</v>
      </c>
      <c r="M424" s="30" t="s">
        <v>604</v>
      </c>
      <c r="N424" s="16">
        <f>1.36*1024</f>
        <v>1392.64</v>
      </c>
      <c r="O424" s="26" t="s">
        <v>577</v>
      </c>
      <c r="P424" s="48" t="s">
        <v>1737</v>
      </c>
      <c r="Q424" s="53">
        <v>2012</v>
      </c>
      <c r="R424" s="186"/>
      <c r="S424" s="58"/>
      <c r="T424" s="58"/>
      <c r="U424" s="58">
        <v>41758</v>
      </c>
      <c r="V424" s="174" t="s">
        <v>1450</v>
      </c>
    </row>
    <row r="425" spans="1:22" s="13" customFormat="1" x14ac:dyDescent="0.3">
      <c r="A425" s="224" t="s">
        <v>667</v>
      </c>
      <c r="B425" s="130">
        <v>2005</v>
      </c>
      <c r="C425" s="37">
        <v>7</v>
      </c>
      <c r="D425" s="246" t="s">
        <v>739</v>
      </c>
      <c r="E425" s="42">
        <v>6.7800925925925917E-2</v>
      </c>
      <c r="F425" s="27" t="s">
        <v>147</v>
      </c>
      <c r="G425" s="31">
        <v>25</v>
      </c>
      <c r="H425" s="22">
        <v>1578</v>
      </c>
      <c r="I425" s="13" t="s">
        <v>610</v>
      </c>
      <c r="J425" s="37">
        <v>384</v>
      </c>
      <c r="K425" s="37">
        <v>48</v>
      </c>
      <c r="L425" s="22">
        <v>6</v>
      </c>
      <c r="M425" s="31" t="s">
        <v>606</v>
      </c>
      <c r="N425" s="17">
        <f>1.36*1024</f>
        <v>1392.64</v>
      </c>
      <c r="O425" s="27" t="s">
        <v>577</v>
      </c>
      <c r="P425" s="49"/>
      <c r="Q425" s="27"/>
      <c r="R425" s="187"/>
      <c r="S425" s="59">
        <v>41488</v>
      </c>
      <c r="T425" s="59" t="s">
        <v>668</v>
      </c>
      <c r="U425" s="59"/>
      <c r="V425" s="175"/>
    </row>
    <row r="426" spans="1:22" s="13" customFormat="1" x14ac:dyDescent="0.3">
      <c r="A426" s="224" t="s">
        <v>901</v>
      </c>
      <c r="B426" s="130">
        <v>2012</v>
      </c>
      <c r="C426" s="37">
        <v>8</v>
      </c>
      <c r="D426" s="246" t="s">
        <v>72</v>
      </c>
      <c r="E426" s="42">
        <v>7.4722222222222232E-2</v>
      </c>
      <c r="F426" s="27" t="s">
        <v>112</v>
      </c>
      <c r="G426" s="31">
        <v>25</v>
      </c>
      <c r="H426" s="22">
        <v>1327</v>
      </c>
      <c r="I426" s="13" t="s">
        <v>609</v>
      </c>
      <c r="J426" s="37">
        <v>448</v>
      </c>
      <c r="K426" s="37">
        <v>48</v>
      </c>
      <c r="L426" s="22">
        <v>6</v>
      </c>
      <c r="M426" s="31" t="s">
        <v>606</v>
      </c>
      <c r="N426" s="17">
        <f>1.36*1024</f>
        <v>1392.64</v>
      </c>
      <c r="O426" s="27" t="s">
        <v>577</v>
      </c>
      <c r="P426" s="49"/>
      <c r="Q426" s="27"/>
      <c r="R426" s="187"/>
      <c r="S426" s="59"/>
      <c r="T426" s="59"/>
      <c r="U426" s="59">
        <v>41745</v>
      </c>
      <c r="V426" s="175" t="s">
        <v>1424</v>
      </c>
    </row>
    <row r="427" spans="1:22" s="13" customFormat="1" x14ac:dyDescent="0.3">
      <c r="A427" s="224" t="s">
        <v>669</v>
      </c>
      <c r="B427" s="130">
        <v>1995</v>
      </c>
      <c r="C427" s="37">
        <v>8</v>
      </c>
      <c r="D427" s="246" t="s">
        <v>556</v>
      </c>
      <c r="E427" s="42">
        <v>9.3831018518518508E-2</v>
      </c>
      <c r="F427" s="27" t="s">
        <v>670</v>
      </c>
      <c r="G427" s="31">
        <v>23.975999999999999</v>
      </c>
      <c r="H427" s="22">
        <v>3931</v>
      </c>
      <c r="I427" s="13" t="s">
        <v>605</v>
      </c>
      <c r="J427" s="37">
        <v>256</v>
      </c>
      <c r="K427" s="37">
        <v>48</v>
      </c>
      <c r="L427" s="22">
        <v>6</v>
      </c>
      <c r="M427" s="31" t="s">
        <v>606</v>
      </c>
      <c r="N427" s="17">
        <f>3.94*1024</f>
        <v>4034.56</v>
      </c>
      <c r="O427" s="27" t="s">
        <v>577</v>
      </c>
      <c r="P427" s="49"/>
      <c r="Q427" s="27"/>
      <c r="R427" s="187"/>
      <c r="S427" s="59">
        <v>41486</v>
      </c>
      <c r="T427" s="59" t="s">
        <v>551</v>
      </c>
      <c r="U427" s="59"/>
      <c r="V427" s="175"/>
    </row>
    <row r="428" spans="1:22" s="13" customFormat="1" x14ac:dyDescent="0.3">
      <c r="A428" s="224" t="s">
        <v>1014</v>
      </c>
      <c r="B428" s="130">
        <v>2013</v>
      </c>
      <c r="C428" s="37">
        <v>9</v>
      </c>
      <c r="D428" s="246" t="s">
        <v>862</v>
      </c>
      <c r="E428" s="42">
        <v>6.5358796296296304E-2</v>
      </c>
      <c r="F428" s="27" t="s">
        <v>719</v>
      </c>
      <c r="G428" s="31">
        <v>24</v>
      </c>
      <c r="H428" s="22">
        <v>2082</v>
      </c>
      <c r="I428" s="13" t="s">
        <v>605</v>
      </c>
      <c r="J428" s="37">
        <v>448</v>
      </c>
      <c r="K428" s="37">
        <v>48</v>
      </c>
      <c r="L428" s="22">
        <v>6</v>
      </c>
      <c r="M428" s="31" t="s">
        <v>606</v>
      </c>
      <c r="N428" s="17">
        <f>1.66*1024</f>
        <v>1699.84</v>
      </c>
      <c r="O428" s="27" t="s">
        <v>577</v>
      </c>
      <c r="P428" s="49"/>
      <c r="Q428" s="27"/>
      <c r="R428" s="187"/>
      <c r="S428" s="59"/>
      <c r="T428" s="59"/>
      <c r="U428" s="59">
        <v>41695</v>
      </c>
      <c r="V428" s="175" t="s">
        <v>1139</v>
      </c>
    </row>
    <row r="429" spans="1:22" s="13" customFormat="1" x14ac:dyDescent="0.3">
      <c r="A429" s="224" t="s">
        <v>557</v>
      </c>
      <c r="B429" s="130">
        <v>2011</v>
      </c>
      <c r="C429" s="37">
        <v>9</v>
      </c>
      <c r="D429" s="246" t="s">
        <v>864</v>
      </c>
      <c r="E429" s="42">
        <v>8.0671296296296297E-2</v>
      </c>
      <c r="F429" s="27" t="s">
        <v>113</v>
      </c>
      <c r="G429" s="31">
        <v>23.975999999999999</v>
      </c>
      <c r="H429" s="22">
        <v>1436</v>
      </c>
      <c r="I429" s="13" t="s">
        <v>609</v>
      </c>
      <c r="J429" s="37">
        <v>640</v>
      </c>
      <c r="K429" s="37">
        <v>48</v>
      </c>
      <c r="L429" s="22">
        <v>6</v>
      </c>
      <c r="M429" s="31" t="s">
        <v>606</v>
      </c>
      <c r="N429" s="17">
        <f>1.71*1024</f>
        <v>1751.04</v>
      </c>
      <c r="O429" s="27" t="s">
        <v>577</v>
      </c>
      <c r="P429" s="49" t="s">
        <v>1887</v>
      </c>
      <c r="Q429" s="54">
        <v>2012</v>
      </c>
      <c r="R429" s="188"/>
      <c r="S429" s="59">
        <v>41542</v>
      </c>
      <c r="T429" s="59" t="s">
        <v>702</v>
      </c>
      <c r="U429" s="59">
        <v>41910</v>
      </c>
      <c r="V429" s="175" t="s">
        <v>1923</v>
      </c>
    </row>
    <row r="430" spans="1:22" s="65" customFormat="1" x14ac:dyDescent="0.3">
      <c r="A430" s="226" t="s">
        <v>53</v>
      </c>
      <c r="B430" s="78">
        <v>2008</v>
      </c>
      <c r="C430" s="72">
        <v>8</v>
      </c>
      <c r="D430" s="244" t="s">
        <v>72</v>
      </c>
      <c r="E430" s="68">
        <v>6.9490740740740742E-2</v>
      </c>
      <c r="F430" s="66" t="s">
        <v>103</v>
      </c>
      <c r="G430" s="67">
        <v>25</v>
      </c>
      <c r="H430" s="71">
        <v>820</v>
      </c>
      <c r="I430" s="65" t="s">
        <v>609</v>
      </c>
      <c r="J430" s="72">
        <v>128</v>
      </c>
      <c r="K430" s="72">
        <v>48</v>
      </c>
      <c r="L430" s="71">
        <v>2</v>
      </c>
      <c r="M430" s="67" t="s">
        <v>604</v>
      </c>
      <c r="N430" s="73">
        <v>692</v>
      </c>
      <c r="O430" s="66" t="s">
        <v>577</v>
      </c>
      <c r="P430" s="74"/>
      <c r="Q430" s="69">
        <v>2012</v>
      </c>
      <c r="R430" s="185" t="s">
        <v>1874</v>
      </c>
      <c r="S430" s="70"/>
      <c r="T430" s="70"/>
      <c r="U430" s="70">
        <v>41741</v>
      </c>
      <c r="V430" s="173" t="s">
        <v>1875</v>
      </c>
    </row>
    <row r="431" spans="1:22" s="13" customFormat="1" x14ac:dyDescent="0.3">
      <c r="A431" s="224" t="s">
        <v>63</v>
      </c>
      <c r="B431" s="130">
        <v>2008</v>
      </c>
      <c r="C431" s="37">
        <v>6</v>
      </c>
      <c r="D431" s="246" t="s">
        <v>463</v>
      </c>
      <c r="E431" s="42">
        <v>7.0682870370370368E-2</v>
      </c>
      <c r="F431" s="27" t="s">
        <v>110</v>
      </c>
      <c r="G431" s="31">
        <v>23.975999999999999</v>
      </c>
      <c r="H431" s="22">
        <v>1586</v>
      </c>
      <c r="I431" s="13" t="s">
        <v>609</v>
      </c>
      <c r="J431" s="37">
        <v>640</v>
      </c>
      <c r="K431" s="37">
        <v>48</v>
      </c>
      <c r="L431" s="22">
        <v>6</v>
      </c>
      <c r="M431" s="31" t="s">
        <v>606</v>
      </c>
      <c r="N431" s="17">
        <f>1.61*1024</f>
        <v>1648.64</v>
      </c>
      <c r="O431" s="27" t="s">
        <v>577</v>
      </c>
      <c r="P431" s="49"/>
      <c r="Q431" s="54">
        <v>2012</v>
      </c>
      <c r="R431" s="188" t="s">
        <v>1876</v>
      </c>
      <c r="S431" s="59">
        <v>41576</v>
      </c>
      <c r="T431" s="59" t="s">
        <v>1877</v>
      </c>
      <c r="U431" s="59"/>
      <c r="V431" s="175"/>
    </row>
    <row r="432" spans="1:22" s="13" customFormat="1" x14ac:dyDescent="0.3">
      <c r="A432" s="224" t="s">
        <v>865</v>
      </c>
      <c r="B432" s="130">
        <v>2005</v>
      </c>
      <c r="C432" s="37">
        <v>8</v>
      </c>
      <c r="D432" s="246" t="s">
        <v>866</v>
      </c>
      <c r="E432" s="42">
        <v>7.0370370370370375E-2</v>
      </c>
      <c r="F432" s="27" t="s">
        <v>121</v>
      </c>
      <c r="G432" s="31">
        <v>23.975999999999999</v>
      </c>
      <c r="H432" s="22">
        <v>1246</v>
      </c>
      <c r="I432" s="13" t="s">
        <v>609</v>
      </c>
      <c r="J432" s="37">
        <v>640</v>
      </c>
      <c r="K432" s="37">
        <v>48</v>
      </c>
      <c r="L432" s="22">
        <v>6</v>
      </c>
      <c r="M432" s="31" t="s">
        <v>606</v>
      </c>
      <c r="N432" s="17">
        <f>1.36*1024</f>
        <v>1392.64</v>
      </c>
      <c r="O432" s="27" t="s">
        <v>577</v>
      </c>
      <c r="P432" s="49"/>
      <c r="Q432" s="54">
        <v>2012</v>
      </c>
      <c r="R432" s="188"/>
      <c r="S432" s="59">
        <v>41574</v>
      </c>
      <c r="T432" s="59" t="s">
        <v>709</v>
      </c>
      <c r="U432" s="59"/>
      <c r="V432" s="175"/>
    </row>
    <row r="433" spans="1:22" s="100" customFormat="1" ht="15" thickBot="1" x14ac:dyDescent="0.35">
      <c r="A433" s="228" t="s">
        <v>30</v>
      </c>
      <c r="B433" s="241">
        <v>2008</v>
      </c>
      <c r="C433" s="98">
        <v>5</v>
      </c>
      <c r="D433" s="252" t="s">
        <v>72</v>
      </c>
      <c r="E433" s="93">
        <v>7.7858796296296287E-2</v>
      </c>
      <c r="F433" s="91" t="s">
        <v>122</v>
      </c>
      <c r="G433" s="92">
        <v>25</v>
      </c>
      <c r="H433" s="97">
        <v>732</v>
      </c>
      <c r="I433" s="92" t="s">
        <v>609</v>
      </c>
      <c r="J433" s="98">
        <v>128</v>
      </c>
      <c r="K433" s="98">
        <v>48</v>
      </c>
      <c r="L433" s="97">
        <v>2</v>
      </c>
      <c r="M433" s="92" t="s">
        <v>604</v>
      </c>
      <c r="N433" s="99">
        <v>691</v>
      </c>
      <c r="O433" s="91" t="s">
        <v>577</v>
      </c>
      <c r="P433" s="96"/>
      <c r="Q433" s="94">
        <v>2012</v>
      </c>
      <c r="R433" s="204"/>
      <c r="S433" s="95"/>
      <c r="T433" s="95"/>
      <c r="U433" s="95"/>
      <c r="V433" s="183"/>
    </row>
    <row r="434" spans="1:22" ht="15" thickTop="1" x14ac:dyDescent="0.3"/>
  </sheetData>
  <autoFilter ref="A3:V433" xr:uid="{00000000-0009-0000-0000-000000000000}"/>
  <sortState xmlns:xlrd2="http://schemas.microsoft.com/office/spreadsheetml/2017/richdata2" ref="A4:T336">
    <sortCondition ref="A1"/>
  </sortState>
  <dataConsolidate/>
  <mergeCells count="10">
    <mergeCell ref="Q1:V1"/>
    <mergeCell ref="Q2:R2"/>
    <mergeCell ref="S2:T2"/>
    <mergeCell ref="U2:V2"/>
    <mergeCell ref="A1:A2"/>
    <mergeCell ref="N2:P2"/>
    <mergeCell ref="F1:P1"/>
    <mergeCell ref="B1:E2"/>
    <mergeCell ref="F2:I2"/>
    <mergeCell ref="J2:M2"/>
  </mergeCells>
  <dataValidations count="2">
    <dataValidation type="list" errorStyle="warning" allowBlank="1" showInputMessage="1" showErrorMessage="1" errorTitle="Rating" error="Il valoredeve essere compreso tra  0 (inguardabile) e 10 (superlativo)" sqref="C3:C1048576" xr:uid="{00000000-0002-0000-0000-000000000000}">
      <formula1>"10,9,8,7,6,5,4,3,2,1,0"</formula1>
    </dataValidation>
    <dataValidation operator="greaterThan" allowBlank="1" showInputMessage="1" showErrorMessage="1" sqref="E3:E1048576" xr:uid="{00000000-0002-0000-0000-000001000000}"/>
  </dataValidations>
  <hyperlinks>
    <hyperlink ref="P66" r:id="rId1" xr:uid="{00000000-0004-0000-0000-000000000000}"/>
    <hyperlink ref="P184" r:id="rId2" xr:uid="{00000000-0004-0000-0000-000001000000}"/>
    <hyperlink ref="P381" r:id="rId3" xr:uid="{00000000-0004-0000-0000-000002000000}"/>
  </hyperlinks>
  <pageMargins left="0.70866141732283472" right="0.70866141732283472" top="0.74803149606299213" bottom="0.74803149606299213" header="0.31496062992125984" footer="0.31496062992125984"/>
  <pageSetup paperSize="9" orientation="landscape" horizontalDpi="1200" verticalDpi="1200" r:id="rId4"/>
  <ignoredErrors>
    <ignoredError sqref="N9:N11 N24 N405 N414" formula="1"/>
    <ignoredError sqref="A4:A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8"/>
  <sheetViews>
    <sheetView topLeftCell="A4" workbookViewId="0">
      <selection activeCell="B31" sqref="B31"/>
    </sheetView>
  </sheetViews>
  <sheetFormatPr defaultRowHeight="14.4" x14ac:dyDescent="0.3"/>
  <cols>
    <col min="1" max="1" width="21.5546875" customWidth="1"/>
    <col min="2" max="2" width="32" bestFit="1" customWidth="1"/>
    <col min="3" max="3" width="10.6640625" bestFit="1" customWidth="1"/>
    <col min="4" max="4" width="7.109375" bestFit="1" customWidth="1"/>
    <col min="5" max="6" width="8.109375" bestFit="1" customWidth="1"/>
    <col min="7" max="9" width="5" bestFit="1" customWidth="1"/>
    <col min="10" max="10" width="10.88671875" customWidth="1"/>
    <col min="11" max="11" width="11.88671875" bestFit="1" customWidth="1"/>
    <col min="12" max="12" width="6" bestFit="1" customWidth="1"/>
    <col min="13" max="13" width="19" bestFit="1" customWidth="1"/>
    <col min="14" max="14" width="7" bestFit="1" customWidth="1"/>
    <col min="15" max="15" width="19" bestFit="1" customWidth="1"/>
    <col min="16" max="16" width="16" bestFit="1" customWidth="1"/>
    <col min="17" max="18" width="7" bestFit="1" customWidth="1"/>
    <col min="19" max="19" width="17.33203125" bestFit="1" customWidth="1"/>
    <col min="20" max="20" width="12.33203125" bestFit="1" customWidth="1"/>
    <col min="21" max="21" width="14.109375" bestFit="1" customWidth="1"/>
  </cols>
  <sheetData>
    <row r="1" spans="1:21" ht="15.6" thickTop="1" thickBot="1" x14ac:dyDescent="0.35">
      <c r="A1" s="273" t="s">
        <v>0</v>
      </c>
      <c r="B1" s="275"/>
      <c r="C1" s="273" t="s">
        <v>973</v>
      </c>
      <c r="D1" s="274"/>
      <c r="E1" s="274"/>
      <c r="F1" s="275"/>
      <c r="G1" s="289" t="s">
        <v>974</v>
      </c>
      <c r="H1" s="290"/>
      <c r="I1" s="290"/>
      <c r="J1" s="291"/>
      <c r="K1" s="270" t="s">
        <v>972</v>
      </c>
      <c r="L1" s="271"/>
      <c r="M1" s="271"/>
      <c r="N1" s="271"/>
      <c r="O1" s="271"/>
      <c r="P1" s="271"/>
      <c r="Q1" s="271"/>
      <c r="R1" s="271"/>
      <c r="S1" s="271"/>
      <c r="T1" s="271"/>
      <c r="U1" s="272"/>
    </row>
    <row r="2" spans="1:21" ht="15" thickBot="1" x14ac:dyDescent="0.35">
      <c r="A2" s="301"/>
      <c r="B2" s="302"/>
      <c r="C2" s="286"/>
      <c r="D2" s="287"/>
      <c r="E2" s="287"/>
      <c r="F2" s="288"/>
      <c r="G2" s="292"/>
      <c r="H2" s="293"/>
      <c r="I2" s="293"/>
      <c r="J2" s="294"/>
      <c r="K2" s="295" t="s">
        <v>455</v>
      </c>
      <c r="L2" s="296"/>
      <c r="M2" s="296"/>
      <c r="N2" s="297"/>
      <c r="O2" s="282" t="s">
        <v>456</v>
      </c>
      <c r="P2" s="282"/>
      <c r="Q2" s="282"/>
      <c r="R2" s="283"/>
      <c r="S2" s="298" t="s">
        <v>978</v>
      </c>
      <c r="T2" s="299"/>
      <c r="U2" s="300"/>
    </row>
    <row r="3" spans="1:21" ht="15.6" thickTop="1" thickBot="1" x14ac:dyDescent="0.35">
      <c r="A3" s="161" t="s">
        <v>1649</v>
      </c>
      <c r="B3" s="162" t="s">
        <v>1650</v>
      </c>
      <c r="C3" s="138" t="s">
        <v>1</v>
      </c>
      <c r="D3" s="139" t="s">
        <v>2</v>
      </c>
      <c r="E3" s="140" t="s">
        <v>71</v>
      </c>
      <c r="F3" s="141" t="s">
        <v>453</v>
      </c>
      <c r="G3" s="142">
        <v>2012</v>
      </c>
      <c r="H3" s="143">
        <v>2013</v>
      </c>
      <c r="I3" s="144">
        <v>2014</v>
      </c>
      <c r="J3" s="145" t="s">
        <v>975</v>
      </c>
      <c r="K3" s="138" t="s">
        <v>101</v>
      </c>
      <c r="L3" s="140" t="s">
        <v>107</v>
      </c>
      <c r="M3" s="146" t="s">
        <v>454</v>
      </c>
      <c r="N3" s="146" t="s">
        <v>976</v>
      </c>
      <c r="O3" s="147" t="s">
        <v>457</v>
      </c>
      <c r="P3" s="147" t="s">
        <v>459</v>
      </c>
      <c r="Q3" s="146" t="s">
        <v>458</v>
      </c>
      <c r="R3" s="147" t="s">
        <v>976</v>
      </c>
      <c r="S3" s="148" t="s">
        <v>460</v>
      </c>
      <c r="T3" s="149" t="s">
        <v>576</v>
      </c>
      <c r="U3" s="145" t="s">
        <v>977</v>
      </c>
    </row>
    <row r="4" spans="1:21" x14ac:dyDescent="0.3">
      <c r="A4" s="284" t="s">
        <v>1648</v>
      </c>
      <c r="B4" s="135" t="s">
        <v>1665</v>
      </c>
      <c r="C4" s="159"/>
      <c r="D4" s="156"/>
      <c r="E4" s="156"/>
      <c r="F4" s="166">
        <v>6.4004629629629628E-3</v>
      </c>
      <c r="G4" s="150"/>
      <c r="H4" s="156"/>
      <c r="I4" s="156"/>
      <c r="J4" s="134"/>
      <c r="K4" s="150" t="s">
        <v>1668</v>
      </c>
      <c r="L4" s="153">
        <v>25</v>
      </c>
      <c r="M4" s="153">
        <v>1067</v>
      </c>
      <c r="N4" s="153" t="s">
        <v>611</v>
      </c>
      <c r="O4" s="153">
        <v>128</v>
      </c>
      <c r="P4" s="153">
        <v>48</v>
      </c>
      <c r="Q4" s="153">
        <v>2</v>
      </c>
      <c r="R4" s="153" t="s">
        <v>604</v>
      </c>
      <c r="S4" s="153">
        <v>79.099999999999994</v>
      </c>
      <c r="T4" s="153" t="s">
        <v>1006</v>
      </c>
      <c r="U4" s="135"/>
    </row>
    <row r="5" spans="1:21" x14ac:dyDescent="0.3">
      <c r="A5" s="284"/>
      <c r="B5" s="135" t="s">
        <v>1708</v>
      </c>
      <c r="C5" s="160">
        <v>35503</v>
      </c>
      <c r="D5" s="157"/>
      <c r="E5" s="157"/>
      <c r="F5" s="165">
        <v>3.8194444444444443E-3</v>
      </c>
      <c r="G5" s="151"/>
      <c r="H5" s="157"/>
      <c r="I5" s="157"/>
      <c r="J5" s="135"/>
      <c r="K5" s="151" t="s">
        <v>1714</v>
      </c>
      <c r="L5" s="154">
        <v>25</v>
      </c>
      <c r="M5" s="154">
        <v>1102</v>
      </c>
      <c r="N5" s="154" t="s">
        <v>1715</v>
      </c>
      <c r="O5" s="154">
        <v>128</v>
      </c>
      <c r="P5" s="154">
        <v>48</v>
      </c>
      <c r="Q5" s="154">
        <v>2</v>
      </c>
      <c r="R5" s="154" t="s">
        <v>604</v>
      </c>
      <c r="S5" s="154">
        <v>48.6</v>
      </c>
      <c r="T5" s="154" t="s">
        <v>1006</v>
      </c>
      <c r="U5" s="135"/>
    </row>
    <row r="6" spans="1:21" x14ac:dyDescent="0.3">
      <c r="A6" s="284"/>
      <c r="B6" s="135" t="s">
        <v>1707</v>
      </c>
      <c r="C6" s="160"/>
      <c r="D6" s="157"/>
      <c r="E6" s="157"/>
      <c r="F6" s="165">
        <v>3.8888888888888883E-3</v>
      </c>
      <c r="G6" s="151"/>
      <c r="H6" s="157"/>
      <c r="I6" s="157"/>
      <c r="J6" s="135"/>
      <c r="K6" s="151" t="s">
        <v>1668</v>
      </c>
      <c r="L6" s="154">
        <v>25</v>
      </c>
      <c r="M6" s="154">
        <v>1041</v>
      </c>
      <c r="N6" s="154" t="s">
        <v>611</v>
      </c>
      <c r="O6" s="154">
        <v>128</v>
      </c>
      <c r="P6" s="154">
        <v>48</v>
      </c>
      <c r="Q6" s="154">
        <v>2</v>
      </c>
      <c r="R6" s="154" t="s">
        <v>604</v>
      </c>
      <c r="S6" s="154">
        <v>47</v>
      </c>
      <c r="T6" s="154" t="s">
        <v>1006</v>
      </c>
      <c r="U6" s="135"/>
    </row>
    <row r="7" spans="1:21" x14ac:dyDescent="0.3">
      <c r="A7" s="284"/>
      <c r="B7" s="135" t="s">
        <v>1709</v>
      </c>
      <c r="C7" s="160"/>
      <c r="D7" s="157"/>
      <c r="E7" s="157"/>
      <c r="F7" s="165">
        <v>3.1944444444444442E-3</v>
      </c>
      <c r="G7" s="151"/>
      <c r="H7" s="157"/>
      <c r="I7" s="157"/>
      <c r="J7" s="135"/>
      <c r="K7" s="151" t="s">
        <v>1714</v>
      </c>
      <c r="L7" s="154">
        <v>25</v>
      </c>
      <c r="M7" s="154">
        <v>1095</v>
      </c>
      <c r="N7" s="154" t="s">
        <v>1715</v>
      </c>
      <c r="O7" s="154">
        <v>128</v>
      </c>
      <c r="P7" s="154">
        <v>48</v>
      </c>
      <c r="Q7" s="154">
        <v>2</v>
      </c>
      <c r="R7" s="154" t="s">
        <v>604</v>
      </c>
      <c r="S7" s="154">
        <v>40.5</v>
      </c>
      <c r="T7" s="154" t="s">
        <v>1006</v>
      </c>
      <c r="U7" s="135"/>
    </row>
    <row r="8" spans="1:21" x14ac:dyDescent="0.3">
      <c r="A8" s="284"/>
      <c r="B8" s="135" t="s">
        <v>1710</v>
      </c>
      <c r="C8" s="160"/>
      <c r="D8" s="157"/>
      <c r="E8" s="157"/>
      <c r="F8" s="165">
        <v>9.8263888888888897E-3</v>
      </c>
      <c r="G8" s="151"/>
      <c r="H8" s="157"/>
      <c r="I8" s="157"/>
      <c r="J8" s="135"/>
      <c r="K8" s="151" t="s">
        <v>1716</v>
      </c>
      <c r="L8" s="154">
        <v>29.97</v>
      </c>
      <c r="M8" s="154">
        <v>924</v>
      </c>
      <c r="N8" s="154" t="s">
        <v>611</v>
      </c>
      <c r="O8" s="154">
        <v>96</v>
      </c>
      <c r="P8" s="154">
        <v>44.1</v>
      </c>
      <c r="Q8" s="154">
        <v>2</v>
      </c>
      <c r="R8" s="154" t="s">
        <v>604</v>
      </c>
      <c r="S8" s="154">
        <v>104</v>
      </c>
      <c r="T8" s="154" t="s">
        <v>1006</v>
      </c>
      <c r="U8" s="135"/>
    </row>
    <row r="9" spans="1:21" x14ac:dyDescent="0.3">
      <c r="A9" s="284"/>
      <c r="B9" s="135" t="s">
        <v>1711</v>
      </c>
      <c r="C9" s="160"/>
      <c r="D9" s="157"/>
      <c r="E9" s="157"/>
      <c r="F9" s="165">
        <v>4.6412037037037038E-3</v>
      </c>
      <c r="G9" s="151"/>
      <c r="H9" s="157"/>
      <c r="I9" s="157"/>
      <c r="J9" s="135"/>
      <c r="K9" s="151" t="s">
        <v>1716</v>
      </c>
      <c r="L9" s="154">
        <v>29.97</v>
      </c>
      <c r="M9" s="154">
        <v>929</v>
      </c>
      <c r="N9" s="154" t="s">
        <v>611</v>
      </c>
      <c r="O9" s="154">
        <v>96</v>
      </c>
      <c r="P9" s="154">
        <v>44.1</v>
      </c>
      <c r="Q9" s="154">
        <v>2</v>
      </c>
      <c r="R9" s="154" t="s">
        <v>604</v>
      </c>
      <c r="S9" s="154">
        <v>49.9</v>
      </c>
      <c r="T9" s="154" t="s">
        <v>1006</v>
      </c>
      <c r="U9" s="135"/>
    </row>
    <row r="10" spans="1:21" x14ac:dyDescent="0.3">
      <c r="A10" s="284"/>
      <c r="B10" s="135" t="s">
        <v>1666</v>
      </c>
      <c r="C10" s="160"/>
      <c r="D10" s="157"/>
      <c r="E10" s="157"/>
      <c r="F10" s="165">
        <v>4.9976851851851856E-2</v>
      </c>
      <c r="G10" s="151"/>
      <c r="H10" s="157"/>
      <c r="I10" s="157"/>
      <c r="J10" s="135"/>
      <c r="K10" s="151" t="s">
        <v>1668</v>
      </c>
      <c r="L10" s="154">
        <v>25</v>
      </c>
      <c r="M10" s="154">
        <v>1072</v>
      </c>
      <c r="N10" s="154" t="s">
        <v>611</v>
      </c>
      <c r="O10" s="154">
        <v>128</v>
      </c>
      <c r="P10" s="154">
        <v>48</v>
      </c>
      <c r="Q10" s="154">
        <v>2</v>
      </c>
      <c r="R10" s="154" t="s">
        <v>604</v>
      </c>
      <c r="S10" s="154">
        <v>620</v>
      </c>
      <c r="T10" s="154" t="s">
        <v>1006</v>
      </c>
      <c r="U10" s="135"/>
    </row>
    <row r="11" spans="1:21" x14ac:dyDescent="0.3">
      <c r="A11" s="284"/>
      <c r="B11" s="135" t="s">
        <v>1667</v>
      </c>
      <c r="C11" s="160"/>
      <c r="D11" s="157"/>
      <c r="E11" s="157"/>
      <c r="F11" s="165">
        <v>3.3969907407407407E-2</v>
      </c>
      <c r="G11" s="151"/>
      <c r="H11" s="157"/>
      <c r="I11" s="157"/>
      <c r="J11" s="135"/>
      <c r="K11" s="151" t="s">
        <v>1668</v>
      </c>
      <c r="L11" s="154">
        <v>25</v>
      </c>
      <c r="M11" s="154">
        <v>1053</v>
      </c>
      <c r="N11" s="154" t="s">
        <v>611</v>
      </c>
      <c r="O11" s="154">
        <v>128</v>
      </c>
      <c r="P11" s="154">
        <v>48</v>
      </c>
      <c r="Q11" s="154">
        <v>2</v>
      </c>
      <c r="R11" s="154" t="s">
        <v>604</v>
      </c>
      <c r="S11" s="154">
        <v>416</v>
      </c>
      <c r="T11" s="154" t="s">
        <v>1006</v>
      </c>
      <c r="U11" s="135"/>
    </row>
    <row r="12" spans="1:21" x14ac:dyDescent="0.3">
      <c r="A12" s="284"/>
      <c r="B12" s="164" t="s">
        <v>1712</v>
      </c>
      <c r="C12" s="160"/>
      <c r="D12" s="157"/>
      <c r="E12" s="157"/>
      <c r="F12" s="165">
        <v>4.9652777777777777E-3</v>
      </c>
      <c r="G12" s="151"/>
      <c r="H12" s="157"/>
      <c r="I12" s="157"/>
      <c r="J12" s="135"/>
      <c r="K12" s="151" t="s">
        <v>162</v>
      </c>
      <c r="L12" s="154">
        <v>25</v>
      </c>
      <c r="M12" s="154">
        <v>968</v>
      </c>
      <c r="N12" s="154" t="s">
        <v>611</v>
      </c>
      <c r="O12" s="154">
        <v>128</v>
      </c>
      <c r="P12" s="154">
        <v>48</v>
      </c>
      <c r="Q12" s="154">
        <v>2</v>
      </c>
      <c r="R12" s="154" t="s">
        <v>604</v>
      </c>
      <c r="S12" s="154">
        <v>56.5</v>
      </c>
      <c r="T12" s="154" t="s">
        <v>1006</v>
      </c>
      <c r="U12" s="135"/>
    </row>
    <row r="13" spans="1:21" ht="15" thickBot="1" x14ac:dyDescent="0.35">
      <c r="A13" s="284"/>
      <c r="B13" s="137" t="s">
        <v>1713</v>
      </c>
      <c r="C13" s="151"/>
      <c r="D13" s="157"/>
      <c r="E13" s="157"/>
      <c r="F13" s="165">
        <v>2.3842592592592591E-3</v>
      </c>
      <c r="G13" s="151"/>
      <c r="H13" s="157"/>
      <c r="I13" s="157"/>
      <c r="J13" s="135"/>
      <c r="K13" s="151" t="s">
        <v>171</v>
      </c>
      <c r="L13" s="154">
        <v>25</v>
      </c>
      <c r="M13" s="154">
        <v>992</v>
      </c>
      <c r="N13" s="154" t="s">
        <v>1715</v>
      </c>
      <c r="O13" s="154">
        <v>192</v>
      </c>
      <c r="P13" s="154">
        <v>44.1</v>
      </c>
      <c r="Q13" s="154">
        <v>2</v>
      </c>
      <c r="R13" s="154" t="s">
        <v>604</v>
      </c>
      <c r="S13" s="154">
        <v>29.3</v>
      </c>
      <c r="T13" s="154" t="s">
        <v>1006</v>
      </c>
      <c r="U13" s="135"/>
    </row>
    <row r="14" spans="1:21" x14ac:dyDescent="0.3">
      <c r="A14" s="284"/>
      <c r="B14" s="135" t="s">
        <v>1651</v>
      </c>
      <c r="C14" s="160">
        <v>32874</v>
      </c>
      <c r="D14" s="157"/>
      <c r="E14" s="157"/>
      <c r="F14" s="165">
        <v>1.6932870370370369E-2</v>
      </c>
      <c r="G14" s="151"/>
      <c r="H14" s="157"/>
      <c r="I14" s="157"/>
      <c r="J14" s="135"/>
      <c r="K14" s="151" t="s">
        <v>1668</v>
      </c>
      <c r="L14" s="154">
        <v>25</v>
      </c>
      <c r="M14" s="154">
        <v>1042</v>
      </c>
      <c r="N14" s="154" t="s">
        <v>611</v>
      </c>
      <c r="O14" s="154">
        <v>128</v>
      </c>
      <c r="P14" s="154">
        <v>48</v>
      </c>
      <c r="Q14" s="154">
        <v>2</v>
      </c>
      <c r="R14" s="154" t="s">
        <v>604</v>
      </c>
      <c r="S14" s="154">
        <v>205</v>
      </c>
      <c r="T14" s="154" t="s">
        <v>1006</v>
      </c>
      <c r="U14" s="135"/>
    </row>
    <row r="15" spans="1:21" x14ac:dyDescent="0.3">
      <c r="A15" s="284"/>
      <c r="B15" s="135" t="s">
        <v>1652</v>
      </c>
      <c r="C15" s="160">
        <v>33182</v>
      </c>
      <c r="D15" s="157"/>
      <c r="E15" s="157"/>
      <c r="F15" s="165">
        <v>1.7326388888888888E-2</v>
      </c>
      <c r="G15" s="151"/>
      <c r="H15" s="157"/>
      <c r="I15" s="157"/>
      <c r="J15" s="135"/>
      <c r="K15" s="151" t="s">
        <v>1668</v>
      </c>
      <c r="L15" s="154">
        <v>25</v>
      </c>
      <c r="M15" s="154">
        <v>1025</v>
      </c>
      <c r="N15" s="154" t="s">
        <v>611</v>
      </c>
      <c r="O15" s="154">
        <v>128</v>
      </c>
      <c r="P15" s="154">
        <v>48</v>
      </c>
      <c r="Q15" s="154">
        <v>2</v>
      </c>
      <c r="R15" s="154" t="s">
        <v>604</v>
      </c>
      <c r="S15" s="154">
        <v>206</v>
      </c>
      <c r="T15" s="154" t="s">
        <v>1006</v>
      </c>
      <c r="U15" s="135"/>
    </row>
    <row r="16" spans="1:21" x14ac:dyDescent="0.3">
      <c r="A16" s="284"/>
      <c r="B16" s="135" t="s">
        <v>1653</v>
      </c>
      <c r="C16" s="160">
        <v>33207</v>
      </c>
      <c r="D16" s="157"/>
      <c r="E16" s="157"/>
      <c r="F16" s="165">
        <v>1.7013888888888887E-2</v>
      </c>
      <c r="G16" s="151"/>
      <c r="H16" s="157"/>
      <c r="I16" s="157"/>
      <c r="J16" s="135"/>
      <c r="K16" s="151" t="s">
        <v>1668</v>
      </c>
      <c r="L16" s="154">
        <v>25</v>
      </c>
      <c r="M16" s="154">
        <v>1045</v>
      </c>
      <c r="N16" s="154" t="s">
        <v>611</v>
      </c>
      <c r="O16" s="154">
        <v>128</v>
      </c>
      <c r="P16" s="154">
        <v>48</v>
      </c>
      <c r="Q16" s="154">
        <v>2</v>
      </c>
      <c r="R16" s="154" t="s">
        <v>604</v>
      </c>
      <c r="S16" s="154">
        <v>206</v>
      </c>
      <c r="T16" s="154" t="s">
        <v>1006</v>
      </c>
      <c r="U16" s="135"/>
    </row>
    <row r="17" spans="1:21" x14ac:dyDescent="0.3">
      <c r="A17" s="284"/>
      <c r="B17" s="135" t="s">
        <v>1654</v>
      </c>
      <c r="C17" s="160">
        <v>33526</v>
      </c>
      <c r="D17" s="157"/>
      <c r="E17" s="157"/>
      <c r="F17" s="165">
        <v>1.6631944444444446E-2</v>
      </c>
      <c r="G17" s="151"/>
      <c r="H17" s="157"/>
      <c r="I17" s="157"/>
      <c r="J17" s="135"/>
      <c r="K17" s="151" t="s">
        <v>1668</v>
      </c>
      <c r="L17" s="154">
        <v>25</v>
      </c>
      <c r="M17" s="154">
        <v>1074</v>
      </c>
      <c r="N17" s="154" t="s">
        <v>611</v>
      </c>
      <c r="O17" s="154">
        <v>128</v>
      </c>
      <c r="P17" s="154">
        <v>48</v>
      </c>
      <c r="Q17" s="154">
        <v>2</v>
      </c>
      <c r="R17" s="154" t="s">
        <v>604</v>
      </c>
      <c r="S17" s="154">
        <v>206</v>
      </c>
      <c r="T17" s="154" t="s">
        <v>1006</v>
      </c>
      <c r="U17" s="135"/>
    </row>
    <row r="18" spans="1:21" x14ac:dyDescent="0.3">
      <c r="A18" s="284"/>
      <c r="B18" s="135" t="s">
        <v>1655</v>
      </c>
      <c r="C18" s="160">
        <v>33604</v>
      </c>
      <c r="D18" s="157"/>
      <c r="E18" s="157"/>
      <c r="F18" s="165">
        <v>1.7002314814814814E-2</v>
      </c>
      <c r="G18" s="151"/>
      <c r="H18" s="157"/>
      <c r="I18" s="157"/>
      <c r="J18" s="135"/>
      <c r="K18" s="151" t="s">
        <v>1668</v>
      </c>
      <c r="L18" s="154">
        <v>25</v>
      </c>
      <c r="M18" s="154">
        <v>1021</v>
      </c>
      <c r="N18" s="154" t="s">
        <v>611</v>
      </c>
      <c r="O18" s="154">
        <v>128</v>
      </c>
      <c r="P18" s="154">
        <v>48</v>
      </c>
      <c r="Q18" s="154">
        <v>2</v>
      </c>
      <c r="R18" s="154" t="s">
        <v>604</v>
      </c>
      <c r="S18" s="154">
        <v>202</v>
      </c>
      <c r="T18" s="154" t="s">
        <v>1006</v>
      </c>
      <c r="U18" s="135"/>
    </row>
    <row r="19" spans="1:21" x14ac:dyDescent="0.3">
      <c r="A19" s="284"/>
      <c r="B19" s="135" t="s">
        <v>1656</v>
      </c>
      <c r="C19" s="160">
        <v>33651</v>
      </c>
      <c r="D19" s="157"/>
      <c r="E19" s="157"/>
      <c r="F19" s="165">
        <v>1.6342592592592593E-2</v>
      </c>
      <c r="G19" s="151"/>
      <c r="H19" s="157"/>
      <c r="I19" s="157"/>
      <c r="J19" s="135"/>
      <c r="K19" s="151" t="s">
        <v>1668</v>
      </c>
      <c r="L19" s="154">
        <v>25</v>
      </c>
      <c r="M19" s="154">
        <v>1085</v>
      </c>
      <c r="N19" s="154" t="s">
        <v>611</v>
      </c>
      <c r="O19" s="154">
        <v>128</v>
      </c>
      <c r="P19" s="154">
        <v>48</v>
      </c>
      <c r="Q19" s="154">
        <v>2</v>
      </c>
      <c r="R19" s="154" t="s">
        <v>604</v>
      </c>
      <c r="S19" s="154">
        <v>205</v>
      </c>
      <c r="T19" s="154" t="s">
        <v>1006</v>
      </c>
      <c r="U19" s="135"/>
    </row>
    <row r="20" spans="1:21" x14ac:dyDescent="0.3">
      <c r="A20" s="284"/>
      <c r="B20" s="135" t="s">
        <v>1657</v>
      </c>
      <c r="C20" s="160">
        <v>33659</v>
      </c>
      <c r="D20" s="157"/>
      <c r="E20" s="157"/>
      <c r="F20" s="165">
        <v>1.8368055555555554E-2</v>
      </c>
      <c r="G20" s="151"/>
      <c r="H20" s="157"/>
      <c r="I20" s="157"/>
      <c r="J20" s="135"/>
      <c r="K20" s="151" t="s">
        <v>1668</v>
      </c>
      <c r="L20" s="154">
        <v>25</v>
      </c>
      <c r="M20" s="154">
        <v>998</v>
      </c>
      <c r="N20" s="154" t="s">
        <v>611</v>
      </c>
      <c r="O20" s="154">
        <v>128</v>
      </c>
      <c r="P20" s="154">
        <v>48</v>
      </c>
      <c r="Q20" s="154">
        <v>2</v>
      </c>
      <c r="R20" s="154" t="s">
        <v>604</v>
      </c>
      <c r="S20" s="154">
        <v>214</v>
      </c>
      <c r="T20" s="154" t="s">
        <v>1006</v>
      </c>
      <c r="U20" s="135"/>
    </row>
    <row r="21" spans="1:21" x14ac:dyDescent="0.3">
      <c r="A21" s="284"/>
      <c r="B21" s="135" t="s">
        <v>1658</v>
      </c>
      <c r="C21" s="160">
        <v>34017</v>
      </c>
      <c r="D21" s="157"/>
      <c r="E21" s="157"/>
      <c r="F21" s="165">
        <v>1.7060185185185185E-2</v>
      </c>
      <c r="G21" s="151"/>
      <c r="H21" s="157"/>
      <c r="I21" s="157"/>
      <c r="J21" s="135"/>
      <c r="K21" s="151" t="s">
        <v>1668</v>
      </c>
      <c r="L21" s="154">
        <v>25</v>
      </c>
      <c r="M21" s="154">
        <v>1039</v>
      </c>
      <c r="N21" s="154" t="s">
        <v>611</v>
      </c>
      <c r="O21" s="154">
        <v>128</v>
      </c>
      <c r="P21" s="154">
        <v>48</v>
      </c>
      <c r="Q21" s="154">
        <v>2</v>
      </c>
      <c r="R21" s="154" t="s">
        <v>604</v>
      </c>
      <c r="S21" s="154">
        <v>206</v>
      </c>
      <c r="T21" s="154" t="s">
        <v>1006</v>
      </c>
      <c r="U21" s="135"/>
    </row>
    <row r="22" spans="1:21" x14ac:dyDescent="0.3">
      <c r="A22" s="284"/>
      <c r="B22" s="135" t="s">
        <v>1659</v>
      </c>
      <c r="C22" s="160">
        <v>34344</v>
      </c>
      <c r="D22" s="157"/>
      <c r="E22" s="157"/>
      <c r="F22" s="165">
        <v>1.7245370370370369E-2</v>
      </c>
      <c r="G22" s="151"/>
      <c r="H22" s="157"/>
      <c r="I22" s="157"/>
      <c r="J22" s="135"/>
      <c r="K22" s="151" t="s">
        <v>1668</v>
      </c>
      <c r="L22" s="154">
        <v>25</v>
      </c>
      <c r="M22" s="154">
        <v>1029</v>
      </c>
      <c r="N22" s="154" t="s">
        <v>611</v>
      </c>
      <c r="O22" s="154">
        <v>128</v>
      </c>
      <c r="P22" s="154">
        <v>48</v>
      </c>
      <c r="Q22" s="154">
        <v>2</v>
      </c>
      <c r="R22" s="154" t="s">
        <v>604</v>
      </c>
      <c r="S22" s="154">
        <v>206</v>
      </c>
      <c r="T22" s="154" t="s">
        <v>1006</v>
      </c>
      <c r="U22" s="135"/>
    </row>
    <row r="23" spans="1:21" x14ac:dyDescent="0.3">
      <c r="A23" s="284"/>
      <c r="B23" s="135" t="s">
        <v>1660</v>
      </c>
      <c r="C23" s="160">
        <v>34449</v>
      </c>
      <c r="D23" s="157"/>
      <c r="E23" s="157"/>
      <c r="F23" s="165">
        <v>1.6840277777777777E-2</v>
      </c>
      <c r="G23" s="151"/>
      <c r="H23" s="157"/>
      <c r="I23" s="157"/>
      <c r="J23" s="135"/>
      <c r="K23" s="151" t="s">
        <v>1668</v>
      </c>
      <c r="L23" s="154">
        <v>25</v>
      </c>
      <c r="M23" s="154">
        <v>1057</v>
      </c>
      <c r="N23" s="154" t="s">
        <v>611</v>
      </c>
      <c r="O23" s="154">
        <v>128</v>
      </c>
      <c r="P23" s="154">
        <v>48</v>
      </c>
      <c r="Q23" s="154">
        <v>2</v>
      </c>
      <c r="R23" s="154" t="s">
        <v>604</v>
      </c>
      <c r="S23" s="154">
        <v>206</v>
      </c>
      <c r="T23" s="154" t="s">
        <v>1006</v>
      </c>
      <c r="U23" s="135"/>
    </row>
    <row r="24" spans="1:21" x14ac:dyDescent="0.3">
      <c r="A24" s="284"/>
      <c r="B24" s="135" t="s">
        <v>1661</v>
      </c>
      <c r="C24" s="160">
        <v>34633</v>
      </c>
      <c r="D24" s="157"/>
      <c r="E24" s="157"/>
      <c r="F24" s="165">
        <v>1.6863425925925928E-2</v>
      </c>
      <c r="G24" s="151"/>
      <c r="H24" s="157"/>
      <c r="I24" s="157"/>
      <c r="J24" s="135"/>
      <c r="K24" s="151" t="s">
        <v>1668</v>
      </c>
      <c r="L24" s="154">
        <v>25</v>
      </c>
      <c r="M24" s="154">
        <v>1051</v>
      </c>
      <c r="N24" s="154" t="s">
        <v>611</v>
      </c>
      <c r="O24" s="154">
        <v>128</v>
      </c>
      <c r="P24" s="154">
        <v>48</v>
      </c>
      <c r="Q24" s="154">
        <v>2</v>
      </c>
      <c r="R24" s="154" t="s">
        <v>604</v>
      </c>
      <c r="S24" s="154">
        <v>205</v>
      </c>
      <c r="T24" s="154" t="s">
        <v>1006</v>
      </c>
      <c r="U24" s="135"/>
    </row>
    <row r="25" spans="1:21" x14ac:dyDescent="0.3">
      <c r="A25" s="284"/>
      <c r="B25" s="135" t="s">
        <v>1662</v>
      </c>
      <c r="C25" s="160">
        <v>34962</v>
      </c>
      <c r="D25" s="157"/>
      <c r="E25" s="157"/>
      <c r="F25" s="165">
        <v>1.7245370370370369E-2</v>
      </c>
      <c r="G25" s="151"/>
      <c r="H25" s="157"/>
      <c r="I25" s="157"/>
      <c r="J25" s="135"/>
      <c r="K25" s="151" t="s">
        <v>1668</v>
      </c>
      <c r="L25" s="154">
        <v>25</v>
      </c>
      <c r="M25" s="154">
        <v>1092</v>
      </c>
      <c r="N25" s="154" t="s">
        <v>611</v>
      </c>
      <c r="O25" s="154">
        <v>128</v>
      </c>
      <c r="P25" s="154">
        <v>48</v>
      </c>
      <c r="Q25" s="154">
        <v>2</v>
      </c>
      <c r="R25" s="154" t="s">
        <v>604</v>
      </c>
      <c r="S25" s="154">
        <v>217</v>
      </c>
      <c r="T25" s="154" t="s">
        <v>1006</v>
      </c>
      <c r="U25" s="135"/>
    </row>
    <row r="26" spans="1:21" x14ac:dyDescent="0.3">
      <c r="A26" s="284"/>
      <c r="B26" s="135" t="s">
        <v>1663</v>
      </c>
      <c r="C26" s="160">
        <v>35003</v>
      </c>
      <c r="D26" s="157"/>
      <c r="E26" s="157"/>
      <c r="F26" s="165">
        <v>1.6643518518518519E-2</v>
      </c>
      <c r="G26" s="151"/>
      <c r="H26" s="157"/>
      <c r="I26" s="157"/>
      <c r="J26" s="135"/>
      <c r="K26" s="151" t="s">
        <v>1668</v>
      </c>
      <c r="L26" s="154">
        <v>25</v>
      </c>
      <c r="M26" s="154">
        <v>1097</v>
      </c>
      <c r="N26" s="154" t="s">
        <v>611</v>
      </c>
      <c r="O26" s="154">
        <v>128</v>
      </c>
      <c r="P26" s="154">
        <v>48</v>
      </c>
      <c r="Q26" s="154">
        <v>2</v>
      </c>
      <c r="R26" s="154" t="s">
        <v>604</v>
      </c>
      <c r="S26" s="154">
        <v>210</v>
      </c>
      <c r="T26" s="154" t="s">
        <v>1006</v>
      </c>
      <c r="U26" s="135"/>
    </row>
    <row r="27" spans="1:21" ht="15" thickBot="1" x14ac:dyDescent="0.35">
      <c r="A27" s="285"/>
      <c r="B27" s="136" t="s">
        <v>1664</v>
      </c>
      <c r="C27" s="163">
        <v>35018</v>
      </c>
      <c r="D27" s="158"/>
      <c r="E27" s="158"/>
      <c r="F27" s="167">
        <v>1.8217592592592594E-2</v>
      </c>
      <c r="G27" s="152"/>
      <c r="H27" s="158"/>
      <c r="I27" s="158"/>
      <c r="J27" s="136"/>
      <c r="K27" s="152" t="s">
        <v>1668</v>
      </c>
      <c r="L27" s="155">
        <v>25</v>
      </c>
      <c r="M27" s="155">
        <v>961</v>
      </c>
      <c r="N27" s="155" t="s">
        <v>611</v>
      </c>
      <c r="O27" s="155">
        <v>128</v>
      </c>
      <c r="P27" s="155">
        <v>48</v>
      </c>
      <c r="Q27" s="155">
        <v>2</v>
      </c>
      <c r="R27" s="155" t="s">
        <v>604</v>
      </c>
      <c r="S27" s="155">
        <v>205</v>
      </c>
      <c r="T27" s="155" t="s">
        <v>1006</v>
      </c>
      <c r="U27" s="136"/>
    </row>
    <row r="28" spans="1:21" ht="15" thickTop="1" x14ac:dyDescent="0.3"/>
  </sheetData>
  <mergeCells count="8">
    <mergeCell ref="A4:A27"/>
    <mergeCell ref="C1:F2"/>
    <mergeCell ref="G1:J2"/>
    <mergeCell ref="K1:U1"/>
    <mergeCell ref="K2:N2"/>
    <mergeCell ref="O2:R2"/>
    <mergeCell ref="S2:U2"/>
    <mergeCell ref="A1:B2"/>
  </mergeCells>
  <dataValidations disablePrompts="1" count="2">
    <dataValidation operator="greaterThan" allowBlank="1" showInputMessage="1" showErrorMessage="1" sqref="F3" xr:uid="{00000000-0002-0000-0100-000000000000}"/>
    <dataValidation type="list" errorStyle="warning" allowBlank="1" showInputMessage="1" showErrorMessage="1" errorTitle="Rating" error="Il valoredeve essere compreso tra  0 (inguardabile) e 10 (superlativo)" sqref="D3" xr:uid="{00000000-0002-0000-0100-000001000000}">
      <formula1>"10,9,8,7,6,5,4,3,2,1,0"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glio2"/>
  <dimension ref="A1:B220"/>
  <sheetViews>
    <sheetView topLeftCell="A202" workbookViewId="0">
      <selection activeCell="A126" sqref="A126"/>
    </sheetView>
  </sheetViews>
  <sheetFormatPr defaultRowHeight="14.4" x14ac:dyDescent="0.3"/>
  <cols>
    <col min="1" max="1" width="49.88671875" bestFit="1" customWidth="1"/>
    <col min="2" max="2" width="6.33203125" bestFit="1" customWidth="1"/>
    <col min="3" max="3" width="10.5546875" bestFit="1" customWidth="1"/>
    <col min="4" max="4" width="12.5546875" bestFit="1" customWidth="1"/>
  </cols>
  <sheetData>
    <row r="1" spans="1:2" x14ac:dyDescent="0.3">
      <c r="A1" t="s">
        <v>0</v>
      </c>
      <c r="B1" t="s">
        <v>1</v>
      </c>
    </row>
    <row r="2" spans="1:2" x14ac:dyDescent="0.3">
      <c r="A2" t="s">
        <v>206</v>
      </c>
      <c r="B2">
        <v>1999</v>
      </c>
    </row>
    <row r="3" spans="1:2" x14ac:dyDescent="0.3">
      <c r="A3" t="s">
        <v>207</v>
      </c>
      <c r="B3">
        <v>2006</v>
      </c>
    </row>
    <row r="4" spans="1:2" x14ac:dyDescent="0.3">
      <c r="A4" t="s">
        <v>210</v>
      </c>
      <c r="B4">
        <v>2009</v>
      </c>
    </row>
    <row r="5" spans="1:2" x14ac:dyDescent="0.3">
      <c r="A5" t="s">
        <v>211</v>
      </c>
      <c r="B5">
        <v>2004</v>
      </c>
    </row>
    <row r="6" spans="1:2" x14ac:dyDescent="0.3">
      <c r="A6" t="s">
        <v>212</v>
      </c>
      <c r="B6">
        <v>2007</v>
      </c>
    </row>
    <row r="7" spans="1:2" x14ac:dyDescent="0.3">
      <c r="A7" t="s">
        <v>220</v>
      </c>
      <c r="B7">
        <v>1992</v>
      </c>
    </row>
    <row r="8" spans="1:2" x14ac:dyDescent="0.3">
      <c r="A8" t="s">
        <v>213</v>
      </c>
      <c r="B8">
        <v>2010</v>
      </c>
    </row>
    <row r="9" spans="1:2" x14ac:dyDescent="0.3">
      <c r="A9" t="s">
        <v>214</v>
      </c>
      <c r="B9">
        <v>2010</v>
      </c>
    </row>
    <row r="10" spans="1:2" x14ac:dyDescent="0.3">
      <c r="A10" t="s">
        <v>376</v>
      </c>
    </row>
    <row r="11" spans="1:2" x14ac:dyDescent="0.3">
      <c r="A11" t="s">
        <v>192</v>
      </c>
      <c r="B11">
        <v>2000</v>
      </c>
    </row>
    <row r="12" spans="1:2" x14ac:dyDescent="0.3">
      <c r="A12" t="s">
        <v>194</v>
      </c>
      <c r="B12">
        <v>2003</v>
      </c>
    </row>
    <row r="13" spans="1:2" x14ac:dyDescent="0.3">
      <c r="A13" t="s">
        <v>216</v>
      </c>
      <c r="B13">
        <v>2008</v>
      </c>
    </row>
    <row r="14" spans="1:2" x14ac:dyDescent="0.3">
      <c r="A14" t="s">
        <v>367</v>
      </c>
    </row>
    <row r="15" spans="1:2" x14ac:dyDescent="0.3">
      <c r="A15" t="s">
        <v>217</v>
      </c>
      <c r="B15">
        <v>2000</v>
      </c>
    </row>
    <row r="16" spans="1:2" x14ac:dyDescent="0.3">
      <c r="A16" t="s">
        <v>198</v>
      </c>
      <c r="B16">
        <v>2008</v>
      </c>
    </row>
    <row r="17" spans="1:2" x14ac:dyDescent="0.3">
      <c r="A17" t="s">
        <v>199</v>
      </c>
      <c r="B17">
        <v>2010</v>
      </c>
    </row>
    <row r="18" spans="1:2" x14ac:dyDescent="0.3">
      <c r="A18" t="s">
        <v>218</v>
      </c>
      <c r="B18">
        <v>2005</v>
      </c>
    </row>
    <row r="19" spans="1:2" x14ac:dyDescent="0.3">
      <c r="A19" t="s">
        <v>200</v>
      </c>
      <c r="B19">
        <v>2009</v>
      </c>
    </row>
    <row r="20" spans="1:2" x14ac:dyDescent="0.3">
      <c r="A20" t="s">
        <v>219</v>
      </c>
      <c r="B20">
        <v>2009</v>
      </c>
    </row>
    <row r="21" spans="1:2" x14ac:dyDescent="0.3">
      <c r="A21" t="s">
        <v>382</v>
      </c>
    </row>
    <row r="22" spans="1:2" x14ac:dyDescent="0.3">
      <c r="A22" t="s">
        <v>202</v>
      </c>
      <c r="B22">
        <v>2002</v>
      </c>
    </row>
    <row r="23" spans="1:2" x14ac:dyDescent="0.3">
      <c r="A23" t="s">
        <v>204</v>
      </c>
      <c r="B23">
        <v>1997</v>
      </c>
    </row>
    <row r="24" spans="1:2" x14ac:dyDescent="0.3">
      <c r="A24" t="s">
        <v>221</v>
      </c>
      <c r="B24">
        <v>2001</v>
      </c>
    </row>
    <row r="25" spans="1:2" x14ac:dyDescent="0.3">
      <c r="A25" t="s">
        <v>222</v>
      </c>
      <c r="B25">
        <v>2010</v>
      </c>
    </row>
    <row r="26" spans="1:2" x14ac:dyDescent="0.3">
      <c r="A26" t="s">
        <v>223</v>
      </c>
      <c r="B26">
        <v>2010</v>
      </c>
    </row>
    <row r="27" spans="1:2" x14ac:dyDescent="0.3">
      <c r="A27" t="s">
        <v>224</v>
      </c>
      <c r="B27">
        <v>2004</v>
      </c>
    </row>
    <row r="28" spans="1:2" x14ac:dyDescent="0.3">
      <c r="A28" t="s">
        <v>226</v>
      </c>
      <c r="B28">
        <v>2002</v>
      </c>
    </row>
    <row r="29" spans="1:2" x14ac:dyDescent="0.3">
      <c r="A29" t="s">
        <v>229</v>
      </c>
      <c r="B29">
        <v>2010</v>
      </c>
    </row>
    <row r="30" spans="1:2" x14ac:dyDescent="0.3">
      <c r="A30" t="s">
        <v>230</v>
      </c>
      <c r="B30">
        <v>2002</v>
      </c>
    </row>
    <row r="31" spans="1:2" x14ac:dyDescent="0.3">
      <c r="A31" t="s">
        <v>231</v>
      </c>
      <c r="B31">
        <v>2008</v>
      </c>
    </row>
    <row r="32" spans="1:2" x14ac:dyDescent="0.3">
      <c r="A32" t="s">
        <v>232</v>
      </c>
      <c r="B32">
        <v>2004</v>
      </c>
    </row>
    <row r="33" spans="1:2" x14ac:dyDescent="0.3">
      <c r="A33" t="s">
        <v>233</v>
      </c>
      <c r="B33">
        <v>1995</v>
      </c>
    </row>
    <row r="34" spans="1:2" x14ac:dyDescent="0.3">
      <c r="A34" t="s">
        <v>234</v>
      </c>
      <c r="B34">
        <v>2010</v>
      </c>
    </row>
    <row r="35" spans="1:2" x14ac:dyDescent="0.3">
      <c r="A35" t="s">
        <v>235</v>
      </c>
      <c r="B35">
        <v>1974</v>
      </c>
    </row>
    <row r="36" spans="1:2" x14ac:dyDescent="0.3">
      <c r="A36" t="s">
        <v>237</v>
      </c>
      <c r="B36">
        <v>2009</v>
      </c>
    </row>
    <row r="37" spans="1:2" x14ac:dyDescent="0.3">
      <c r="A37" t="s">
        <v>239</v>
      </c>
      <c r="B37">
        <v>2006</v>
      </c>
    </row>
    <row r="38" spans="1:2" x14ac:dyDescent="0.3">
      <c r="A38" t="s">
        <v>238</v>
      </c>
      <c r="B38">
        <v>2007</v>
      </c>
    </row>
    <row r="39" spans="1:2" x14ac:dyDescent="0.3">
      <c r="A39" t="s">
        <v>240</v>
      </c>
      <c r="B39">
        <v>2010</v>
      </c>
    </row>
    <row r="40" spans="1:2" x14ac:dyDescent="0.3">
      <c r="A40" t="s">
        <v>438</v>
      </c>
    </row>
    <row r="41" spans="1:2" x14ac:dyDescent="0.3">
      <c r="A41" t="s">
        <v>241</v>
      </c>
      <c r="B41">
        <v>2003</v>
      </c>
    </row>
    <row r="42" spans="1:2" x14ac:dyDescent="0.3">
      <c r="A42" t="s">
        <v>242</v>
      </c>
      <c r="B42">
        <v>2009</v>
      </c>
    </row>
    <row r="43" spans="1:2" x14ac:dyDescent="0.3">
      <c r="A43" t="s">
        <v>243</v>
      </c>
      <c r="B43">
        <v>2002</v>
      </c>
    </row>
    <row r="44" spans="1:2" x14ac:dyDescent="0.3">
      <c r="A44" t="s">
        <v>244</v>
      </c>
      <c r="B44">
        <v>1987</v>
      </c>
    </row>
    <row r="45" spans="1:2" x14ac:dyDescent="0.3">
      <c r="A45" t="s">
        <v>245</v>
      </c>
      <c r="B45">
        <v>1989</v>
      </c>
    </row>
    <row r="46" spans="1:2" x14ac:dyDescent="0.3">
      <c r="A46" t="s">
        <v>246</v>
      </c>
      <c r="B46">
        <v>1992</v>
      </c>
    </row>
    <row r="47" spans="1:2" x14ac:dyDescent="0.3">
      <c r="A47" t="s">
        <v>247</v>
      </c>
      <c r="B47">
        <v>1998</v>
      </c>
    </row>
    <row r="48" spans="1:2" x14ac:dyDescent="0.3">
      <c r="A48" t="s">
        <v>248</v>
      </c>
      <c r="B48">
        <v>1998</v>
      </c>
    </row>
    <row r="49" spans="1:2" x14ac:dyDescent="0.3">
      <c r="A49" t="s">
        <v>249</v>
      </c>
      <c r="B49">
        <v>2007</v>
      </c>
    </row>
    <row r="50" spans="1:2" x14ac:dyDescent="0.3">
      <c r="A50" t="s">
        <v>250</v>
      </c>
      <c r="B50">
        <v>1999</v>
      </c>
    </row>
    <row r="51" spans="1:2" x14ac:dyDescent="0.3">
      <c r="A51" t="s">
        <v>251</v>
      </c>
      <c r="B51">
        <v>2009</v>
      </c>
    </row>
    <row r="52" spans="1:2" x14ac:dyDescent="0.3">
      <c r="A52" t="s">
        <v>252</v>
      </c>
      <c r="B52">
        <v>2008</v>
      </c>
    </row>
    <row r="53" spans="1:2" x14ac:dyDescent="0.3">
      <c r="A53" t="s">
        <v>253</v>
      </c>
      <c r="B53">
        <v>1982</v>
      </c>
    </row>
    <row r="54" spans="1:2" x14ac:dyDescent="0.3">
      <c r="A54" t="s">
        <v>254</v>
      </c>
      <c r="B54">
        <v>2000</v>
      </c>
    </row>
    <row r="55" spans="1:2" x14ac:dyDescent="0.3">
      <c r="A55" t="s">
        <v>255</v>
      </c>
      <c r="B55">
        <v>2003</v>
      </c>
    </row>
    <row r="56" spans="1:2" x14ac:dyDescent="0.3">
      <c r="A56" t="s">
        <v>256</v>
      </c>
      <c r="B56">
        <v>2008</v>
      </c>
    </row>
    <row r="57" spans="1:2" x14ac:dyDescent="0.3">
      <c r="A57" t="s">
        <v>257</v>
      </c>
      <c r="B57">
        <v>2006</v>
      </c>
    </row>
    <row r="58" spans="1:2" x14ac:dyDescent="0.3">
      <c r="A58" t="s">
        <v>336</v>
      </c>
    </row>
    <row r="59" spans="1:2" x14ac:dyDescent="0.3">
      <c r="A59" t="s">
        <v>258</v>
      </c>
      <c r="B59">
        <v>2009</v>
      </c>
    </row>
    <row r="60" spans="1:2" x14ac:dyDescent="0.3">
      <c r="A60" t="s">
        <v>259</v>
      </c>
      <c r="B60">
        <v>2009</v>
      </c>
    </row>
    <row r="61" spans="1:2" x14ac:dyDescent="0.3">
      <c r="A61" t="s">
        <v>260</v>
      </c>
      <c r="B61">
        <v>2010</v>
      </c>
    </row>
    <row r="62" spans="1:2" x14ac:dyDescent="0.3">
      <c r="A62" t="s">
        <v>261</v>
      </c>
      <c r="B62">
        <v>2009</v>
      </c>
    </row>
    <row r="63" spans="1:2" x14ac:dyDescent="0.3">
      <c r="A63" t="s">
        <v>262</v>
      </c>
      <c r="B63">
        <v>2009</v>
      </c>
    </row>
    <row r="64" spans="1:2" x14ac:dyDescent="0.3">
      <c r="A64" t="s">
        <v>433</v>
      </c>
    </row>
    <row r="65" spans="1:2" x14ac:dyDescent="0.3">
      <c r="A65" t="s">
        <v>263</v>
      </c>
      <c r="B65">
        <v>2009</v>
      </c>
    </row>
    <row r="66" spans="1:2" x14ac:dyDescent="0.3">
      <c r="A66" t="s">
        <v>264</v>
      </c>
      <c r="B66">
        <v>2000</v>
      </c>
    </row>
    <row r="67" spans="1:2" x14ac:dyDescent="0.3">
      <c r="A67" t="s">
        <v>265</v>
      </c>
      <c r="B67">
        <v>2001</v>
      </c>
    </row>
    <row r="68" spans="1:2" x14ac:dyDescent="0.3">
      <c r="A68" t="s">
        <v>266</v>
      </c>
      <c r="B68">
        <v>1982</v>
      </c>
    </row>
    <row r="69" spans="1:2" x14ac:dyDescent="0.3">
      <c r="A69" t="s">
        <v>267</v>
      </c>
      <c r="B69">
        <v>1980</v>
      </c>
    </row>
    <row r="70" spans="1:2" x14ac:dyDescent="0.3">
      <c r="A70" t="s">
        <v>409</v>
      </c>
    </row>
    <row r="71" spans="1:2" x14ac:dyDescent="0.3">
      <c r="A71" t="s">
        <v>268</v>
      </c>
      <c r="B71">
        <v>2001</v>
      </c>
    </row>
    <row r="72" spans="1:2" x14ac:dyDescent="0.3">
      <c r="A72" t="s">
        <v>381</v>
      </c>
    </row>
    <row r="73" spans="1:2" x14ac:dyDescent="0.3">
      <c r="A73" t="s">
        <v>269</v>
      </c>
      <c r="B73">
        <v>2011</v>
      </c>
    </row>
    <row r="74" spans="1:2" x14ac:dyDescent="0.3">
      <c r="A74" t="s">
        <v>270</v>
      </c>
      <c r="B74">
        <v>2006</v>
      </c>
    </row>
    <row r="75" spans="1:2" x14ac:dyDescent="0.3">
      <c r="A75" t="s">
        <v>271</v>
      </c>
      <c r="B75">
        <v>2009</v>
      </c>
    </row>
    <row r="76" spans="1:2" x14ac:dyDescent="0.3">
      <c r="A76" t="s">
        <v>272</v>
      </c>
      <c r="B76">
        <v>1994</v>
      </c>
    </row>
    <row r="77" spans="1:2" x14ac:dyDescent="0.3">
      <c r="A77" t="s">
        <v>360</v>
      </c>
    </row>
    <row r="78" spans="1:2" x14ac:dyDescent="0.3">
      <c r="A78" t="s">
        <v>191</v>
      </c>
      <c r="B78">
        <v>2012</v>
      </c>
    </row>
    <row r="79" spans="1:2" x14ac:dyDescent="0.3">
      <c r="A79" t="s">
        <v>346</v>
      </c>
    </row>
    <row r="80" spans="1:2" x14ac:dyDescent="0.3">
      <c r="A80" t="s">
        <v>362</v>
      </c>
    </row>
    <row r="81" spans="1:2" x14ac:dyDescent="0.3">
      <c r="A81" t="s">
        <v>403</v>
      </c>
    </row>
    <row r="82" spans="1:2" x14ac:dyDescent="0.3">
      <c r="A82" t="s">
        <v>348</v>
      </c>
    </row>
    <row r="83" spans="1:2" x14ac:dyDescent="0.3">
      <c r="A83" t="s">
        <v>361</v>
      </c>
    </row>
    <row r="84" spans="1:2" x14ac:dyDescent="0.3">
      <c r="A84" t="s">
        <v>341</v>
      </c>
    </row>
    <row r="85" spans="1:2" x14ac:dyDescent="0.3">
      <c r="A85" t="s">
        <v>372</v>
      </c>
    </row>
    <row r="86" spans="1:2" x14ac:dyDescent="0.3">
      <c r="A86" t="s">
        <v>440</v>
      </c>
    </row>
    <row r="87" spans="1:2" x14ac:dyDescent="0.3">
      <c r="A87" t="s">
        <v>435</v>
      </c>
    </row>
    <row r="88" spans="1:2" x14ac:dyDescent="0.3">
      <c r="A88" t="s">
        <v>369</v>
      </c>
    </row>
    <row r="89" spans="1:2" x14ac:dyDescent="0.3">
      <c r="A89" t="s">
        <v>391</v>
      </c>
    </row>
    <row r="90" spans="1:2" x14ac:dyDescent="0.3">
      <c r="A90" t="s">
        <v>196</v>
      </c>
      <c r="B90">
        <v>2009</v>
      </c>
    </row>
    <row r="91" spans="1:2" x14ac:dyDescent="0.3">
      <c r="A91" t="s">
        <v>197</v>
      </c>
      <c r="B91">
        <v>2011</v>
      </c>
    </row>
    <row r="92" spans="1:2" x14ac:dyDescent="0.3">
      <c r="A92" t="s">
        <v>193</v>
      </c>
      <c r="B92">
        <v>2001</v>
      </c>
    </row>
    <row r="93" spans="1:2" x14ac:dyDescent="0.3">
      <c r="A93" t="s">
        <v>365</v>
      </c>
    </row>
    <row r="94" spans="1:2" x14ac:dyDescent="0.3">
      <c r="A94" t="s">
        <v>434</v>
      </c>
    </row>
    <row r="95" spans="1:2" x14ac:dyDescent="0.3">
      <c r="A95" t="s">
        <v>273</v>
      </c>
      <c r="B95">
        <v>1995</v>
      </c>
    </row>
    <row r="96" spans="1:2" x14ac:dyDescent="0.3">
      <c r="A96" t="s">
        <v>274</v>
      </c>
      <c r="B96">
        <v>2000</v>
      </c>
    </row>
    <row r="97" spans="1:2" x14ac:dyDescent="0.3">
      <c r="A97" t="s">
        <v>275</v>
      </c>
      <c r="B97">
        <v>2010</v>
      </c>
    </row>
    <row r="98" spans="1:2" x14ac:dyDescent="0.3">
      <c r="A98" t="s">
        <v>276</v>
      </c>
      <c r="B98">
        <v>2008</v>
      </c>
    </row>
    <row r="99" spans="1:2" x14ac:dyDescent="0.3">
      <c r="A99" t="s">
        <v>277</v>
      </c>
      <c r="B99">
        <v>2010</v>
      </c>
    </row>
    <row r="100" spans="1:2" x14ac:dyDescent="0.3">
      <c r="A100" t="s">
        <v>278</v>
      </c>
      <c r="B100">
        <v>2005</v>
      </c>
    </row>
    <row r="101" spans="1:2" x14ac:dyDescent="0.3">
      <c r="A101" t="s">
        <v>279</v>
      </c>
      <c r="B101">
        <v>2005</v>
      </c>
    </row>
    <row r="102" spans="1:2" x14ac:dyDescent="0.3">
      <c r="A102" t="s">
        <v>280</v>
      </c>
      <c r="B102">
        <v>1986</v>
      </c>
    </row>
    <row r="103" spans="1:2" x14ac:dyDescent="0.3">
      <c r="A103" t="s">
        <v>281</v>
      </c>
      <c r="B103">
        <v>2005</v>
      </c>
    </row>
    <row r="104" spans="1:2" x14ac:dyDescent="0.3">
      <c r="A104" t="s">
        <v>283</v>
      </c>
      <c r="B104">
        <v>2007</v>
      </c>
    </row>
    <row r="105" spans="1:2" x14ac:dyDescent="0.3">
      <c r="A105" t="s">
        <v>284</v>
      </c>
      <c r="B105">
        <v>2011</v>
      </c>
    </row>
    <row r="106" spans="1:2" x14ac:dyDescent="0.3">
      <c r="A106" t="s">
        <v>285</v>
      </c>
      <c r="B106">
        <v>2003</v>
      </c>
    </row>
    <row r="107" spans="1:2" x14ac:dyDescent="0.3">
      <c r="A107" t="s">
        <v>286</v>
      </c>
      <c r="B107">
        <v>2006</v>
      </c>
    </row>
    <row r="108" spans="1:2" x14ac:dyDescent="0.3">
      <c r="A108" t="s">
        <v>287</v>
      </c>
      <c r="B108">
        <v>2009</v>
      </c>
    </row>
    <row r="109" spans="1:2" x14ac:dyDescent="0.3">
      <c r="A109" t="s">
        <v>351</v>
      </c>
    </row>
    <row r="110" spans="1:2" x14ac:dyDescent="0.3">
      <c r="A110" t="s">
        <v>395</v>
      </c>
    </row>
    <row r="111" spans="1:2" x14ac:dyDescent="0.3">
      <c r="A111" t="s">
        <v>441</v>
      </c>
    </row>
    <row r="112" spans="1:2" x14ac:dyDescent="0.3">
      <c r="A112" t="s">
        <v>411</v>
      </c>
    </row>
    <row r="113" spans="1:2" x14ac:dyDescent="0.3">
      <c r="A113" t="s">
        <v>390</v>
      </c>
    </row>
    <row r="114" spans="1:2" x14ac:dyDescent="0.3">
      <c r="A114" t="s">
        <v>387</v>
      </c>
    </row>
    <row r="115" spans="1:2" x14ac:dyDescent="0.3">
      <c r="A115" t="s">
        <v>201</v>
      </c>
      <c r="B115">
        <v>2002</v>
      </c>
    </row>
    <row r="116" spans="1:2" x14ac:dyDescent="0.3">
      <c r="A116" t="s">
        <v>406</v>
      </c>
    </row>
    <row r="117" spans="1:2" x14ac:dyDescent="0.3">
      <c r="A117" t="s">
        <v>410</v>
      </c>
    </row>
    <row r="118" spans="1:2" x14ac:dyDescent="0.3">
      <c r="A118" t="s">
        <v>349</v>
      </c>
    </row>
    <row r="119" spans="1:2" x14ac:dyDescent="0.3">
      <c r="A119" t="s">
        <v>393</v>
      </c>
    </row>
    <row r="120" spans="1:2" x14ac:dyDescent="0.3">
      <c r="A120" t="s">
        <v>431</v>
      </c>
    </row>
    <row r="121" spans="1:2" x14ac:dyDescent="0.3">
      <c r="A121" t="s">
        <v>379</v>
      </c>
    </row>
    <row r="122" spans="1:2" x14ac:dyDescent="0.3">
      <c r="A122" t="s">
        <v>388</v>
      </c>
    </row>
    <row r="123" spans="1:2" x14ac:dyDescent="0.3">
      <c r="A123" t="s">
        <v>377</v>
      </c>
    </row>
    <row r="124" spans="1:2" x14ac:dyDescent="0.3">
      <c r="A124" t="s">
        <v>289</v>
      </c>
      <c r="B124">
        <v>2010</v>
      </c>
    </row>
    <row r="125" spans="1:2" x14ac:dyDescent="0.3">
      <c r="A125" t="s">
        <v>290</v>
      </c>
      <c r="B125">
        <v>2006</v>
      </c>
    </row>
    <row r="126" spans="1:2" x14ac:dyDescent="0.3">
      <c r="A126" t="s">
        <v>357</v>
      </c>
    </row>
    <row r="127" spans="1:2" x14ac:dyDescent="0.3">
      <c r="A127" t="s">
        <v>399</v>
      </c>
    </row>
    <row r="128" spans="1:2" x14ac:dyDescent="0.3">
      <c r="A128" t="s">
        <v>205</v>
      </c>
      <c r="B128">
        <v>1998</v>
      </c>
    </row>
    <row r="129" spans="1:2" x14ac:dyDescent="0.3">
      <c r="A129" t="s">
        <v>426</v>
      </c>
    </row>
    <row r="130" spans="1:2" x14ac:dyDescent="0.3">
      <c r="A130" t="s">
        <v>414</v>
      </c>
    </row>
    <row r="131" spans="1:2" x14ac:dyDescent="0.3">
      <c r="A131" t="s">
        <v>408</v>
      </c>
    </row>
    <row r="132" spans="1:2" x14ac:dyDescent="0.3">
      <c r="A132" t="s">
        <v>400</v>
      </c>
    </row>
    <row r="133" spans="1:2" x14ac:dyDescent="0.3">
      <c r="A133" t="s">
        <v>401</v>
      </c>
    </row>
    <row r="134" spans="1:2" x14ac:dyDescent="0.3">
      <c r="A134" t="s">
        <v>447</v>
      </c>
    </row>
    <row r="135" spans="1:2" x14ac:dyDescent="0.3">
      <c r="A135" t="s">
        <v>364</v>
      </c>
    </row>
    <row r="136" spans="1:2" x14ac:dyDescent="0.3">
      <c r="A136" t="s">
        <v>186</v>
      </c>
      <c r="B136">
        <v>2011</v>
      </c>
    </row>
    <row r="137" spans="1:2" x14ac:dyDescent="0.3">
      <c r="A137" t="s">
        <v>439</v>
      </c>
    </row>
    <row r="138" spans="1:2" x14ac:dyDescent="0.3">
      <c r="A138" t="s">
        <v>405</v>
      </c>
    </row>
    <row r="139" spans="1:2" x14ac:dyDescent="0.3">
      <c r="A139" t="s">
        <v>354</v>
      </c>
    </row>
    <row r="140" spans="1:2" x14ac:dyDescent="0.3">
      <c r="A140" t="s">
        <v>404</v>
      </c>
    </row>
    <row r="141" spans="1:2" x14ac:dyDescent="0.3">
      <c r="A141" t="s">
        <v>442</v>
      </c>
    </row>
    <row r="142" spans="1:2" x14ac:dyDescent="0.3">
      <c r="A142" t="s">
        <v>329</v>
      </c>
    </row>
    <row r="143" spans="1:2" x14ac:dyDescent="0.3">
      <c r="A143" t="s">
        <v>407</v>
      </c>
    </row>
    <row r="144" spans="1:2" x14ac:dyDescent="0.3">
      <c r="A144" t="s">
        <v>428</v>
      </c>
    </row>
    <row r="145" spans="1:2" x14ac:dyDescent="0.3">
      <c r="A145" t="s">
        <v>356</v>
      </c>
    </row>
    <row r="146" spans="1:2" x14ac:dyDescent="0.3">
      <c r="A146" t="s">
        <v>340</v>
      </c>
    </row>
    <row r="147" spans="1:2" x14ac:dyDescent="0.3">
      <c r="A147" t="s">
        <v>208</v>
      </c>
      <c r="B147">
        <v>2001</v>
      </c>
    </row>
    <row r="148" spans="1:2" x14ac:dyDescent="0.3">
      <c r="A148" t="s">
        <v>446</v>
      </c>
    </row>
    <row r="149" spans="1:2" x14ac:dyDescent="0.3">
      <c r="A149" t="s">
        <v>413</v>
      </c>
    </row>
    <row r="150" spans="1:2" x14ac:dyDescent="0.3">
      <c r="A150" t="s">
        <v>437</v>
      </c>
    </row>
    <row r="151" spans="1:2" x14ac:dyDescent="0.3">
      <c r="A151" t="s">
        <v>227</v>
      </c>
      <c r="B151">
        <v>2006</v>
      </c>
    </row>
    <row r="152" spans="1:2" x14ac:dyDescent="0.3">
      <c r="A152" t="s">
        <v>425</v>
      </c>
    </row>
    <row r="153" spans="1:2" x14ac:dyDescent="0.3">
      <c r="A153" t="s">
        <v>423</v>
      </c>
    </row>
    <row r="154" spans="1:2" x14ac:dyDescent="0.3">
      <c r="A154" t="s">
        <v>436</v>
      </c>
    </row>
    <row r="155" spans="1:2" x14ac:dyDescent="0.3">
      <c r="A155" t="s">
        <v>402</v>
      </c>
    </row>
    <row r="156" spans="1:2" x14ac:dyDescent="0.3">
      <c r="A156" t="s">
        <v>443</v>
      </c>
    </row>
    <row r="157" spans="1:2" x14ac:dyDescent="0.3">
      <c r="A157" t="s">
        <v>330</v>
      </c>
    </row>
    <row r="158" spans="1:2" x14ac:dyDescent="0.3">
      <c r="A158" t="s">
        <v>331</v>
      </c>
    </row>
    <row r="159" spans="1:2" x14ac:dyDescent="0.3">
      <c r="A159" t="s">
        <v>332</v>
      </c>
    </row>
    <row r="160" spans="1:2" x14ac:dyDescent="0.3">
      <c r="A160" t="s">
        <v>333</v>
      </c>
    </row>
    <row r="161" spans="1:2" x14ac:dyDescent="0.3">
      <c r="A161" t="s">
        <v>368</v>
      </c>
    </row>
    <row r="162" spans="1:2" x14ac:dyDescent="0.3">
      <c r="A162" t="s">
        <v>371</v>
      </c>
    </row>
    <row r="163" spans="1:2" x14ac:dyDescent="0.3">
      <c r="A163" t="s">
        <v>363</v>
      </c>
    </row>
    <row r="164" spans="1:2" x14ac:dyDescent="0.3">
      <c r="A164" t="s">
        <v>366</v>
      </c>
    </row>
    <row r="165" spans="1:2" x14ac:dyDescent="0.3">
      <c r="A165" t="s">
        <v>228</v>
      </c>
      <c r="B165">
        <v>2009</v>
      </c>
    </row>
    <row r="166" spans="1:2" x14ac:dyDescent="0.3">
      <c r="A166" t="s">
        <v>429</v>
      </c>
    </row>
    <row r="167" spans="1:2" x14ac:dyDescent="0.3">
      <c r="A167" t="s">
        <v>358</v>
      </c>
    </row>
    <row r="168" spans="1:2" x14ac:dyDescent="0.3">
      <c r="A168" t="s">
        <v>424</v>
      </c>
    </row>
    <row r="169" spans="1:2" x14ac:dyDescent="0.3">
      <c r="A169" t="s">
        <v>386</v>
      </c>
    </row>
    <row r="170" spans="1:2" x14ac:dyDescent="0.3">
      <c r="A170" t="s">
        <v>339</v>
      </c>
    </row>
    <row r="171" spans="1:2" x14ac:dyDescent="0.3">
      <c r="A171" t="s">
        <v>342</v>
      </c>
    </row>
    <row r="172" spans="1:2" x14ac:dyDescent="0.3">
      <c r="A172" t="s">
        <v>344</v>
      </c>
    </row>
    <row r="173" spans="1:2" x14ac:dyDescent="0.3">
      <c r="A173" t="s">
        <v>375</v>
      </c>
    </row>
    <row r="174" spans="1:2" x14ac:dyDescent="0.3">
      <c r="A174" t="s">
        <v>383</v>
      </c>
    </row>
    <row r="175" spans="1:2" x14ac:dyDescent="0.3">
      <c r="A175" t="s">
        <v>418</v>
      </c>
    </row>
    <row r="176" spans="1:2" x14ac:dyDescent="0.3">
      <c r="A176" t="s">
        <v>373</v>
      </c>
    </row>
    <row r="177" spans="1:2" x14ac:dyDescent="0.3">
      <c r="A177" t="s">
        <v>396</v>
      </c>
    </row>
    <row r="178" spans="1:2" x14ac:dyDescent="0.3">
      <c r="A178" t="s">
        <v>296</v>
      </c>
      <c r="B178">
        <v>2010</v>
      </c>
    </row>
    <row r="179" spans="1:2" x14ac:dyDescent="0.3">
      <c r="A179" t="s">
        <v>384</v>
      </c>
    </row>
    <row r="180" spans="1:2" x14ac:dyDescent="0.3">
      <c r="A180" t="s">
        <v>345</v>
      </c>
    </row>
    <row r="181" spans="1:2" x14ac:dyDescent="0.3">
      <c r="A181" t="s">
        <v>397</v>
      </c>
    </row>
    <row r="182" spans="1:2" x14ac:dyDescent="0.3">
      <c r="A182" t="s">
        <v>430</v>
      </c>
    </row>
    <row r="183" spans="1:2" x14ac:dyDescent="0.3">
      <c r="A183" t="s">
        <v>355</v>
      </c>
    </row>
    <row r="184" spans="1:2" x14ac:dyDescent="0.3">
      <c r="A184" t="s">
        <v>209</v>
      </c>
      <c r="B184">
        <v>2004</v>
      </c>
    </row>
    <row r="185" spans="1:2" x14ac:dyDescent="0.3">
      <c r="A185" t="s">
        <v>350</v>
      </c>
    </row>
    <row r="186" spans="1:2" x14ac:dyDescent="0.3">
      <c r="A186" t="s">
        <v>416</v>
      </c>
    </row>
    <row r="187" spans="1:2" x14ac:dyDescent="0.3">
      <c r="A187" t="s">
        <v>370</v>
      </c>
    </row>
    <row r="188" spans="1:2" x14ac:dyDescent="0.3">
      <c r="A188" s="1" t="s">
        <v>352</v>
      </c>
    </row>
    <row r="189" spans="1:2" x14ac:dyDescent="0.3">
      <c r="A189" t="s">
        <v>389</v>
      </c>
    </row>
    <row r="190" spans="1:2" x14ac:dyDescent="0.3">
      <c r="A190" t="s">
        <v>347</v>
      </c>
    </row>
    <row r="191" spans="1:2" x14ac:dyDescent="0.3">
      <c r="A191" t="s">
        <v>353</v>
      </c>
    </row>
    <row r="192" spans="1:2" x14ac:dyDescent="0.3">
      <c r="A192" t="s">
        <v>432</v>
      </c>
    </row>
    <row r="193" spans="1:2" x14ac:dyDescent="0.3">
      <c r="A193" t="s">
        <v>195</v>
      </c>
      <c r="B193">
        <v>2006</v>
      </c>
    </row>
    <row r="194" spans="1:2" x14ac:dyDescent="0.3">
      <c r="A194" t="s">
        <v>343</v>
      </c>
    </row>
    <row r="195" spans="1:2" x14ac:dyDescent="0.3">
      <c r="A195" t="s">
        <v>444</v>
      </c>
    </row>
    <row r="196" spans="1:2" x14ac:dyDescent="0.3">
      <c r="A196" t="s">
        <v>187</v>
      </c>
      <c r="B196">
        <v>2011</v>
      </c>
    </row>
    <row r="197" spans="1:2" x14ac:dyDescent="0.3">
      <c r="A197" t="s">
        <v>190</v>
      </c>
      <c r="B197">
        <v>2010</v>
      </c>
    </row>
    <row r="198" spans="1:2" x14ac:dyDescent="0.3">
      <c r="A198" t="s">
        <v>420</v>
      </c>
    </row>
    <row r="199" spans="1:2" x14ac:dyDescent="0.3">
      <c r="A199" t="s">
        <v>380</v>
      </c>
    </row>
    <row r="200" spans="1:2" x14ac:dyDescent="0.3">
      <c r="A200" t="s">
        <v>445</v>
      </c>
    </row>
    <row r="201" spans="1:2" x14ac:dyDescent="0.3">
      <c r="A201" t="s">
        <v>415</v>
      </c>
    </row>
    <row r="202" spans="1:2" x14ac:dyDescent="0.3">
      <c r="A202" t="s">
        <v>427</v>
      </c>
    </row>
    <row r="203" spans="1:2" x14ac:dyDescent="0.3">
      <c r="A203" t="s">
        <v>398</v>
      </c>
    </row>
    <row r="204" spans="1:2" x14ac:dyDescent="0.3">
      <c r="A204" t="s">
        <v>282</v>
      </c>
      <c r="B204">
        <v>2004</v>
      </c>
    </row>
    <row r="205" spans="1:2" x14ac:dyDescent="0.3">
      <c r="A205" t="s">
        <v>378</v>
      </c>
    </row>
    <row r="206" spans="1:2" x14ac:dyDescent="0.3">
      <c r="A206" t="s">
        <v>374</v>
      </c>
    </row>
    <row r="207" spans="1:2" x14ac:dyDescent="0.3">
      <c r="A207" t="s">
        <v>412</v>
      </c>
    </row>
    <row r="208" spans="1:2" x14ac:dyDescent="0.3">
      <c r="A208" t="s">
        <v>394</v>
      </c>
    </row>
    <row r="209" spans="1:2" x14ac:dyDescent="0.3">
      <c r="A209" t="s">
        <v>335</v>
      </c>
    </row>
    <row r="210" spans="1:2" x14ac:dyDescent="0.3">
      <c r="A210" t="s">
        <v>419</v>
      </c>
    </row>
    <row r="211" spans="1:2" x14ac:dyDescent="0.3">
      <c r="A211" t="s">
        <v>422</v>
      </c>
    </row>
    <row r="212" spans="1:2" x14ac:dyDescent="0.3">
      <c r="A212" t="s">
        <v>392</v>
      </c>
    </row>
    <row r="213" spans="1:2" x14ac:dyDescent="0.3">
      <c r="A213" t="s">
        <v>334</v>
      </c>
    </row>
    <row r="214" spans="1:2" x14ac:dyDescent="0.3">
      <c r="A214" t="s">
        <v>359</v>
      </c>
    </row>
    <row r="215" spans="1:2" x14ac:dyDescent="0.3">
      <c r="A215" t="s">
        <v>292</v>
      </c>
      <c r="B215">
        <v>2008</v>
      </c>
    </row>
    <row r="216" spans="1:2" x14ac:dyDescent="0.3">
      <c r="A216" t="s">
        <v>293</v>
      </c>
      <c r="B216">
        <v>2009</v>
      </c>
    </row>
    <row r="217" spans="1:2" x14ac:dyDescent="0.3">
      <c r="A217" t="s">
        <v>295</v>
      </c>
      <c r="B217">
        <v>2010</v>
      </c>
    </row>
    <row r="218" spans="1:2" x14ac:dyDescent="0.3">
      <c r="A218" t="s">
        <v>294</v>
      </c>
      <c r="B218">
        <v>2008</v>
      </c>
    </row>
    <row r="219" spans="1:2" x14ac:dyDescent="0.3">
      <c r="A219" t="s">
        <v>337</v>
      </c>
    </row>
    <row r="220" spans="1:2" x14ac:dyDescent="0.3">
      <c r="A220" t="s">
        <v>291</v>
      </c>
      <c r="B220">
        <v>2002</v>
      </c>
    </row>
  </sheetData>
  <sortState xmlns:xlrd2="http://schemas.microsoft.com/office/spreadsheetml/2017/richdata2" ref="A2:E250">
    <sortCondition ref="A148"/>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81"/>
  <sheetViews>
    <sheetView topLeftCell="A4" workbookViewId="0">
      <pane xSplit="1" topLeftCell="G1" activePane="topRight" state="frozen"/>
      <selection pane="topRight" activeCell="A4" sqref="A4:XFD4"/>
    </sheetView>
  </sheetViews>
  <sheetFormatPr defaultRowHeight="14.4" x14ac:dyDescent="0.3"/>
  <cols>
    <col min="1" max="1" width="53.6640625" bestFit="1" customWidth="1"/>
    <col min="2" max="2" width="6.33203125" bestFit="1" customWidth="1"/>
    <col min="3" max="3" width="45.33203125" bestFit="1" customWidth="1"/>
    <col min="4" max="4" width="11.6640625" bestFit="1" customWidth="1"/>
    <col min="5" max="5" width="11.6640625" style="5" customWidth="1"/>
    <col min="6" max="6" width="48.44140625" bestFit="1" customWidth="1"/>
    <col min="7" max="7" width="124.109375" bestFit="1" customWidth="1"/>
  </cols>
  <sheetData>
    <row r="1" spans="1:10" x14ac:dyDescent="0.3">
      <c r="A1" t="s">
        <v>0</v>
      </c>
      <c r="B1" t="s">
        <v>1</v>
      </c>
      <c r="C1" t="s">
        <v>71</v>
      </c>
      <c r="D1" t="s">
        <v>780</v>
      </c>
      <c r="E1" s="5" t="s">
        <v>1756</v>
      </c>
      <c r="F1" t="s">
        <v>879</v>
      </c>
    </row>
    <row r="2" spans="1:10" s="7" customFormat="1" x14ac:dyDescent="0.3">
      <c r="A2" s="7" t="s">
        <v>915</v>
      </c>
      <c r="B2" s="7">
        <v>2014</v>
      </c>
      <c r="C2" s="7" t="s">
        <v>916</v>
      </c>
      <c r="D2" s="7">
        <v>10</v>
      </c>
      <c r="E2" s="169">
        <v>41893</v>
      </c>
      <c r="F2" s="7" t="s">
        <v>917</v>
      </c>
      <c r="I2"/>
      <c r="J2"/>
    </row>
    <row r="3" spans="1:10" s="13" customFormat="1" x14ac:dyDescent="0.3">
      <c r="A3" t="s">
        <v>876</v>
      </c>
      <c r="B3">
        <v>2011</v>
      </c>
      <c r="C3" t="s">
        <v>463</v>
      </c>
      <c r="D3" s="65">
        <v>10</v>
      </c>
      <c r="E3" s="5"/>
      <c r="F3" t="s">
        <v>632</v>
      </c>
      <c r="G3"/>
      <c r="H3"/>
      <c r="I3"/>
      <c r="J3"/>
    </row>
    <row r="4" spans="1:10" s="65" customFormat="1" x14ac:dyDescent="0.3">
      <c r="A4" s="65" t="s">
        <v>2022</v>
      </c>
      <c r="B4" s="65">
        <v>1997</v>
      </c>
      <c r="D4" s="65">
        <v>9</v>
      </c>
      <c r="E4" s="170">
        <v>41947</v>
      </c>
      <c r="G4" s="230" t="s">
        <v>2023</v>
      </c>
    </row>
    <row r="5" spans="1:10" x14ac:dyDescent="0.3">
      <c r="A5" t="s">
        <v>2020</v>
      </c>
      <c r="B5">
        <v>1999</v>
      </c>
      <c r="D5">
        <v>9</v>
      </c>
      <c r="E5" s="5">
        <v>41947</v>
      </c>
      <c r="G5" t="s">
        <v>2021</v>
      </c>
    </row>
    <row r="6" spans="1:10" s="65" customFormat="1" x14ac:dyDescent="0.3">
      <c r="A6" t="s">
        <v>2030</v>
      </c>
      <c r="B6">
        <v>2003</v>
      </c>
      <c r="C6"/>
      <c r="D6">
        <v>9</v>
      </c>
      <c r="E6" s="5">
        <v>41949</v>
      </c>
      <c r="F6"/>
      <c r="G6" t="s">
        <v>2031</v>
      </c>
      <c r="H6"/>
      <c r="I6"/>
      <c r="J6"/>
    </row>
    <row r="7" spans="1:10" x14ac:dyDescent="0.3">
      <c r="A7" s="13" t="s">
        <v>1279</v>
      </c>
      <c r="B7" s="13">
        <v>2004</v>
      </c>
      <c r="C7" s="13" t="s">
        <v>1108</v>
      </c>
      <c r="D7" s="13">
        <v>9</v>
      </c>
      <c r="E7" s="126"/>
      <c r="F7" s="13" t="s">
        <v>1280</v>
      </c>
      <c r="G7" s="207" t="s">
        <v>1755</v>
      </c>
      <c r="H7" s="13"/>
    </row>
    <row r="8" spans="1:10" x14ac:dyDescent="0.3">
      <c r="A8" t="s">
        <v>1750</v>
      </c>
      <c r="B8">
        <v>2012</v>
      </c>
      <c r="C8" t="s">
        <v>324</v>
      </c>
      <c r="D8" s="9">
        <v>9</v>
      </c>
      <c r="E8" s="5">
        <v>41893</v>
      </c>
      <c r="G8" t="s">
        <v>1751</v>
      </c>
    </row>
    <row r="9" spans="1:10" x14ac:dyDescent="0.3">
      <c r="A9" s="7" t="s">
        <v>1340</v>
      </c>
      <c r="B9" s="7">
        <v>1995</v>
      </c>
      <c r="C9" s="7" t="s">
        <v>324</v>
      </c>
      <c r="D9" s="7">
        <v>9</v>
      </c>
      <c r="E9" s="169"/>
      <c r="F9" s="7" t="s">
        <v>1280</v>
      </c>
      <c r="G9" s="7"/>
      <c r="H9" s="7"/>
    </row>
    <row r="10" spans="1:10" x14ac:dyDescent="0.3">
      <c r="A10" t="s">
        <v>1927</v>
      </c>
      <c r="B10">
        <v>2010</v>
      </c>
      <c r="C10" t="s">
        <v>878</v>
      </c>
      <c r="D10">
        <v>9</v>
      </c>
      <c r="E10" s="5">
        <v>41912</v>
      </c>
      <c r="F10" t="s">
        <v>1928</v>
      </c>
      <c r="G10" t="s">
        <v>1929</v>
      </c>
    </row>
    <row r="11" spans="1:10" x14ac:dyDescent="0.3">
      <c r="A11" t="s">
        <v>1059</v>
      </c>
      <c r="B11">
        <v>1996</v>
      </c>
      <c r="C11" t="s">
        <v>1057</v>
      </c>
      <c r="D11" s="9">
        <v>9</v>
      </c>
      <c r="E11" s="5">
        <v>41893</v>
      </c>
      <c r="F11" t="s">
        <v>1060</v>
      </c>
    </row>
    <row r="12" spans="1:10" x14ac:dyDescent="0.3">
      <c r="A12" s="7" t="s">
        <v>1100</v>
      </c>
      <c r="B12" s="7">
        <v>2014</v>
      </c>
      <c r="C12" s="7" t="s">
        <v>72</v>
      </c>
      <c r="D12" s="7">
        <v>9</v>
      </c>
      <c r="E12" s="169">
        <v>41893</v>
      </c>
      <c r="F12" s="7" t="s">
        <v>1101</v>
      </c>
      <c r="G12" s="7"/>
      <c r="H12" s="7"/>
    </row>
    <row r="13" spans="1:10" s="65" customFormat="1" x14ac:dyDescent="0.3">
      <c r="A13" t="s">
        <v>936</v>
      </c>
      <c r="B13">
        <v>1998</v>
      </c>
      <c r="C13" t="s">
        <v>916</v>
      </c>
      <c r="D13" s="9">
        <v>9</v>
      </c>
      <c r="E13" s="5">
        <v>41893</v>
      </c>
      <c r="F13"/>
      <c r="G13"/>
      <c r="I13"/>
      <c r="J13"/>
    </row>
    <row r="14" spans="1:10" x14ac:dyDescent="0.3">
      <c r="A14" t="s">
        <v>1914</v>
      </c>
      <c r="B14">
        <v>1985</v>
      </c>
      <c r="C14" t="s">
        <v>1915</v>
      </c>
      <c r="D14">
        <v>9</v>
      </c>
      <c r="E14" s="5">
        <v>41908</v>
      </c>
      <c r="G14" t="s">
        <v>1916</v>
      </c>
    </row>
    <row r="15" spans="1:10" s="65" customFormat="1" x14ac:dyDescent="0.3">
      <c r="A15" t="s">
        <v>1917</v>
      </c>
      <c r="B15">
        <v>1989</v>
      </c>
      <c r="C15" t="s">
        <v>1915</v>
      </c>
      <c r="D15">
        <v>9</v>
      </c>
      <c r="E15" s="5">
        <v>41908</v>
      </c>
      <c r="F15"/>
      <c r="G15" t="s">
        <v>1918</v>
      </c>
      <c r="H15"/>
      <c r="I15"/>
      <c r="J15"/>
    </row>
    <row r="16" spans="1:10" x14ac:dyDescent="0.3">
      <c r="A16" t="s">
        <v>1919</v>
      </c>
      <c r="B16">
        <v>1990</v>
      </c>
      <c r="C16" t="s">
        <v>1915</v>
      </c>
      <c r="D16">
        <v>9</v>
      </c>
      <c r="E16" s="5">
        <v>41908</v>
      </c>
      <c r="G16" t="s">
        <v>1920</v>
      </c>
    </row>
    <row r="17" spans="1:10" s="65" customFormat="1" x14ac:dyDescent="0.3">
      <c r="A17" t="s">
        <v>1938</v>
      </c>
      <c r="B17">
        <v>2014</v>
      </c>
      <c r="C17" t="s">
        <v>72</v>
      </c>
      <c r="D17">
        <v>9</v>
      </c>
      <c r="E17" s="5">
        <v>41919</v>
      </c>
      <c r="F17" t="s">
        <v>1939</v>
      </c>
      <c r="G17" t="s">
        <v>1994</v>
      </c>
      <c r="H17"/>
      <c r="I17"/>
      <c r="J17"/>
    </row>
    <row r="18" spans="1:10" x14ac:dyDescent="0.3">
      <c r="A18" t="s">
        <v>1740</v>
      </c>
      <c r="B18">
        <v>2013</v>
      </c>
      <c r="C18" t="s">
        <v>566</v>
      </c>
      <c r="D18" s="9">
        <v>9</v>
      </c>
      <c r="E18" s="5">
        <v>41893</v>
      </c>
      <c r="F18" t="s">
        <v>1742</v>
      </c>
      <c r="G18" t="s">
        <v>1741</v>
      </c>
    </row>
    <row r="19" spans="1:10" x14ac:dyDescent="0.3">
      <c r="A19" t="s">
        <v>370</v>
      </c>
      <c r="B19">
        <v>1994</v>
      </c>
      <c r="C19" t="s">
        <v>1057</v>
      </c>
      <c r="D19">
        <v>9</v>
      </c>
      <c r="F19" t="s">
        <v>1064</v>
      </c>
    </row>
    <row r="20" spans="1:10" x14ac:dyDescent="0.3">
      <c r="A20" t="s">
        <v>791</v>
      </c>
      <c r="B20">
        <v>2002</v>
      </c>
      <c r="C20" t="s">
        <v>792</v>
      </c>
      <c r="D20">
        <v>9</v>
      </c>
    </row>
    <row r="21" spans="1:10" x14ac:dyDescent="0.3">
      <c r="A21" t="s">
        <v>793</v>
      </c>
      <c r="B21">
        <v>2004</v>
      </c>
      <c r="C21" t="s">
        <v>792</v>
      </c>
      <c r="D21">
        <v>9</v>
      </c>
    </row>
    <row r="22" spans="1:10" x14ac:dyDescent="0.3">
      <c r="A22" t="s">
        <v>794</v>
      </c>
      <c r="B22">
        <v>2007</v>
      </c>
      <c r="C22" t="s">
        <v>792</v>
      </c>
      <c r="D22">
        <v>9</v>
      </c>
    </row>
    <row r="23" spans="1:10" x14ac:dyDescent="0.3">
      <c r="A23" t="s">
        <v>1759</v>
      </c>
      <c r="B23">
        <v>2012</v>
      </c>
      <c r="C23" t="s">
        <v>939</v>
      </c>
      <c r="D23" s="9">
        <v>9</v>
      </c>
      <c r="E23" s="5">
        <v>41893</v>
      </c>
      <c r="F23" t="s">
        <v>1760</v>
      </c>
      <c r="G23" t="s">
        <v>1023</v>
      </c>
    </row>
    <row r="24" spans="1:10" x14ac:dyDescent="0.3">
      <c r="A24" s="7" t="s">
        <v>1149</v>
      </c>
      <c r="B24" s="7">
        <v>2012</v>
      </c>
      <c r="C24" s="7" t="s">
        <v>1150</v>
      </c>
      <c r="D24" s="7">
        <v>9</v>
      </c>
      <c r="E24" s="169"/>
      <c r="F24" s="7"/>
      <c r="G24" s="171" t="s">
        <v>1151</v>
      </c>
      <c r="H24" s="7" t="s">
        <v>1273</v>
      </c>
    </row>
    <row r="25" spans="1:10" s="65" customFormat="1" x14ac:dyDescent="0.3">
      <c r="A25" t="s">
        <v>1598</v>
      </c>
      <c r="B25">
        <v>2011</v>
      </c>
      <c r="C25" t="s">
        <v>1599</v>
      </c>
      <c r="D25" s="9">
        <v>9</v>
      </c>
      <c r="E25" s="5">
        <v>41893</v>
      </c>
      <c r="F25" t="s">
        <v>1600</v>
      </c>
      <c r="G25"/>
      <c r="H25"/>
      <c r="I25"/>
      <c r="J25"/>
    </row>
    <row r="26" spans="1:10" x14ac:dyDescent="0.3">
      <c r="A26" t="s">
        <v>2000</v>
      </c>
      <c r="B26">
        <v>2012</v>
      </c>
      <c r="C26" t="s">
        <v>2001</v>
      </c>
      <c r="D26">
        <v>9</v>
      </c>
      <c r="E26" s="5">
        <v>41936</v>
      </c>
    </row>
    <row r="27" spans="1:10" s="13" customFormat="1" x14ac:dyDescent="0.3">
      <c r="A27" t="s">
        <v>2045</v>
      </c>
      <c r="B27">
        <v>2012</v>
      </c>
      <c r="C27"/>
      <c r="D27">
        <v>8</v>
      </c>
      <c r="E27" s="5">
        <v>41956</v>
      </c>
      <c r="F27"/>
      <c r="G27" t="s">
        <v>2046</v>
      </c>
      <c r="H27"/>
      <c r="I27"/>
      <c r="J27"/>
    </row>
    <row r="28" spans="1:10" s="65" customFormat="1" x14ac:dyDescent="0.3">
      <c r="A28" t="s">
        <v>2024</v>
      </c>
      <c r="B28">
        <v>2014</v>
      </c>
      <c r="C28" t="s">
        <v>1599</v>
      </c>
      <c r="D28">
        <v>8</v>
      </c>
      <c r="E28" s="5">
        <v>41947</v>
      </c>
      <c r="F28"/>
      <c r="G28" t="s">
        <v>2025</v>
      </c>
      <c r="H28"/>
      <c r="I28"/>
      <c r="J28"/>
    </row>
    <row r="29" spans="1:10" s="65" customFormat="1" x14ac:dyDescent="0.3">
      <c r="A29" t="s">
        <v>902</v>
      </c>
      <c r="B29">
        <v>2012</v>
      </c>
      <c r="C29" t="s">
        <v>814</v>
      </c>
      <c r="D29" s="9">
        <v>8</v>
      </c>
      <c r="E29" s="5">
        <v>41893</v>
      </c>
      <c r="F29"/>
      <c r="G29" t="s">
        <v>1023</v>
      </c>
      <c r="H29"/>
      <c r="I29"/>
      <c r="J29"/>
    </row>
    <row r="30" spans="1:10" s="7" customFormat="1" x14ac:dyDescent="0.3">
      <c r="A30" s="65" t="s">
        <v>1343</v>
      </c>
      <c r="B30" s="65">
        <v>2005</v>
      </c>
      <c r="C30" s="65" t="s">
        <v>463</v>
      </c>
      <c r="D30" s="65">
        <v>8</v>
      </c>
      <c r="E30" s="170">
        <v>41893</v>
      </c>
      <c r="F30" s="65" t="s">
        <v>1144</v>
      </c>
      <c r="G30" s="65"/>
      <c r="H30" s="65"/>
      <c r="I30" s="65"/>
      <c r="J30" s="65"/>
    </row>
    <row r="31" spans="1:10" s="7" customFormat="1" x14ac:dyDescent="0.3">
      <c r="A31" s="7" t="s">
        <v>1211</v>
      </c>
      <c r="B31" s="7">
        <v>2013</v>
      </c>
      <c r="C31" s="7" t="s">
        <v>463</v>
      </c>
      <c r="D31" s="7">
        <v>8</v>
      </c>
      <c r="E31" s="169">
        <v>41893</v>
      </c>
      <c r="F31" s="7" t="s">
        <v>1763</v>
      </c>
      <c r="G31" s="171" t="s">
        <v>1212</v>
      </c>
      <c r="I31"/>
      <c r="J31"/>
    </row>
    <row r="32" spans="1:10" x14ac:dyDescent="0.3">
      <c r="A32" t="s">
        <v>920</v>
      </c>
      <c r="B32">
        <v>2010</v>
      </c>
      <c r="C32" t="s">
        <v>921</v>
      </c>
      <c r="D32" s="9">
        <v>8</v>
      </c>
      <c r="E32" s="5">
        <v>41893</v>
      </c>
      <c r="F32" t="s">
        <v>1764</v>
      </c>
      <c r="G32" t="s">
        <v>1569</v>
      </c>
    </row>
    <row r="33" spans="1:10" x14ac:dyDescent="0.3">
      <c r="A33" t="s">
        <v>1035</v>
      </c>
      <c r="B33">
        <v>2012</v>
      </c>
      <c r="C33" t="s">
        <v>72</v>
      </c>
      <c r="D33" s="9">
        <v>8</v>
      </c>
      <c r="E33" s="5">
        <v>41893</v>
      </c>
      <c r="G33" t="s">
        <v>1130</v>
      </c>
    </row>
    <row r="34" spans="1:10" x14ac:dyDescent="0.3">
      <c r="A34" s="7" t="s">
        <v>1402</v>
      </c>
      <c r="B34" s="7">
        <v>2010</v>
      </c>
      <c r="C34" s="7" t="s">
        <v>916</v>
      </c>
      <c r="D34" s="7">
        <v>8</v>
      </c>
      <c r="E34" s="169"/>
      <c r="F34" s="7"/>
      <c r="G34" s="7" t="s">
        <v>1403</v>
      </c>
      <c r="H34" s="7"/>
    </row>
    <row r="35" spans="1:10" s="65" customFormat="1" x14ac:dyDescent="0.3">
      <c r="A35" s="7" t="s">
        <v>1309</v>
      </c>
      <c r="B35" s="7">
        <v>2003</v>
      </c>
      <c r="C35" s="7" t="s">
        <v>1108</v>
      </c>
      <c r="D35" s="7">
        <v>8</v>
      </c>
      <c r="E35" s="169"/>
      <c r="F35" s="7" t="s">
        <v>881</v>
      </c>
      <c r="G35" s="7"/>
      <c r="H35" s="7"/>
    </row>
    <row r="36" spans="1:10" s="65" customFormat="1" x14ac:dyDescent="0.3">
      <c r="A36" t="s">
        <v>1320</v>
      </c>
      <c r="B36">
        <v>1992</v>
      </c>
      <c r="C36" t="s">
        <v>463</v>
      </c>
      <c r="D36" s="9">
        <v>8</v>
      </c>
      <c r="E36" s="5">
        <v>41893</v>
      </c>
      <c r="F36" t="s">
        <v>1314</v>
      </c>
      <c r="G36"/>
      <c r="H36"/>
      <c r="I36" s="7"/>
      <c r="J36" s="7"/>
    </row>
    <row r="37" spans="1:10" x14ac:dyDescent="0.3">
      <c r="A37" t="s">
        <v>1221</v>
      </c>
      <c r="B37">
        <v>2008</v>
      </c>
      <c r="C37" t="s">
        <v>593</v>
      </c>
      <c r="D37" s="9">
        <v>8</v>
      </c>
      <c r="E37" s="5">
        <v>41893</v>
      </c>
      <c r="F37" t="s">
        <v>1222</v>
      </c>
    </row>
    <row r="38" spans="1:10" s="65" customFormat="1" x14ac:dyDescent="0.3">
      <c r="A38" t="s">
        <v>1020</v>
      </c>
      <c r="B38">
        <v>2012</v>
      </c>
      <c r="C38" t="s">
        <v>1039</v>
      </c>
      <c r="D38" s="9">
        <v>8</v>
      </c>
      <c r="E38" s="5">
        <v>41893</v>
      </c>
      <c r="F38" t="s">
        <v>1040</v>
      </c>
      <c r="G38" s="77" t="s">
        <v>1021</v>
      </c>
      <c r="H38"/>
      <c r="I38"/>
      <c r="J38"/>
    </row>
    <row r="39" spans="1:10" x14ac:dyDescent="0.3">
      <c r="A39" t="s">
        <v>1110</v>
      </c>
      <c r="B39">
        <v>1986</v>
      </c>
      <c r="C39" t="s">
        <v>1111</v>
      </c>
      <c r="D39" s="9">
        <v>8</v>
      </c>
      <c r="E39" s="5">
        <v>41893</v>
      </c>
      <c r="F39" t="s">
        <v>1112</v>
      </c>
      <c r="G39" s="5" t="s">
        <v>1768</v>
      </c>
      <c r="I39" s="65"/>
      <c r="J39" s="65"/>
    </row>
    <row r="40" spans="1:10" s="65" customFormat="1" x14ac:dyDescent="0.3">
      <c r="A40" t="s">
        <v>1907</v>
      </c>
      <c r="B40">
        <v>2013</v>
      </c>
      <c r="C40" t="s">
        <v>324</v>
      </c>
      <c r="D40">
        <v>8</v>
      </c>
      <c r="E40" s="5">
        <v>41908</v>
      </c>
      <c r="F40" t="s">
        <v>1908</v>
      </c>
      <c r="G40" t="s">
        <v>1909</v>
      </c>
      <c r="H40" t="s">
        <v>2011</v>
      </c>
      <c r="I40"/>
      <c r="J40"/>
    </row>
    <row r="41" spans="1:10" s="65" customFormat="1" x14ac:dyDescent="0.3">
      <c r="A41" t="s">
        <v>2048</v>
      </c>
      <c r="B41">
        <v>2003</v>
      </c>
      <c r="C41"/>
      <c r="D41">
        <v>8</v>
      </c>
      <c r="E41" s="5">
        <v>41956</v>
      </c>
      <c r="F41"/>
      <c r="G41" t="s">
        <v>2049</v>
      </c>
      <c r="H41"/>
      <c r="I41"/>
      <c r="J41"/>
    </row>
    <row r="42" spans="1:10" x14ac:dyDescent="0.3">
      <c r="A42" t="s">
        <v>1335</v>
      </c>
      <c r="B42">
        <v>2011</v>
      </c>
      <c r="C42" t="s">
        <v>888</v>
      </c>
      <c r="D42">
        <v>8</v>
      </c>
      <c r="F42" t="s">
        <v>1336</v>
      </c>
      <c r="I42" s="9"/>
      <c r="J42" s="9"/>
    </row>
    <row r="43" spans="1:10" s="65" customFormat="1" x14ac:dyDescent="0.3">
      <c r="A43" t="s">
        <v>1725</v>
      </c>
      <c r="B43">
        <v>2014</v>
      </c>
      <c r="C43" t="s">
        <v>1726</v>
      </c>
      <c r="D43">
        <v>8</v>
      </c>
      <c r="E43" s="5"/>
      <c r="F43"/>
      <c r="G43"/>
      <c r="H43"/>
      <c r="I43"/>
      <c r="J43"/>
    </row>
    <row r="44" spans="1:10" s="65" customFormat="1" x14ac:dyDescent="0.3">
      <c r="A44" t="s">
        <v>1334</v>
      </c>
      <c r="B44">
        <v>2010</v>
      </c>
      <c r="C44" t="s">
        <v>814</v>
      </c>
      <c r="D44" s="7">
        <v>8</v>
      </c>
      <c r="E44" s="5">
        <v>41893</v>
      </c>
      <c r="F44" t="s">
        <v>1757</v>
      </c>
      <c r="G44"/>
      <c r="H44"/>
      <c r="I44"/>
      <c r="J44"/>
    </row>
    <row r="45" spans="1:10" x14ac:dyDescent="0.3">
      <c r="A45" t="s">
        <v>1580</v>
      </c>
      <c r="B45">
        <v>2012</v>
      </c>
      <c r="C45" t="s">
        <v>941</v>
      </c>
      <c r="D45">
        <v>8</v>
      </c>
      <c r="F45" t="s">
        <v>632</v>
      </c>
      <c r="G45" t="s">
        <v>1581</v>
      </c>
    </row>
    <row r="46" spans="1:10" x14ac:dyDescent="0.3">
      <c r="A46" t="s">
        <v>1397</v>
      </c>
      <c r="B46">
        <v>2004</v>
      </c>
      <c r="C46" t="s">
        <v>72</v>
      </c>
      <c r="D46">
        <v>8</v>
      </c>
      <c r="F46" t="s">
        <v>1392</v>
      </c>
    </row>
    <row r="47" spans="1:10" x14ac:dyDescent="0.3">
      <c r="A47" t="s">
        <v>1677</v>
      </c>
      <c r="B47">
        <v>2014</v>
      </c>
      <c r="C47" t="s">
        <v>73</v>
      </c>
      <c r="D47">
        <v>8</v>
      </c>
      <c r="G47" t="s">
        <v>1678</v>
      </c>
      <c r="H47" t="s">
        <v>1689</v>
      </c>
    </row>
    <row r="48" spans="1:10" x14ac:dyDescent="0.3">
      <c r="A48" s="65" t="s">
        <v>1082</v>
      </c>
      <c r="B48" s="65">
        <v>2012</v>
      </c>
      <c r="C48" s="65" t="s">
        <v>593</v>
      </c>
      <c r="D48" s="65">
        <v>8</v>
      </c>
      <c r="E48" s="170"/>
      <c r="F48" s="65" t="s">
        <v>1083</v>
      </c>
      <c r="G48" s="230" t="s">
        <v>1131</v>
      </c>
      <c r="H48" s="65"/>
      <c r="I48" s="65"/>
      <c r="J48" s="65"/>
    </row>
    <row r="49" spans="1:10" x14ac:dyDescent="0.3">
      <c r="A49" t="s">
        <v>379</v>
      </c>
      <c r="B49">
        <v>1993</v>
      </c>
      <c r="C49" t="s">
        <v>523</v>
      </c>
      <c r="D49">
        <v>8</v>
      </c>
      <c r="G49" t="s">
        <v>1388</v>
      </c>
    </row>
    <row r="50" spans="1:10" s="65" customFormat="1" x14ac:dyDescent="0.3">
      <c r="A50" t="s">
        <v>1386</v>
      </c>
      <c r="B50">
        <v>1997</v>
      </c>
      <c r="C50" t="s">
        <v>523</v>
      </c>
      <c r="D50">
        <v>8</v>
      </c>
      <c r="E50" s="5"/>
      <c r="F50"/>
      <c r="G50" t="s">
        <v>1387</v>
      </c>
      <c r="H50"/>
      <c r="I50"/>
      <c r="J50"/>
    </row>
    <row r="51" spans="1:10" x14ac:dyDescent="0.3">
      <c r="A51" t="s">
        <v>1384</v>
      </c>
      <c r="B51">
        <v>2001</v>
      </c>
      <c r="C51" t="s">
        <v>523</v>
      </c>
      <c r="D51">
        <v>8</v>
      </c>
      <c r="G51" t="s">
        <v>1385</v>
      </c>
    </row>
    <row r="52" spans="1:10" x14ac:dyDescent="0.3">
      <c r="A52" t="s">
        <v>1680</v>
      </c>
      <c r="B52">
        <v>2005</v>
      </c>
      <c r="C52" t="s">
        <v>878</v>
      </c>
      <c r="D52">
        <v>8</v>
      </c>
      <c r="F52" t="s">
        <v>1681</v>
      </c>
      <c r="G52" t="s">
        <v>1682</v>
      </c>
    </row>
    <row r="53" spans="1:10" x14ac:dyDescent="0.3">
      <c r="A53" t="s">
        <v>1297</v>
      </c>
      <c r="B53">
        <v>2010</v>
      </c>
      <c r="C53" t="s">
        <v>76</v>
      </c>
      <c r="D53">
        <v>8</v>
      </c>
      <c r="F53" t="s">
        <v>1298</v>
      </c>
    </row>
    <row r="54" spans="1:10" x14ac:dyDescent="0.3">
      <c r="A54" t="s">
        <v>788</v>
      </c>
      <c r="B54">
        <v>2003</v>
      </c>
      <c r="C54" t="s">
        <v>789</v>
      </c>
      <c r="D54">
        <v>8</v>
      </c>
    </row>
    <row r="55" spans="1:10" x14ac:dyDescent="0.3">
      <c r="A55" t="s">
        <v>1216</v>
      </c>
      <c r="B55">
        <v>2013</v>
      </c>
      <c r="C55" t="s">
        <v>72</v>
      </c>
      <c r="D55">
        <v>8</v>
      </c>
      <c r="F55" t="s">
        <v>1218</v>
      </c>
      <c r="G55" t="s">
        <v>1217</v>
      </c>
    </row>
    <row r="56" spans="1:10" x14ac:dyDescent="0.3">
      <c r="A56" t="s">
        <v>1032</v>
      </c>
      <c r="B56">
        <v>2011</v>
      </c>
      <c r="C56" t="s">
        <v>1045</v>
      </c>
      <c r="D56">
        <v>8</v>
      </c>
      <c r="F56" t="s">
        <v>1046</v>
      </c>
    </row>
    <row r="57" spans="1:10" x14ac:dyDescent="0.3">
      <c r="A57" t="s">
        <v>1998</v>
      </c>
      <c r="B57">
        <v>2013</v>
      </c>
      <c r="C57" t="s">
        <v>959</v>
      </c>
      <c r="D57">
        <v>8</v>
      </c>
      <c r="E57" s="5">
        <v>41936</v>
      </c>
      <c r="F57" t="s">
        <v>1999</v>
      </c>
    </row>
    <row r="58" spans="1:10" x14ac:dyDescent="0.3">
      <c r="A58" t="s">
        <v>1061</v>
      </c>
      <c r="B58">
        <v>1990</v>
      </c>
      <c r="C58" t="s">
        <v>916</v>
      </c>
      <c r="D58">
        <v>8</v>
      </c>
    </row>
    <row r="59" spans="1:10" x14ac:dyDescent="0.3">
      <c r="A59" t="s">
        <v>1194</v>
      </c>
      <c r="B59">
        <v>1986</v>
      </c>
      <c r="C59" t="s">
        <v>1195</v>
      </c>
      <c r="D59">
        <v>8</v>
      </c>
      <c r="F59" t="s">
        <v>1196</v>
      </c>
      <c r="G59" t="s">
        <v>1197</v>
      </c>
    </row>
    <row r="60" spans="1:10" x14ac:dyDescent="0.3">
      <c r="A60" t="s">
        <v>429</v>
      </c>
      <c r="B60">
        <v>2008</v>
      </c>
      <c r="C60" t="s">
        <v>463</v>
      </c>
      <c r="D60">
        <v>8</v>
      </c>
      <c r="F60" t="s">
        <v>933</v>
      </c>
    </row>
    <row r="61" spans="1:10" x14ac:dyDescent="0.3">
      <c r="A61" t="s">
        <v>1172</v>
      </c>
      <c r="B61">
        <v>2010</v>
      </c>
      <c r="C61" t="s">
        <v>929</v>
      </c>
      <c r="D61">
        <v>8</v>
      </c>
      <c r="G61" t="s">
        <v>1173</v>
      </c>
    </row>
    <row r="62" spans="1:10" x14ac:dyDescent="0.3">
      <c r="A62" t="s">
        <v>1281</v>
      </c>
      <c r="B62">
        <v>1984</v>
      </c>
      <c r="C62" t="s">
        <v>1282</v>
      </c>
      <c r="D62">
        <v>8</v>
      </c>
    </row>
    <row r="63" spans="1:10" x14ac:dyDescent="0.3">
      <c r="A63" t="s">
        <v>1012</v>
      </c>
      <c r="B63">
        <v>2013</v>
      </c>
      <c r="C63" t="s">
        <v>72</v>
      </c>
      <c r="D63">
        <v>8</v>
      </c>
      <c r="G63" s="77" t="s">
        <v>1013</v>
      </c>
    </row>
    <row r="64" spans="1:10" x14ac:dyDescent="0.3">
      <c r="A64" t="s">
        <v>1455</v>
      </c>
      <c r="B64">
        <v>2003</v>
      </c>
      <c r="C64" t="s">
        <v>1456</v>
      </c>
      <c r="D64">
        <v>8</v>
      </c>
      <c r="F64" t="s">
        <v>1457</v>
      </c>
      <c r="G64" t="s">
        <v>1458</v>
      </c>
    </row>
    <row r="65" spans="1:10" x14ac:dyDescent="0.3">
      <c r="A65" t="s">
        <v>1285</v>
      </c>
      <c r="B65">
        <v>2010</v>
      </c>
      <c r="C65" t="s">
        <v>72</v>
      </c>
      <c r="D65">
        <v>8</v>
      </c>
      <c r="F65" t="s">
        <v>950</v>
      </c>
    </row>
    <row r="66" spans="1:10" s="65" customFormat="1" x14ac:dyDescent="0.3">
      <c r="A66" t="s">
        <v>907</v>
      </c>
      <c r="B66">
        <v>2013</v>
      </c>
      <c r="C66" t="s">
        <v>908</v>
      </c>
      <c r="D66">
        <v>8</v>
      </c>
      <c r="E66" s="5"/>
      <c r="F66" t="s">
        <v>909</v>
      </c>
      <c r="G66"/>
      <c r="H66"/>
      <c r="I66"/>
      <c r="J66"/>
    </row>
    <row r="67" spans="1:10" x14ac:dyDescent="0.3">
      <c r="A67" t="s">
        <v>1087</v>
      </c>
      <c r="B67">
        <v>2013</v>
      </c>
      <c r="C67" t="s">
        <v>888</v>
      </c>
      <c r="D67">
        <v>8</v>
      </c>
    </row>
    <row r="68" spans="1:10" x14ac:dyDescent="0.3">
      <c r="A68" t="s">
        <v>1412</v>
      </c>
      <c r="B68">
        <v>1997</v>
      </c>
      <c r="C68" t="s">
        <v>463</v>
      </c>
      <c r="D68">
        <v>8</v>
      </c>
      <c r="F68" t="s">
        <v>1354</v>
      </c>
      <c r="I68" s="65"/>
      <c r="J68" s="65"/>
    </row>
    <row r="69" spans="1:10" x14ac:dyDescent="0.3">
      <c r="A69" t="s">
        <v>1393</v>
      </c>
      <c r="B69">
        <v>1998</v>
      </c>
      <c r="C69" t="s">
        <v>929</v>
      </c>
      <c r="D69">
        <v>8</v>
      </c>
      <c r="F69" t="s">
        <v>1394</v>
      </c>
      <c r="I69" s="65"/>
      <c r="J69" s="65"/>
    </row>
    <row r="70" spans="1:10" x14ac:dyDescent="0.3">
      <c r="A70" t="s">
        <v>1395</v>
      </c>
      <c r="B70">
        <v>2001</v>
      </c>
      <c r="C70" t="s">
        <v>929</v>
      </c>
      <c r="D70">
        <v>8</v>
      </c>
      <c r="F70" t="s">
        <v>1394</v>
      </c>
    </row>
    <row r="71" spans="1:10" x14ac:dyDescent="0.3">
      <c r="A71" t="s">
        <v>1396</v>
      </c>
      <c r="B71">
        <v>2007</v>
      </c>
      <c r="C71" t="s">
        <v>929</v>
      </c>
      <c r="D71">
        <v>8</v>
      </c>
      <c r="F71" t="s">
        <v>1394</v>
      </c>
    </row>
    <row r="72" spans="1:10" x14ac:dyDescent="0.3">
      <c r="A72" t="s">
        <v>1104</v>
      </c>
      <c r="B72">
        <v>2010</v>
      </c>
      <c r="C72" t="s">
        <v>72</v>
      </c>
      <c r="D72">
        <v>8</v>
      </c>
      <c r="F72" t="s">
        <v>1105</v>
      </c>
    </row>
    <row r="73" spans="1:10" s="9" customFormat="1" x14ac:dyDescent="0.3">
      <c r="A73" t="s">
        <v>1746</v>
      </c>
      <c r="B73">
        <v>2012</v>
      </c>
      <c r="C73" t="s">
        <v>324</v>
      </c>
      <c r="D73">
        <v>8</v>
      </c>
      <c r="E73" s="5"/>
      <c r="F73"/>
      <c r="G73" t="s">
        <v>1747</v>
      </c>
      <c r="H73"/>
      <c r="I73"/>
      <c r="J73"/>
    </row>
    <row r="74" spans="1:10" x14ac:dyDescent="0.3">
      <c r="A74" t="s">
        <v>912</v>
      </c>
      <c r="B74">
        <v>2011</v>
      </c>
      <c r="C74" t="s">
        <v>787</v>
      </c>
      <c r="D74">
        <v>8</v>
      </c>
      <c r="F74" t="s">
        <v>899</v>
      </c>
    </row>
    <row r="75" spans="1:10" x14ac:dyDescent="0.3">
      <c r="A75" t="s">
        <v>1466</v>
      </c>
      <c r="B75">
        <v>2004</v>
      </c>
      <c r="C75" t="s">
        <v>1456</v>
      </c>
      <c r="D75">
        <v>8</v>
      </c>
      <c r="F75" t="s">
        <v>1464</v>
      </c>
      <c r="G75" t="s">
        <v>1467</v>
      </c>
    </row>
    <row r="76" spans="1:10" x14ac:dyDescent="0.3">
      <c r="A76" t="s">
        <v>1463</v>
      </c>
      <c r="B76">
        <v>2007</v>
      </c>
      <c r="C76" t="s">
        <v>1456</v>
      </c>
      <c r="D76">
        <v>8</v>
      </c>
      <c r="F76" t="s">
        <v>1464</v>
      </c>
      <c r="G76" t="s">
        <v>1465</v>
      </c>
    </row>
    <row r="77" spans="1:10" x14ac:dyDescent="0.3">
      <c r="A77" t="s">
        <v>1551</v>
      </c>
      <c r="B77">
        <v>2013</v>
      </c>
      <c r="C77" t="s">
        <v>1552</v>
      </c>
      <c r="D77">
        <v>8</v>
      </c>
      <c r="G77" t="s">
        <v>1553</v>
      </c>
    </row>
    <row r="78" spans="1:10" x14ac:dyDescent="0.3">
      <c r="A78" t="s">
        <v>1262</v>
      </c>
      <c r="B78">
        <v>2013</v>
      </c>
      <c r="C78" t="s">
        <v>72</v>
      </c>
      <c r="D78">
        <v>8</v>
      </c>
      <c r="F78" t="s">
        <v>1263</v>
      </c>
      <c r="G78" t="s">
        <v>1264</v>
      </c>
    </row>
    <row r="79" spans="1:10" x14ac:dyDescent="0.3">
      <c r="A79" t="s">
        <v>1381</v>
      </c>
      <c r="B79">
        <v>1999</v>
      </c>
      <c r="C79" t="s">
        <v>916</v>
      </c>
      <c r="D79">
        <v>8</v>
      </c>
      <c r="F79" t="s">
        <v>1379</v>
      </c>
      <c r="G79" t="s">
        <v>1382</v>
      </c>
    </row>
    <row r="80" spans="1:10" s="65" customFormat="1" x14ac:dyDescent="0.3">
      <c r="A80" t="s">
        <v>1376</v>
      </c>
      <c r="B80">
        <v>2005</v>
      </c>
      <c r="C80" t="s">
        <v>916</v>
      </c>
      <c r="D80">
        <v>8</v>
      </c>
      <c r="E80" s="5"/>
      <c r="F80" t="s">
        <v>1379</v>
      </c>
      <c r="G80" s="77" t="s">
        <v>1377</v>
      </c>
      <c r="H80"/>
      <c r="I80"/>
      <c r="J80"/>
    </row>
    <row r="81" spans="1:10" x14ac:dyDescent="0.3">
      <c r="A81" t="s">
        <v>1378</v>
      </c>
      <c r="B81">
        <v>2002</v>
      </c>
      <c r="C81" t="s">
        <v>916</v>
      </c>
      <c r="D81">
        <v>8</v>
      </c>
      <c r="F81" t="s">
        <v>1379</v>
      </c>
      <c r="G81" t="s">
        <v>1380</v>
      </c>
    </row>
    <row r="82" spans="1:10" x14ac:dyDescent="0.3">
      <c r="A82" t="s">
        <v>1481</v>
      </c>
      <c r="B82">
        <v>2013</v>
      </c>
      <c r="C82" t="s">
        <v>888</v>
      </c>
      <c r="D82">
        <v>8</v>
      </c>
      <c r="G82" t="s">
        <v>1482</v>
      </c>
    </row>
    <row r="83" spans="1:10" x14ac:dyDescent="0.3">
      <c r="A83" t="s">
        <v>1459</v>
      </c>
      <c r="B83">
        <v>2012</v>
      </c>
      <c r="C83" t="s">
        <v>1460</v>
      </c>
      <c r="D83">
        <v>8</v>
      </c>
      <c r="F83" t="s">
        <v>1461</v>
      </c>
      <c r="G83" t="s">
        <v>1462</v>
      </c>
    </row>
    <row r="84" spans="1:10" x14ac:dyDescent="0.3">
      <c r="A84" t="s">
        <v>1683</v>
      </c>
      <c r="B84">
        <v>2014</v>
      </c>
      <c r="C84" t="s">
        <v>796</v>
      </c>
      <c r="D84">
        <v>8</v>
      </c>
      <c r="F84" t="s">
        <v>1461</v>
      </c>
      <c r="G84" t="s">
        <v>1993</v>
      </c>
    </row>
    <row r="85" spans="1:10" x14ac:dyDescent="0.3">
      <c r="A85" t="s">
        <v>1960</v>
      </c>
      <c r="B85">
        <v>2014</v>
      </c>
      <c r="C85" t="s">
        <v>941</v>
      </c>
      <c r="D85">
        <v>8</v>
      </c>
      <c r="G85" t="s">
        <v>1961</v>
      </c>
    </row>
    <row r="86" spans="1:10" x14ac:dyDescent="0.3">
      <c r="A86" t="s">
        <v>887</v>
      </c>
      <c r="B86">
        <v>2000</v>
      </c>
      <c r="C86" t="s">
        <v>888</v>
      </c>
      <c r="D86" s="7">
        <v>8</v>
      </c>
      <c r="E86" s="5">
        <v>41893</v>
      </c>
      <c r="F86" t="s">
        <v>889</v>
      </c>
    </row>
    <row r="87" spans="1:10" x14ac:dyDescent="0.3">
      <c r="A87" t="s">
        <v>795</v>
      </c>
      <c r="B87">
        <v>2012</v>
      </c>
      <c r="C87" t="s">
        <v>792</v>
      </c>
      <c r="D87">
        <v>8</v>
      </c>
    </row>
    <row r="88" spans="1:10" x14ac:dyDescent="0.3">
      <c r="A88" t="s">
        <v>931</v>
      </c>
      <c r="B88">
        <v>2007</v>
      </c>
      <c r="C88" t="s">
        <v>787</v>
      </c>
      <c r="D88">
        <v>8</v>
      </c>
      <c r="F88" t="s">
        <v>932</v>
      </c>
      <c r="H88" s="7"/>
    </row>
    <row r="89" spans="1:10" x14ac:dyDescent="0.3">
      <c r="A89" t="s">
        <v>1016</v>
      </c>
      <c r="B89">
        <v>2007</v>
      </c>
      <c r="C89" t="s">
        <v>72</v>
      </c>
      <c r="D89">
        <v>8</v>
      </c>
      <c r="F89" t="s">
        <v>1017</v>
      </c>
    </row>
    <row r="90" spans="1:10" x14ac:dyDescent="0.3">
      <c r="A90" s="13" t="s">
        <v>1098</v>
      </c>
      <c r="B90" s="13">
        <v>2014</v>
      </c>
      <c r="C90" s="13" t="s">
        <v>72</v>
      </c>
      <c r="D90" s="13">
        <v>8</v>
      </c>
      <c r="E90" s="126"/>
      <c r="F90" s="13" t="s">
        <v>1099</v>
      </c>
      <c r="G90" s="13" t="s">
        <v>1408</v>
      </c>
      <c r="H90" s="13"/>
    </row>
    <row r="91" spans="1:10" x14ac:dyDescent="0.3">
      <c r="A91" t="s">
        <v>2042</v>
      </c>
      <c r="B91">
        <v>2014</v>
      </c>
      <c r="C91" t="s">
        <v>72</v>
      </c>
      <c r="D91">
        <v>8</v>
      </c>
      <c r="E91" s="5">
        <v>41956</v>
      </c>
      <c r="F91" t="s">
        <v>2043</v>
      </c>
      <c r="G91" t="s">
        <v>2044</v>
      </c>
    </row>
    <row r="92" spans="1:10" x14ac:dyDescent="0.3">
      <c r="A92" t="s">
        <v>1119</v>
      </c>
      <c r="B92">
        <v>2010</v>
      </c>
      <c r="C92" t="s">
        <v>72</v>
      </c>
      <c r="D92">
        <v>8</v>
      </c>
      <c r="F92" t="s">
        <v>1120</v>
      </c>
    </row>
    <row r="93" spans="1:10" x14ac:dyDescent="0.3">
      <c r="A93" t="s">
        <v>1232</v>
      </c>
      <c r="B93">
        <v>2013</v>
      </c>
      <c r="C93" t="s">
        <v>72</v>
      </c>
      <c r="D93">
        <v>8</v>
      </c>
      <c r="F93" t="s">
        <v>1120</v>
      </c>
      <c r="G93" s="77" t="s">
        <v>1121</v>
      </c>
    </row>
    <row r="94" spans="1:10" x14ac:dyDescent="0.3">
      <c r="A94" t="s">
        <v>1575</v>
      </c>
      <c r="B94">
        <v>2014</v>
      </c>
      <c r="C94" t="s">
        <v>72</v>
      </c>
      <c r="D94" s="7">
        <v>8</v>
      </c>
      <c r="E94" s="5">
        <v>41893</v>
      </c>
      <c r="F94" t="s">
        <v>1761</v>
      </c>
      <c r="G94" t="s">
        <v>1576</v>
      </c>
    </row>
    <row r="95" spans="1:10" x14ac:dyDescent="0.3">
      <c r="A95" t="s">
        <v>1185</v>
      </c>
      <c r="B95">
        <v>2004</v>
      </c>
      <c r="C95" t="s">
        <v>72</v>
      </c>
      <c r="D95">
        <v>8</v>
      </c>
      <c r="F95" t="s">
        <v>1186</v>
      </c>
    </row>
    <row r="96" spans="1:10" s="65" customFormat="1" x14ac:dyDescent="0.3">
      <c r="A96" t="s">
        <v>896</v>
      </c>
      <c r="B96">
        <v>2013</v>
      </c>
      <c r="C96" t="s">
        <v>72</v>
      </c>
      <c r="D96">
        <v>8</v>
      </c>
      <c r="E96" s="5"/>
      <c r="F96"/>
      <c r="G96" s="77" t="s">
        <v>1067</v>
      </c>
      <c r="H96"/>
      <c r="I96"/>
      <c r="J96"/>
    </row>
    <row r="97" spans="1:10" x14ac:dyDescent="0.3">
      <c r="A97" t="s">
        <v>1058</v>
      </c>
      <c r="B97">
        <v>1992</v>
      </c>
      <c r="C97" t="s">
        <v>1057</v>
      </c>
      <c r="D97">
        <v>8</v>
      </c>
    </row>
    <row r="98" spans="1:10" x14ac:dyDescent="0.3">
      <c r="A98" t="s">
        <v>1062</v>
      </c>
      <c r="B98">
        <v>1999</v>
      </c>
      <c r="C98" t="s">
        <v>1057</v>
      </c>
      <c r="D98">
        <v>8</v>
      </c>
    </row>
    <row r="99" spans="1:10" x14ac:dyDescent="0.3">
      <c r="A99" t="s">
        <v>1063</v>
      </c>
      <c r="B99">
        <v>2009</v>
      </c>
      <c r="C99" t="s">
        <v>1057</v>
      </c>
      <c r="D99">
        <v>8</v>
      </c>
      <c r="H99" s="65"/>
    </row>
    <row r="100" spans="1:10" x14ac:dyDescent="0.3">
      <c r="A100" t="s">
        <v>1065</v>
      </c>
      <c r="B100">
        <v>2012</v>
      </c>
      <c r="C100" t="s">
        <v>1057</v>
      </c>
      <c r="D100">
        <v>8</v>
      </c>
    </row>
    <row r="101" spans="1:10" x14ac:dyDescent="0.3">
      <c r="A101" t="s">
        <v>1170</v>
      </c>
      <c r="B101">
        <v>2010</v>
      </c>
      <c r="C101" t="s">
        <v>593</v>
      </c>
      <c r="D101">
        <v>8</v>
      </c>
      <c r="G101" t="s">
        <v>1171</v>
      </c>
    </row>
    <row r="102" spans="1:10" x14ac:dyDescent="0.3">
      <c r="A102" t="s">
        <v>1106</v>
      </c>
      <c r="B102">
        <v>1966</v>
      </c>
      <c r="C102" t="s">
        <v>916</v>
      </c>
      <c r="D102">
        <v>8</v>
      </c>
    </row>
    <row r="103" spans="1:10" x14ac:dyDescent="0.3">
      <c r="A103" t="s">
        <v>1146</v>
      </c>
      <c r="B103">
        <v>2012</v>
      </c>
      <c r="C103" t="s">
        <v>1147</v>
      </c>
      <c r="D103">
        <v>8</v>
      </c>
      <c r="G103" t="s">
        <v>1148</v>
      </c>
    </row>
    <row r="104" spans="1:10" x14ac:dyDescent="0.3">
      <c r="A104" t="s">
        <v>1177</v>
      </c>
      <c r="B104">
        <v>2010</v>
      </c>
      <c r="C104" t="s">
        <v>1178</v>
      </c>
      <c r="D104">
        <v>8</v>
      </c>
      <c r="F104" t="s">
        <v>1179</v>
      </c>
      <c r="G104" t="s">
        <v>1180</v>
      </c>
    </row>
    <row r="105" spans="1:10" x14ac:dyDescent="0.3">
      <c r="A105" t="s">
        <v>1053</v>
      </c>
      <c r="B105">
        <v>1984</v>
      </c>
      <c r="C105" t="s">
        <v>916</v>
      </c>
      <c r="D105">
        <v>7</v>
      </c>
      <c r="I105" s="7"/>
      <c r="J105" s="7"/>
    </row>
    <row r="106" spans="1:10" x14ac:dyDescent="0.3">
      <c r="A106" t="s">
        <v>1341</v>
      </c>
      <c r="B106">
        <v>2005</v>
      </c>
      <c r="C106" t="s">
        <v>72</v>
      </c>
      <c r="D106">
        <v>7</v>
      </c>
      <c r="F106" t="s">
        <v>1342</v>
      </c>
      <c r="I106" s="13"/>
      <c r="J106" s="13"/>
    </row>
    <row r="107" spans="1:10" x14ac:dyDescent="0.3">
      <c r="A107" t="s">
        <v>200</v>
      </c>
      <c r="B107">
        <v>2009</v>
      </c>
      <c r="C107" t="s">
        <v>463</v>
      </c>
      <c r="D107">
        <v>7</v>
      </c>
      <c r="I107" s="65"/>
      <c r="J107" s="65"/>
    </row>
    <row r="108" spans="1:10" x14ac:dyDescent="0.3">
      <c r="A108" t="s">
        <v>1143</v>
      </c>
      <c r="B108">
        <v>2011</v>
      </c>
      <c r="C108" t="s">
        <v>789</v>
      </c>
      <c r="D108">
        <v>7</v>
      </c>
      <c r="F108" t="s">
        <v>1144</v>
      </c>
      <c r="G108" t="s">
        <v>1145</v>
      </c>
    </row>
    <row r="109" spans="1:10" x14ac:dyDescent="0.3">
      <c r="A109" t="s">
        <v>958</v>
      </c>
      <c r="B109">
        <v>1990</v>
      </c>
      <c r="C109" t="s">
        <v>959</v>
      </c>
      <c r="D109" s="7">
        <v>7</v>
      </c>
      <c r="E109" s="5">
        <v>41893</v>
      </c>
      <c r="F109" t="s">
        <v>1762</v>
      </c>
    </row>
    <row r="110" spans="1:10" x14ac:dyDescent="0.3">
      <c r="A110" t="s">
        <v>1313</v>
      </c>
      <c r="B110">
        <v>1996</v>
      </c>
      <c r="C110" t="s">
        <v>72</v>
      </c>
      <c r="D110">
        <v>7</v>
      </c>
      <c r="F110" t="s">
        <v>1314</v>
      </c>
    </row>
    <row r="111" spans="1:10" x14ac:dyDescent="0.3">
      <c r="A111" t="s">
        <v>1389</v>
      </c>
      <c r="B111">
        <v>1997</v>
      </c>
      <c r="C111" t="s">
        <v>1390</v>
      </c>
      <c r="D111" s="7">
        <v>7</v>
      </c>
      <c r="E111" s="5">
        <v>41893</v>
      </c>
      <c r="F111" t="s">
        <v>1391</v>
      </c>
    </row>
    <row r="112" spans="1:10" x14ac:dyDescent="0.3">
      <c r="A112" s="15" t="s">
        <v>882</v>
      </c>
      <c r="B112">
        <v>2011</v>
      </c>
      <c r="C112" t="s">
        <v>72</v>
      </c>
      <c r="D112">
        <v>7</v>
      </c>
      <c r="F112" t="s">
        <v>883</v>
      </c>
      <c r="I112" s="65"/>
      <c r="J112" s="65"/>
    </row>
    <row r="113" spans="1:10" x14ac:dyDescent="0.3">
      <c r="A113" t="s">
        <v>1500</v>
      </c>
      <c r="B113">
        <v>2013</v>
      </c>
      <c r="C113" t="s">
        <v>72</v>
      </c>
      <c r="D113" s="7">
        <v>7</v>
      </c>
      <c r="E113" s="5">
        <v>41893</v>
      </c>
      <c r="F113" t="s">
        <v>1765</v>
      </c>
      <c r="G113" t="s">
        <v>1501</v>
      </c>
    </row>
    <row r="114" spans="1:10" x14ac:dyDescent="0.3">
      <c r="A114" t="s">
        <v>945</v>
      </c>
      <c r="B114">
        <v>2009</v>
      </c>
      <c r="C114" t="s">
        <v>939</v>
      </c>
      <c r="D114">
        <v>7</v>
      </c>
      <c r="F114" t="s">
        <v>946</v>
      </c>
      <c r="G114" t="s">
        <v>1152</v>
      </c>
      <c r="H114" t="s">
        <v>1987</v>
      </c>
      <c r="I114" s="7"/>
      <c r="J114" s="7"/>
    </row>
    <row r="115" spans="1:10" x14ac:dyDescent="0.3">
      <c r="A115" t="s">
        <v>1054</v>
      </c>
      <c r="B115">
        <v>1994</v>
      </c>
      <c r="C115" t="s">
        <v>1055</v>
      </c>
      <c r="D115">
        <v>7</v>
      </c>
    </row>
    <row r="116" spans="1:10" x14ac:dyDescent="0.3">
      <c r="A116" t="s">
        <v>1332</v>
      </c>
      <c r="B116">
        <v>2011</v>
      </c>
      <c r="C116" t="s">
        <v>72</v>
      </c>
      <c r="D116">
        <v>7</v>
      </c>
      <c r="F116" t="s">
        <v>1333</v>
      </c>
    </row>
    <row r="117" spans="1:10" x14ac:dyDescent="0.3">
      <c r="A117" t="s">
        <v>1564</v>
      </c>
      <c r="B117">
        <v>2009</v>
      </c>
      <c r="C117" t="s">
        <v>1565</v>
      </c>
      <c r="D117">
        <v>7</v>
      </c>
      <c r="F117" t="s">
        <v>899</v>
      </c>
      <c r="G117" t="s">
        <v>1566</v>
      </c>
    </row>
    <row r="118" spans="1:10" x14ac:dyDescent="0.3">
      <c r="A118" t="s">
        <v>1189</v>
      </c>
      <c r="B118">
        <v>2013</v>
      </c>
      <c r="C118" t="s">
        <v>1190</v>
      </c>
      <c r="D118">
        <v>7</v>
      </c>
      <c r="G118" t="s">
        <v>1191</v>
      </c>
    </row>
    <row r="119" spans="1:10" x14ac:dyDescent="0.3">
      <c r="A119" t="s">
        <v>1133</v>
      </c>
      <c r="B119">
        <v>2011</v>
      </c>
      <c r="C119" t="s">
        <v>72</v>
      </c>
      <c r="D119">
        <v>7</v>
      </c>
      <c r="G119" t="s">
        <v>1134</v>
      </c>
      <c r="I119" s="7"/>
      <c r="J119" s="7"/>
    </row>
    <row r="120" spans="1:10" x14ac:dyDescent="0.3">
      <c r="A120" t="s">
        <v>799</v>
      </c>
      <c r="B120">
        <v>2012</v>
      </c>
      <c r="C120" t="s">
        <v>800</v>
      </c>
      <c r="D120" s="7">
        <v>7</v>
      </c>
      <c r="E120" s="5">
        <v>41893</v>
      </c>
    </row>
    <row r="121" spans="1:10" x14ac:dyDescent="0.3">
      <c r="A121" t="s">
        <v>1339</v>
      </c>
      <c r="B121">
        <v>2001</v>
      </c>
      <c r="C121" t="s">
        <v>754</v>
      </c>
      <c r="D121">
        <v>7</v>
      </c>
    </row>
    <row r="122" spans="1:10" x14ac:dyDescent="0.3">
      <c r="A122" t="s">
        <v>1350</v>
      </c>
      <c r="B122">
        <v>2000</v>
      </c>
      <c r="C122" t="s">
        <v>463</v>
      </c>
      <c r="D122">
        <v>7</v>
      </c>
      <c r="I122" s="7"/>
      <c r="J122" s="7"/>
    </row>
    <row r="123" spans="1:10" x14ac:dyDescent="0.3">
      <c r="A123" t="s">
        <v>1284</v>
      </c>
      <c r="B123">
        <v>2011</v>
      </c>
      <c r="C123" t="s">
        <v>72</v>
      </c>
      <c r="D123">
        <v>7</v>
      </c>
      <c r="I123" s="65"/>
      <c r="J123" s="65"/>
    </row>
    <row r="124" spans="1:10" x14ac:dyDescent="0.3">
      <c r="A124" t="s">
        <v>897</v>
      </c>
      <c r="B124">
        <v>2013</v>
      </c>
      <c r="C124" t="s">
        <v>72</v>
      </c>
      <c r="D124">
        <v>7</v>
      </c>
      <c r="F124" t="s">
        <v>913</v>
      </c>
    </row>
    <row r="125" spans="1:10" x14ac:dyDescent="0.3">
      <c r="A125" t="s">
        <v>1337</v>
      </c>
      <c r="B125">
        <v>1985</v>
      </c>
      <c r="C125" t="s">
        <v>324</v>
      </c>
      <c r="D125">
        <v>7</v>
      </c>
      <c r="F125" t="s">
        <v>1338</v>
      </c>
      <c r="I125" s="65"/>
      <c r="J125" s="65"/>
    </row>
    <row r="126" spans="1:10" x14ac:dyDescent="0.3">
      <c r="A126" t="s">
        <v>1743</v>
      </c>
      <c r="B126">
        <v>2011</v>
      </c>
      <c r="C126" t="s">
        <v>1744</v>
      </c>
      <c r="D126">
        <v>7</v>
      </c>
      <c r="G126" t="s">
        <v>1745</v>
      </c>
    </row>
    <row r="127" spans="1:10" x14ac:dyDescent="0.3">
      <c r="A127" t="s">
        <v>1766</v>
      </c>
      <c r="B127">
        <v>2013</v>
      </c>
      <c r="C127" t="s">
        <v>1234</v>
      </c>
      <c r="D127" s="7">
        <v>7</v>
      </c>
      <c r="E127" s="5">
        <v>41893</v>
      </c>
      <c r="F127" t="s">
        <v>1235</v>
      </c>
      <c r="G127" t="s">
        <v>1236</v>
      </c>
      <c r="I127" s="65"/>
      <c r="J127" s="65"/>
    </row>
    <row r="128" spans="1:10" x14ac:dyDescent="0.3">
      <c r="A128" t="s">
        <v>1523</v>
      </c>
      <c r="B128">
        <v>2013</v>
      </c>
      <c r="C128" t="s">
        <v>1417</v>
      </c>
      <c r="D128">
        <v>7</v>
      </c>
      <c r="G128" t="s">
        <v>1524</v>
      </c>
    </row>
    <row r="129" spans="1:9" x14ac:dyDescent="0.3">
      <c r="A129" t="s">
        <v>1238</v>
      </c>
      <c r="B129">
        <v>2009</v>
      </c>
      <c r="C129" t="s">
        <v>593</v>
      </c>
      <c r="D129" s="7">
        <v>7</v>
      </c>
      <c r="E129" s="5">
        <v>41893</v>
      </c>
      <c r="G129" t="s">
        <v>1239</v>
      </c>
    </row>
    <row r="130" spans="1:9" x14ac:dyDescent="0.3">
      <c r="A130" t="s">
        <v>918</v>
      </c>
      <c r="B130">
        <v>2013</v>
      </c>
      <c r="C130" t="s">
        <v>569</v>
      </c>
      <c r="D130">
        <v>7</v>
      </c>
      <c r="F130" t="s">
        <v>919</v>
      </c>
      <c r="G130" s="1" t="s">
        <v>1302</v>
      </c>
    </row>
    <row r="131" spans="1:9" x14ac:dyDescent="0.3">
      <c r="A131" t="s">
        <v>1353</v>
      </c>
      <c r="B131">
        <v>2010</v>
      </c>
      <c r="C131" t="s">
        <v>463</v>
      </c>
      <c r="D131">
        <v>7</v>
      </c>
      <c r="F131" t="s">
        <v>1354</v>
      </c>
    </row>
    <row r="132" spans="1:9" x14ac:dyDescent="0.3">
      <c r="A132" t="s">
        <v>1612</v>
      </c>
      <c r="B132">
        <v>1999</v>
      </c>
      <c r="C132" t="s">
        <v>72</v>
      </c>
      <c r="D132" s="7">
        <v>7</v>
      </c>
      <c r="E132" s="5">
        <v>41893</v>
      </c>
      <c r="F132" t="s">
        <v>1613</v>
      </c>
    </row>
    <row r="133" spans="1:9" x14ac:dyDescent="0.3">
      <c r="A133" t="s">
        <v>1527</v>
      </c>
      <c r="B133">
        <v>2005</v>
      </c>
      <c r="C133" t="s">
        <v>1528</v>
      </c>
      <c r="D133" s="7">
        <v>7</v>
      </c>
      <c r="E133" s="5">
        <v>41893</v>
      </c>
      <c r="F133" t="s">
        <v>932</v>
      </c>
      <c r="G133" t="s">
        <v>1529</v>
      </c>
    </row>
    <row r="134" spans="1:9" x14ac:dyDescent="0.3">
      <c r="A134" t="s">
        <v>1107</v>
      </c>
      <c r="B134">
        <v>2007</v>
      </c>
      <c r="C134" t="s">
        <v>1108</v>
      </c>
      <c r="D134">
        <v>7</v>
      </c>
      <c r="F134" t="s">
        <v>1109</v>
      </c>
    </row>
    <row r="135" spans="1:9" x14ac:dyDescent="0.3">
      <c r="A135" t="s">
        <v>894</v>
      </c>
      <c r="B135">
        <v>2013</v>
      </c>
      <c r="C135" t="s">
        <v>593</v>
      </c>
      <c r="D135">
        <v>7</v>
      </c>
      <c r="F135" t="s">
        <v>895</v>
      </c>
      <c r="G135" t="s">
        <v>1138</v>
      </c>
    </row>
    <row r="136" spans="1:9" x14ac:dyDescent="0.3">
      <c r="A136" t="s">
        <v>435</v>
      </c>
      <c r="B136">
        <v>2009</v>
      </c>
      <c r="C136" t="s">
        <v>463</v>
      </c>
      <c r="D136">
        <v>7</v>
      </c>
    </row>
    <row r="137" spans="1:9" x14ac:dyDescent="0.3">
      <c r="A137" t="s">
        <v>960</v>
      </c>
      <c r="B137">
        <v>2000</v>
      </c>
      <c r="C137" t="s">
        <v>72</v>
      </c>
      <c r="D137">
        <v>7</v>
      </c>
      <c r="F137" t="s">
        <v>961</v>
      </c>
    </row>
    <row r="138" spans="1:9" x14ac:dyDescent="0.3">
      <c r="A138" t="s">
        <v>906</v>
      </c>
      <c r="B138">
        <v>2013</v>
      </c>
      <c r="C138" t="s">
        <v>72</v>
      </c>
      <c r="D138">
        <v>7</v>
      </c>
      <c r="G138" t="s">
        <v>1363</v>
      </c>
    </row>
    <row r="139" spans="1:9" x14ac:dyDescent="0.3">
      <c r="A139" t="s">
        <v>1160</v>
      </c>
      <c r="B139">
        <v>2007</v>
      </c>
      <c r="C139" t="s">
        <v>1161</v>
      </c>
      <c r="D139">
        <v>7</v>
      </c>
      <c r="F139" t="s">
        <v>1162</v>
      </c>
    </row>
    <row r="140" spans="1:9" x14ac:dyDescent="0.3">
      <c r="A140" t="s">
        <v>1163</v>
      </c>
      <c r="B140">
        <v>2012</v>
      </c>
      <c r="C140" t="s">
        <v>1161</v>
      </c>
      <c r="D140">
        <v>7</v>
      </c>
      <c r="F140" t="s">
        <v>1046</v>
      </c>
      <c r="G140" t="s">
        <v>1164</v>
      </c>
    </row>
    <row r="141" spans="1:9" x14ac:dyDescent="0.3">
      <c r="A141" t="s">
        <v>1910</v>
      </c>
      <c r="B141">
        <v>2014</v>
      </c>
      <c r="C141" t="s">
        <v>565</v>
      </c>
      <c r="D141">
        <v>7</v>
      </c>
      <c r="E141" s="5">
        <v>41908</v>
      </c>
      <c r="F141" t="s">
        <v>942</v>
      </c>
      <c r="G141" t="s">
        <v>1911</v>
      </c>
      <c r="H141" t="s">
        <v>1912</v>
      </c>
      <c r="I141" t="s">
        <v>1988</v>
      </c>
    </row>
    <row r="142" spans="1:9" x14ac:dyDescent="0.3">
      <c r="A142" t="s">
        <v>1292</v>
      </c>
      <c r="B142">
        <v>2005</v>
      </c>
      <c r="C142" t="s">
        <v>463</v>
      </c>
      <c r="D142">
        <v>7</v>
      </c>
      <c r="F142" t="s">
        <v>1293</v>
      </c>
    </row>
    <row r="143" spans="1:9" x14ac:dyDescent="0.3">
      <c r="A143" t="s">
        <v>1153</v>
      </c>
      <c r="B143">
        <v>2012</v>
      </c>
      <c r="C143" t="s">
        <v>565</v>
      </c>
      <c r="D143">
        <v>7</v>
      </c>
      <c r="F143" t="s">
        <v>1154</v>
      </c>
      <c r="G143" t="s">
        <v>1155</v>
      </c>
    </row>
    <row r="144" spans="1:9" x14ac:dyDescent="0.3">
      <c r="A144" t="s">
        <v>1295</v>
      </c>
      <c r="B144">
        <v>1988</v>
      </c>
      <c r="C144" t="s">
        <v>559</v>
      </c>
      <c r="D144">
        <v>7</v>
      </c>
      <c r="F144" t="s">
        <v>1296</v>
      </c>
    </row>
    <row r="145" spans="1:10" x14ac:dyDescent="0.3">
      <c r="A145" t="s">
        <v>1316</v>
      </c>
      <c r="B145">
        <v>1998</v>
      </c>
      <c r="C145" t="s">
        <v>72</v>
      </c>
      <c r="D145">
        <v>7</v>
      </c>
      <c r="F145" t="s">
        <v>1317</v>
      </c>
    </row>
    <row r="146" spans="1:10" s="13" customFormat="1" x14ac:dyDescent="0.3">
      <c r="A146" t="s">
        <v>934</v>
      </c>
      <c r="B146">
        <v>2006</v>
      </c>
      <c r="C146" t="s">
        <v>463</v>
      </c>
      <c r="D146">
        <v>7</v>
      </c>
      <c r="E146" s="5"/>
      <c r="F146" t="s">
        <v>935</v>
      </c>
      <c r="G146"/>
      <c r="H146"/>
      <c r="I146"/>
      <c r="J146"/>
    </row>
    <row r="147" spans="1:10" x14ac:dyDescent="0.3">
      <c r="A147" t="s">
        <v>1577</v>
      </c>
      <c r="B147">
        <v>2001</v>
      </c>
      <c r="C147" t="s">
        <v>1578</v>
      </c>
      <c r="D147">
        <v>7</v>
      </c>
      <c r="G147" t="s">
        <v>1579</v>
      </c>
    </row>
    <row r="148" spans="1:10" x14ac:dyDescent="0.3">
      <c r="A148" t="s">
        <v>1486</v>
      </c>
      <c r="B148">
        <v>2013</v>
      </c>
      <c r="C148" t="s">
        <v>565</v>
      </c>
      <c r="D148">
        <v>7</v>
      </c>
      <c r="G148" t="s">
        <v>1487</v>
      </c>
    </row>
    <row r="149" spans="1:10" x14ac:dyDescent="0.3">
      <c r="A149" t="s">
        <v>947</v>
      </c>
      <c r="B149">
        <v>2006</v>
      </c>
      <c r="C149" t="s">
        <v>941</v>
      </c>
      <c r="D149">
        <v>7</v>
      </c>
      <c r="F149" t="s">
        <v>946</v>
      </c>
      <c r="G149" t="s">
        <v>1693</v>
      </c>
    </row>
    <row r="150" spans="1:10" x14ac:dyDescent="0.3">
      <c r="A150" t="s">
        <v>1346</v>
      </c>
      <c r="B150">
        <v>2000</v>
      </c>
      <c r="C150" t="s">
        <v>72</v>
      </c>
      <c r="D150">
        <v>7</v>
      </c>
      <c r="F150" t="s">
        <v>1347</v>
      </c>
    </row>
    <row r="151" spans="1:10" x14ac:dyDescent="0.3">
      <c r="A151" t="s">
        <v>1028</v>
      </c>
      <c r="B151">
        <v>2013</v>
      </c>
      <c r="C151" t="s">
        <v>1029</v>
      </c>
      <c r="D151">
        <v>7</v>
      </c>
      <c r="F151" t="s">
        <v>1030</v>
      </c>
      <c r="G151" t="s">
        <v>1265</v>
      </c>
    </row>
    <row r="152" spans="1:10" x14ac:dyDescent="0.3">
      <c r="A152" t="s">
        <v>1141</v>
      </c>
      <c r="B152">
        <v>2013</v>
      </c>
      <c r="D152">
        <v>7</v>
      </c>
      <c r="G152" t="s">
        <v>1142</v>
      </c>
    </row>
    <row r="153" spans="1:10" x14ac:dyDescent="0.3">
      <c r="A153" t="s">
        <v>1024</v>
      </c>
      <c r="B153">
        <v>2012</v>
      </c>
      <c r="C153" t="s">
        <v>775</v>
      </c>
      <c r="D153">
        <v>7</v>
      </c>
      <c r="F153" t="s">
        <v>1025</v>
      </c>
      <c r="G153" t="s">
        <v>1023</v>
      </c>
    </row>
    <row r="154" spans="1:10" x14ac:dyDescent="0.3">
      <c r="A154" t="s">
        <v>1027</v>
      </c>
      <c r="B154">
        <v>2011</v>
      </c>
      <c r="C154" t="s">
        <v>775</v>
      </c>
      <c r="D154">
        <v>7</v>
      </c>
      <c r="F154" t="s">
        <v>881</v>
      </c>
      <c r="G154" t="s">
        <v>1023</v>
      </c>
    </row>
    <row r="155" spans="1:10" x14ac:dyDescent="0.3">
      <c r="A155" t="s">
        <v>1198</v>
      </c>
      <c r="B155">
        <v>2013</v>
      </c>
      <c r="C155" t="s">
        <v>1199</v>
      </c>
      <c r="D155">
        <v>7</v>
      </c>
      <c r="F155" t="s">
        <v>891</v>
      </c>
      <c r="G155" t="s">
        <v>1200</v>
      </c>
    </row>
    <row r="156" spans="1:10" x14ac:dyDescent="0.3">
      <c r="A156" t="s">
        <v>1344</v>
      </c>
      <c r="B156">
        <v>2005</v>
      </c>
      <c r="C156" t="s">
        <v>72</v>
      </c>
      <c r="D156">
        <v>7</v>
      </c>
      <c r="F156" t="s">
        <v>1144</v>
      </c>
    </row>
    <row r="157" spans="1:10" x14ac:dyDescent="0.3">
      <c r="A157" t="s">
        <v>1368</v>
      </c>
      <c r="B157">
        <v>2008</v>
      </c>
      <c r="C157" t="s">
        <v>72</v>
      </c>
      <c r="D157">
        <v>7</v>
      </c>
      <c r="G157" t="s">
        <v>1369</v>
      </c>
    </row>
    <row r="158" spans="1:10" x14ac:dyDescent="0.3">
      <c r="A158" t="s">
        <v>1079</v>
      </c>
      <c r="B158">
        <v>2007</v>
      </c>
      <c r="C158" t="s">
        <v>1057</v>
      </c>
      <c r="D158">
        <v>7</v>
      </c>
      <c r="F158" t="s">
        <v>1080</v>
      </c>
      <c r="G158" s="77" t="s">
        <v>1081</v>
      </c>
    </row>
    <row r="159" spans="1:10" s="13" customFormat="1" x14ac:dyDescent="0.3">
      <c r="A159" t="s">
        <v>1090</v>
      </c>
      <c r="B159">
        <v>2007</v>
      </c>
      <c r="C159" t="s">
        <v>1091</v>
      </c>
      <c r="D159">
        <v>7</v>
      </c>
      <c r="E159" s="5"/>
      <c r="F159" t="s">
        <v>1092</v>
      </c>
      <c r="G159"/>
      <c r="H159"/>
      <c r="I159"/>
      <c r="J159"/>
    </row>
    <row r="160" spans="1:10" x14ac:dyDescent="0.3">
      <c r="A160" t="s">
        <v>1440</v>
      </c>
      <c r="B160">
        <v>2014</v>
      </c>
      <c r="C160" t="s">
        <v>72</v>
      </c>
      <c r="D160">
        <v>7</v>
      </c>
      <c r="F160" t="s">
        <v>1441</v>
      </c>
      <c r="G160" t="s">
        <v>1442</v>
      </c>
    </row>
    <row r="161" spans="1:10" x14ac:dyDescent="0.3">
      <c r="A161" t="s">
        <v>1326</v>
      </c>
      <c r="B161">
        <v>2007</v>
      </c>
      <c r="C161" t="s">
        <v>565</v>
      </c>
      <c r="D161">
        <v>7</v>
      </c>
      <c r="F161" t="s">
        <v>1327</v>
      </c>
    </row>
    <row r="162" spans="1:10" x14ac:dyDescent="0.3">
      <c r="A162" t="s">
        <v>956</v>
      </c>
      <c r="B162">
        <v>2005</v>
      </c>
      <c r="C162" t="s">
        <v>569</v>
      </c>
      <c r="D162">
        <v>7</v>
      </c>
      <c r="F162" t="s">
        <v>957</v>
      </c>
    </row>
    <row r="163" spans="1:10" x14ac:dyDescent="0.3">
      <c r="A163" t="s">
        <v>1348</v>
      </c>
      <c r="B163">
        <v>1996</v>
      </c>
      <c r="C163" t="s">
        <v>72</v>
      </c>
      <c r="D163">
        <v>7</v>
      </c>
      <c r="F163" t="s">
        <v>1349</v>
      </c>
    </row>
    <row r="164" spans="1:10" s="65" customFormat="1" x14ac:dyDescent="0.3">
      <c r="A164" t="s">
        <v>1187</v>
      </c>
      <c r="B164">
        <v>2011</v>
      </c>
      <c r="C164"/>
      <c r="D164">
        <v>7</v>
      </c>
      <c r="E164" s="5"/>
      <c r="F164"/>
      <c r="G164" s="77" t="s">
        <v>1188</v>
      </c>
      <c r="H164"/>
      <c r="I164"/>
      <c r="J164"/>
    </row>
    <row r="165" spans="1:10" s="65" customFormat="1" x14ac:dyDescent="0.3">
      <c r="A165" t="s">
        <v>1041</v>
      </c>
      <c r="B165">
        <v>2011</v>
      </c>
      <c r="C165" t="s">
        <v>72</v>
      </c>
      <c r="D165">
        <v>7</v>
      </c>
      <c r="E165" s="5"/>
      <c r="F165" t="s">
        <v>1031</v>
      </c>
      <c r="G165"/>
      <c r="H165"/>
      <c r="I165"/>
      <c r="J165"/>
    </row>
    <row r="166" spans="1:10" x14ac:dyDescent="0.3">
      <c r="A166" t="s">
        <v>1355</v>
      </c>
      <c r="B166">
        <v>2007</v>
      </c>
      <c r="C166" t="s">
        <v>463</v>
      </c>
      <c r="D166">
        <v>7</v>
      </c>
      <c r="F166" t="s">
        <v>1356</v>
      </c>
    </row>
    <row r="167" spans="1:10" x14ac:dyDescent="0.3">
      <c r="A167" t="s">
        <v>1278</v>
      </c>
      <c r="B167">
        <v>2006</v>
      </c>
      <c r="C167" t="s">
        <v>72</v>
      </c>
      <c r="D167">
        <v>7</v>
      </c>
      <c r="G167" t="s">
        <v>1572</v>
      </c>
    </row>
    <row r="168" spans="1:10" x14ac:dyDescent="0.3">
      <c r="A168" t="s">
        <v>1003</v>
      </c>
      <c r="B168">
        <v>2012</v>
      </c>
      <c r="C168" t="s">
        <v>565</v>
      </c>
      <c r="D168">
        <v>7</v>
      </c>
      <c r="G168" t="s">
        <v>1399</v>
      </c>
    </row>
    <row r="169" spans="1:10" x14ac:dyDescent="0.3">
      <c r="A169" t="s">
        <v>1036</v>
      </c>
      <c r="B169">
        <v>2012</v>
      </c>
      <c r="C169" t="s">
        <v>1042</v>
      </c>
      <c r="D169">
        <v>7</v>
      </c>
      <c r="F169" t="s">
        <v>1043</v>
      </c>
    </row>
    <row r="170" spans="1:10" x14ac:dyDescent="0.3">
      <c r="A170" t="s">
        <v>937</v>
      </c>
      <c r="B170">
        <v>2003</v>
      </c>
      <c r="C170" t="s">
        <v>463</v>
      </c>
      <c r="D170">
        <v>7</v>
      </c>
      <c r="F170" t="s">
        <v>1044</v>
      </c>
    </row>
    <row r="171" spans="1:10" x14ac:dyDescent="0.3">
      <c r="A171" t="s">
        <v>1033</v>
      </c>
      <c r="B171">
        <v>2012</v>
      </c>
      <c r="C171" t="s">
        <v>463</v>
      </c>
      <c r="D171">
        <v>7</v>
      </c>
      <c r="F171" t="s">
        <v>1034</v>
      </c>
      <c r="G171" t="s">
        <v>1023</v>
      </c>
    </row>
    <row r="172" spans="1:10" x14ac:dyDescent="0.3">
      <c r="A172" t="s">
        <v>1968</v>
      </c>
      <c r="B172">
        <v>2014</v>
      </c>
      <c r="C172" t="s">
        <v>512</v>
      </c>
      <c r="D172">
        <v>7</v>
      </c>
      <c r="E172" s="5">
        <v>41929</v>
      </c>
      <c r="F172" t="s">
        <v>1969</v>
      </c>
    </row>
    <row r="173" spans="1:10" x14ac:dyDescent="0.3">
      <c r="A173" t="s">
        <v>1286</v>
      </c>
      <c r="B173">
        <v>2006</v>
      </c>
      <c r="C173" t="s">
        <v>72</v>
      </c>
      <c r="D173">
        <v>7</v>
      </c>
      <c r="F173" t="s">
        <v>1287</v>
      </c>
    </row>
    <row r="174" spans="1:10" x14ac:dyDescent="0.3">
      <c r="A174" t="s">
        <v>1345</v>
      </c>
      <c r="B174">
        <v>1997</v>
      </c>
      <c r="C174" t="s">
        <v>558</v>
      </c>
      <c r="D174">
        <v>7</v>
      </c>
      <c r="F174" t="s">
        <v>932</v>
      </c>
    </row>
    <row r="175" spans="1:10" x14ac:dyDescent="0.3">
      <c r="A175" t="s">
        <v>903</v>
      </c>
      <c r="B175">
        <v>1993</v>
      </c>
      <c r="C175" t="s">
        <v>904</v>
      </c>
      <c r="D175">
        <v>7</v>
      </c>
      <c r="F175" t="s">
        <v>905</v>
      </c>
      <c r="H175" s="9"/>
    </row>
    <row r="176" spans="1:10" x14ac:dyDescent="0.3">
      <c r="A176" t="s">
        <v>928</v>
      </c>
      <c r="B176">
        <v>2004</v>
      </c>
      <c r="C176" t="s">
        <v>929</v>
      </c>
      <c r="D176">
        <v>7</v>
      </c>
      <c r="F176" t="s">
        <v>930</v>
      </c>
    </row>
    <row r="177" spans="1:10" x14ac:dyDescent="0.3">
      <c r="A177" t="s">
        <v>1591</v>
      </c>
      <c r="B177">
        <v>2013</v>
      </c>
      <c r="C177" t="s">
        <v>72</v>
      </c>
      <c r="D177">
        <v>7</v>
      </c>
      <c r="G177" t="s">
        <v>1592</v>
      </c>
    </row>
    <row r="178" spans="1:10" x14ac:dyDescent="0.3">
      <c r="A178" t="s">
        <v>1283</v>
      </c>
      <c r="B178">
        <v>1991</v>
      </c>
      <c r="C178" t="s">
        <v>72</v>
      </c>
      <c r="D178">
        <v>7</v>
      </c>
    </row>
    <row r="179" spans="1:10" x14ac:dyDescent="0.3">
      <c r="A179" t="s">
        <v>1357</v>
      </c>
      <c r="B179">
        <v>2008</v>
      </c>
      <c r="C179" t="s">
        <v>463</v>
      </c>
      <c r="D179">
        <v>7</v>
      </c>
      <c r="F179" t="s">
        <v>1030</v>
      </c>
    </row>
    <row r="180" spans="1:10" x14ac:dyDescent="0.3">
      <c r="A180" t="s">
        <v>943</v>
      </c>
      <c r="B180">
        <v>2013</v>
      </c>
      <c r="C180" t="s">
        <v>941</v>
      </c>
      <c r="D180">
        <v>7</v>
      </c>
      <c r="F180" t="s">
        <v>944</v>
      </c>
      <c r="G180" t="s">
        <v>1940</v>
      </c>
    </row>
    <row r="181" spans="1:10" x14ac:dyDescent="0.3">
      <c r="A181" t="s">
        <v>790</v>
      </c>
      <c r="B181">
        <v>2005</v>
      </c>
      <c r="C181" t="s">
        <v>324</v>
      </c>
      <c r="D181">
        <v>7</v>
      </c>
    </row>
    <row r="182" spans="1:10" x14ac:dyDescent="0.3">
      <c r="A182" t="s">
        <v>1318</v>
      </c>
      <c r="B182">
        <v>2012</v>
      </c>
      <c r="C182" t="s">
        <v>72</v>
      </c>
      <c r="D182">
        <v>7</v>
      </c>
      <c r="F182" t="s">
        <v>1314</v>
      </c>
    </row>
    <row r="183" spans="1:10" x14ac:dyDescent="0.3">
      <c r="A183" t="s">
        <v>1468</v>
      </c>
      <c r="B183">
        <v>2013</v>
      </c>
      <c r="C183" t="s">
        <v>941</v>
      </c>
      <c r="D183">
        <v>7</v>
      </c>
      <c r="F183" t="s">
        <v>1469</v>
      </c>
      <c r="G183" t="s">
        <v>1470</v>
      </c>
      <c r="H183" t="s">
        <v>1739</v>
      </c>
      <c r="I183" s="13"/>
      <c r="J183" s="13"/>
    </row>
    <row r="184" spans="1:10" x14ac:dyDescent="0.3">
      <c r="A184" t="s">
        <v>923</v>
      </c>
      <c r="B184">
        <v>2008</v>
      </c>
      <c r="C184" t="s">
        <v>924</v>
      </c>
      <c r="D184">
        <v>7</v>
      </c>
      <c r="F184" t="s">
        <v>914</v>
      </c>
    </row>
    <row r="185" spans="1:10" x14ac:dyDescent="0.3">
      <c r="A185" t="s">
        <v>1201</v>
      </c>
      <c r="B185">
        <v>2001</v>
      </c>
      <c r="C185" t="s">
        <v>1202</v>
      </c>
      <c r="D185">
        <v>7</v>
      </c>
      <c r="F185" t="s">
        <v>1203</v>
      </c>
      <c r="G185" t="s">
        <v>1204</v>
      </c>
    </row>
    <row r="186" spans="1:10" x14ac:dyDescent="0.3">
      <c r="A186" t="s">
        <v>1223</v>
      </c>
      <c r="B186">
        <v>2009</v>
      </c>
      <c r="C186" t="s">
        <v>593</v>
      </c>
      <c r="D186" s="7">
        <v>7</v>
      </c>
      <c r="E186" s="5">
        <v>41893</v>
      </c>
      <c r="F186" t="s">
        <v>1758</v>
      </c>
    </row>
    <row r="187" spans="1:10" x14ac:dyDescent="0.3">
      <c r="A187" t="s">
        <v>1533</v>
      </c>
      <c r="B187">
        <v>2007</v>
      </c>
      <c r="C187" t="s">
        <v>1531</v>
      </c>
      <c r="D187">
        <v>7</v>
      </c>
      <c r="G187" t="s">
        <v>1534</v>
      </c>
    </row>
    <row r="188" spans="1:10" x14ac:dyDescent="0.3">
      <c r="A188" t="s">
        <v>1535</v>
      </c>
      <c r="B188">
        <v>2006</v>
      </c>
      <c r="C188" t="s">
        <v>1531</v>
      </c>
      <c r="D188">
        <v>7</v>
      </c>
      <c r="G188" t="s">
        <v>1536</v>
      </c>
    </row>
    <row r="189" spans="1:10" x14ac:dyDescent="0.3">
      <c r="A189" t="s">
        <v>1530</v>
      </c>
      <c r="B189">
        <v>2011</v>
      </c>
      <c r="C189" t="s">
        <v>1531</v>
      </c>
      <c r="D189">
        <v>7</v>
      </c>
      <c r="G189" t="s">
        <v>1532</v>
      </c>
    </row>
    <row r="190" spans="1:10" x14ac:dyDescent="0.3">
      <c r="A190" t="s">
        <v>1324</v>
      </c>
      <c r="B190">
        <v>2006</v>
      </c>
      <c r="C190" t="s">
        <v>1325</v>
      </c>
      <c r="D190">
        <v>7</v>
      </c>
    </row>
    <row r="191" spans="1:10" x14ac:dyDescent="0.3">
      <c r="A191" t="s">
        <v>952</v>
      </c>
      <c r="B191">
        <v>2009</v>
      </c>
      <c r="C191" t="s">
        <v>72</v>
      </c>
      <c r="D191">
        <v>7</v>
      </c>
      <c r="F191" t="s">
        <v>953</v>
      </c>
    </row>
    <row r="192" spans="1:10" x14ac:dyDescent="0.3">
      <c r="A192" t="s">
        <v>948</v>
      </c>
      <c r="B192">
        <v>2009</v>
      </c>
      <c r="C192" t="s">
        <v>949</v>
      </c>
      <c r="D192">
        <v>7</v>
      </c>
      <c r="F192" t="s">
        <v>950</v>
      </c>
      <c r="I192" s="13"/>
      <c r="J192" s="13"/>
    </row>
    <row r="193" spans="1:7" x14ac:dyDescent="0.3">
      <c r="A193" s="7" t="s">
        <v>1085</v>
      </c>
      <c r="B193" s="7">
        <v>2014</v>
      </c>
      <c r="C193" s="7" t="s">
        <v>72</v>
      </c>
      <c r="D193" s="7">
        <v>7</v>
      </c>
      <c r="E193" s="169"/>
      <c r="F193" s="7" t="s">
        <v>1086</v>
      </c>
      <c r="G193" s="7"/>
    </row>
    <row r="194" spans="1:7" x14ac:dyDescent="0.3">
      <c r="A194" t="s">
        <v>1595</v>
      </c>
      <c r="B194">
        <v>2008</v>
      </c>
      <c r="C194" t="s">
        <v>72</v>
      </c>
      <c r="D194">
        <v>7</v>
      </c>
      <c r="F194" t="s">
        <v>1596</v>
      </c>
    </row>
    <row r="195" spans="1:7" x14ac:dyDescent="0.3">
      <c r="A195" t="s">
        <v>1504</v>
      </c>
      <c r="B195">
        <v>2013</v>
      </c>
      <c r="C195" t="s">
        <v>324</v>
      </c>
      <c r="D195">
        <v>7</v>
      </c>
      <c r="G195" t="s">
        <v>1505</v>
      </c>
    </row>
    <row r="196" spans="1:7" x14ac:dyDescent="0.3">
      <c r="A196" t="s">
        <v>1685</v>
      </c>
      <c r="B196">
        <v>2005</v>
      </c>
      <c r="C196" t="s">
        <v>324</v>
      </c>
      <c r="D196">
        <v>7</v>
      </c>
      <c r="F196" t="s">
        <v>1686</v>
      </c>
      <c r="G196" t="s">
        <v>1687</v>
      </c>
    </row>
    <row r="197" spans="1:7" x14ac:dyDescent="0.3">
      <c r="A197" t="s">
        <v>1181</v>
      </c>
      <c r="B197">
        <v>2014</v>
      </c>
      <c r="C197" t="s">
        <v>72</v>
      </c>
      <c r="D197">
        <v>7</v>
      </c>
      <c r="F197" t="s">
        <v>1099</v>
      </c>
      <c r="G197" t="s">
        <v>1544</v>
      </c>
    </row>
    <row r="198" spans="1:7" x14ac:dyDescent="0.3">
      <c r="A198" t="s">
        <v>1328</v>
      </c>
      <c r="B198">
        <v>1960</v>
      </c>
      <c r="C198" t="s">
        <v>1329</v>
      </c>
      <c r="D198">
        <v>7</v>
      </c>
    </row>
    <row r="199" spans="1:7" x14ac:dyDescent="0.3">
      <c r="A199" t="s">
        <v>1636</v>
      </c>
      <c r="B199">
        <v>1999</v>
      </c>
      <c r="C199" t="s">
        <v>72</v>
      </c>
      <c r="D199">
        <v>7</v>
      </c>
      <c r="F199" t="s">
        <v>1637</v>
      </c>
      <c r="G199" t="s">
        <v>1638</v>
      </c>
    </row>
    <row r="200" spans="1:7" x14ac:dyDescent="0.3">
      <c r="A200" t="s">
        <v>1521</v>
      </c>
      <c r="B200">
        <v>1979</v>
      </c>
      <c r="C200" t="s">
        <v>916</v>
      </c>
      <c r="D200">
        <v>7</v>
      </c>
      <c r="G200" t="s">
        <v>1522</v>
      </c>
    </row>
    <row r="201" spans="1:7" x14ac:dyDescent="0.3">
      <c r="A201" t="s">
        <v>1518</v>
      </c>
      <c r="B201">
        <v>1984</v>
      </c>
      <c r="C201" t="s">
        <v>916</v>
      </c>
      <c r="D201">
        <v>7</v>
      </c>
      <c r="G201" t="s">
        <v>1519</v>
      </c>
    </row>
    <row r="202" spans="1:7" x14ac:dyDescent="0.3">
      <c r="A202" t="s">
        <v>1518</v>
      </c>
      <c r="B202">
        <v>1982</v>
      </c>
      <c r="C202" t="s">
        <v>916</v>
      </c>
      <c r="D202">
        <v>7</v>
      </c>
      <c r="G202" t="s">
        <v>1520</v>
      </c>
    </row>
    <row r="203" spans="1:7" x14ac:dyDescent="0.3">
      <c r="A203" t="s">
        <v>1516</v>
      </c>
      <c r="B203">
        <v>1986</v>
      </c>
      <c r="C203" t="s">
        <v>916</v>
      </c>
      <c r="D203">
        <v>7</v>
      </c>
      <c r="G203" t="s">
        <v>1517</v>
      </c>
    </row>
    <row r="204" spans="1:7" x14ac:dyDescent="0.3">
      <c r="A204" t="s">
        <v>1370</v>
      </c>
      <c r="B204">
        <v>1983</v>
      </c>
      <c r="C204" t="s">
        <v>916</v>
      </c>
      <c r="D204">
        <v>7</v>
      </c>
      <c r="G204" t="s">
        <v>1371</v>
      </c>
    </row>
    <row r="205" spans="1:7" x14ac:dyDescent="0.3">
      <c r="A205" t="s">
        <v>1372</v>
      </c>
      <c r="B205">
        <v>1980</v>
      </c>
      <c r="C205" t="s">
        <v>916</v>
      </c>
      <c r="D205">
        <v>7</v>
      </c>
      <c r="G205" t="s">
        <v>1373</v>
      </c>
    </row>
    <row r="206" spans="1:7" x14ac:dyDescent="0.3">
      <c r="A206" t="s">
        <v>1374</v>
      </c>
      <c r="B206">
        <v>1977</v>
      </c>
      <c r="C206" t="s">
        <v>916</v>
      </c>
      <c r="D206">
        <v>7</v>
      </c>
      <c r="G206" t="s">
        <v>1375</v>
      </c>
    </row>
    <row r="207" spans="1:7" x14ac:dyDescent="0.3">
      <c r="A207" t="s">
        <v>1022</v>
      </c>
      <c r="B207">
        <v>2012</v>
      </c>
      <c r="C207" t="s">
        <v>939</v>
      </c>
      <c r="D207">
        <v>7</v>
      </c>
      <c r="F207" t="s">
        <v>994</v>
      </c>
      <c r="G207" t="s">
        <v>1926</v>
      </c>
    </row>
    <row r="208" spans="1:7" x14ac:dyDescent="0.3">
      <c r="A208" t="s">
        <v>900</v>
      </c>
      <c r="B208">
        <v>2013</v>
      </c>
      <c r="C208" t="s">
        <v>72</v>
      </c>
      <c r="D208">
        <v>7</v>
      </c>
      <c r="G208" t="s">
        <v>1488</v>
      </c>
    </row>
    <row r="209" spans="1:8" x14ac:dyDescent="0.3">
      <c r="A209" t="s">
        <v>1525</v>
      </c>
      <c r="B209">
        <v>2011</v>
      </c>
      <c r="C209" t="s">
        <v>324</v>
      </c>
      <c r="D209">
        <v>7</v>
      </c>
      <c r="G209" t="s">
        <v>1526</v>
      </c>
    </row>
    <row r="210" spans="1:8" x14ac:dyDescent="0.3">
      <c r="A210" t="s">
        <v>1321</v>
      </c>
      <c r="B210">
        <v>2013</v>
      </c>
      <c r="C210" t="s">
        <v>72</v>
      </c>
      <c r="D210">
        <v>7</v>
      </c>
      <c r="F210" t="s">
        <v>1322</v>
      </c>
    </row>
    <row r="211" spans="1:8" x14ac:dyDescent="0.3">
      <c r="A211" t="s">
        <v>1088</v>
      </c>
      <c r="B211">
        <v>2013</v>
      </c>
      <c r="C211" t="s">
        <v>1089</v>
      </c>
      <c r="D211">
        <v>7</v>
      </c>
    </row>
    <row r="212" spans="1:8" x14ac:dyDescent="0.3">
      <c r="A212" t="s">
        <v>940</v>
      </c>
      <c r="B212">
        <v>2005</v>
      </c>
      <c r="C212" t="s">
        <v>941</v>
      </c>
      <c r="D212">
        <v>7</v>
      </c>
      <c r="F212" t="s">
        <v>942</v>
      </c>
    </row>
    <row r="213" spans="1:8" x14ac:dyDescent="0.3">
      <c r="A213" t="s">
        <v>1997</v>
      </c>
      <c r="B213">
        <v>2013</v>
      </c>
      <c r="C213" t="s">
        <v>324</v>
      </c>
      <c r="D213">
        <v>7</v>
      </c>
      <c r="E213" s="5">
        <v>41936</v>
      </c>
      <c r="F213" t="s">
        <v>1338</v>
      </c>
    </row>
    <row r="214" spans="1:8" x14ac:dyDescent="0.3">
      <c r="A214" t="s">
        <v>938</v>
      </c>
      <c r="B214">
        <v>2012</v>
      </c>
      <c r="C214" t="s">
        <v>76</v>
      </c>
      <c r="D214">
        <v>7</v>
      </c>
    </row>
    <row r="215" spans="1:8" x14ac:dyDescent="0.3">
      <c r="A215" t="s">
        <v>1425</v>
      </c>
      <c r="B215">
        <v>2012</v>
      </c>
      <c r="C215" t="s">
        <v>72</v>
      </c>
      <c r="D215">
        <v>7</v>
      </c>
      <c r="F215" t="s">
        <v>1426</v>
      </c>
      <c r="G215" t="s">
        <v>1427</v>
      </c>
    </row>
    <row r="216" spans="1:8" x14ac:dyDescent="0.3">
      <c r="A216" t="s">
        <v>1312</v>
      </c>
      <c r="B216">
        <v>1998</v>
      </c>
      <c r="C216" t="s">
        <v>593</v>
      </c>
      <c r="D216">
        <v>7</v>
      </c>
      <c r="F216" t="s">
        <v>950</v>
      </c>
    </row>
    <row r="217" spans="1:8" x14ac:dyDescent="0.3">
      <c r="A217" t="s">
        <v>1358</v>
      </c>
      <c r="B217">
        <v>2005</v>
      </c>
      <c r="C217" t="s">
        <v>463</v>
      </c>
      <c r="D217">
        <v>7</v>
      </c>
      <c r="F217" t="s">
        <v>1287</v>
      </c>
    </row>
    <row r="218" spans="1:8" x14ac:dyDescent="0.3">
      <c r="A218" t="s">
        <v>1093</v>
      </c>
      <c r="B218">
        <v>2013</v>
      </c>
      <c r="C218" t="s">
        <v>1094</v>
      </c>
      <c r="D218">
        <v>7</v>
      </c>
      <c r="F218" t="s">
        <v>1095</v>
      </c>
      <c r="G218" t="s">
        <v>1477</v>
      </c>
    </row>
    <row r="219" spans="1:8" x14ac:dyDescent="0.3">
      <c r="A219" t="s">
        <v>1930</v>
      </c>
      <c r="B219">
        <v>2014</v>
      </c>
      <c r="C219" t="s">
        <v>72</v>
      </c>
      <c r="D219">
        <v>7</v>
      </c>
      <c r="E219" s="5">
        <v>41912</v>
      </c>
      <c r="F219" t="s">
        <v>1931</v>
      </c>
      <c r="G219" t="s">
        <v>1932</v>
      </c>
    </row>
    <row r="220" spans="1:8" x14ac:dyDescent="0.3">
      <c r="A220" t="s">
        <v>1409</v>
      </c>
      <c r="B220">
        <v>2007</v>
      </c>
      <c r="C220" t="s">
        <v>512</v>
      </c>
      <c r="D220">
        <v>7</v>
      </c>
      <c r="F220" t="s">
        <v>1410</v>
      </c>
      <c r="G220" t="s">
        <v>1411</v>
      </c>
    </row>
    <row r="221" spans="1:8" x14ac:dyDescent="0.3">
      <c r="A221" t="s">
        <v>910</v>
      </c>
      <c r="B221">
        <v>2003</v>
      </c>
      <c r="C221" t="s">
        <v>463</v>
      </c>
      <c r="D221">
        <v>7</v>
      </c>
      <c r="F221" t="s">
        <v>911</v>
      </c>
    </row>
    <row r="222" spans="1:8" x14ac:dyDescent="0.3">
      <c r="A222" t="s">
        <v>925</v>
      </c>
      <c r="B222">
        <v>1996</v>
      </c>
      <c r="C222" t="s">
        <v>72</v>
      </c>
      <c r="D222">
        <v>7</v>
      </c>
      <c r="F222" t="s">
        <v>926</v>
      </c>
    </row>
    <row r="223" spans="1:8" x14ac:dyDescent="0.3">
      <c r="A223" t="s">
        <v>1084</v>
      </c>
      <c r="B223">
        <v>2013</v>
      </c>
      <c r="C223" t="s">
        <v>72</v>
      </c>
      <c r="D223">
        <v>7</v>
      </c>
      <c r="G223" t="s">
        <v>1503</v>
      </c>
    </row>
    <row r="224" spans="1:8" x14ac:dyDescent="0.3">
      <c r="A224" t="s">
        <v>1964</v>
      </c>
      <c r="B224">
        <v>2009</v>
      </c>
      <c r="C224" t="s">
        <v>72</v>
      </c>
      <c r="D224">
        <v>7</v>
      </c>
      <c r="E224" s="5">
        <v>41929</v>
      </c>
      <c r="F224" t="s">
        <v>1038</v>
      </c>
      <c r="G224" t="s">
        <v>1965</v>
      </c>
      <c r="H224" t="s">
        <v>1992</v>
      </c>
    </row>
    <row r="225" spans="1:10" x14ac:dyDescent="0.3">
      <c r="A225" t="s">
        <v>1414</v>
      </c>
      <c r="B225">
        <v>2000</v>
      </c>
      <c r="C225" t="s">
        <v>73</v>
      </c>
      <c r="D225">
        <v>7</v>
      </c>
      <c r="G225" t="s">
        <v>1415</v>
      </c>
    </row>
    <row r="226" spans="1:10" x14ac:dyDescent="0.3">
      <c r="A226" s="13" t="s">
        <v>1037</v>
      </c>
      <c r="B226" s="13">
        <v>2012</v>
      </c>
      <c r="C226" s="13" t="s">
        <v>559</v>
      </c>
      <c r="D226" s="13">
        <v>7</v>
      </c>
      <c r="E226" s="126"/>
      <c r="F226" s="13" t="s">
        <v>1038</v>
      </c>
      <c r="G226" s="13" t="s">
        <v>1023</v>
      </c>
    </row>
    <row r="227" spans="1:10" x14ac:dyDescent="0.3">
      <c r="A227" t="s">
        <v>999</v>
      </c>
      <c r="B227">
        <v>2013</v>
      </c>
      <c r="C227" t="s">
        <v>1000</v>
      </c>
      <c r="D227">
        <v>7</v>
      </c>
      <c r="F227" t="s">
        <v>1001</v>
      </c>
      <c r="G227" s="77" t="s">
        <v>1002</v>
      </c>
      <c r="H227" t="s">
        <v>1721</v>
      </c>
    </row>
    <row r="228" spans="1:10" x14ac:dyDescent="0.3">
      <c r="A228" t="s">
        <v>1051</v>
      </c>
      <c r="B228">
        <v>2011</v>
      </c>
      <c r="C228" t="s">
        <v>1052</v>
      </c>
      <c r="D228">
        <v>6</v>
      </c>
      <c r="I228" s="65"/>
      <c r="J228" s="65"/>
    </row>
    <row r="229" spans="1:10" x14ac:dyDescent="0.3">
      <c r="A229" t="s">
        <v>990</v>
      </c>
      <c r="B229">
        <v>2013</v>
      </c>
      <c r="C229" t="s">
        <v>565</v>
      </c>
      <c r="D229">
        <v>6</v>
      </c>
      <c r="F229" t="s">
        <v>991</v>
      </c>
      <c r="G229" s="77" t="s">
        <v>992</v>
      </c>
      <c r="I229" s="13"/>
      <c r="J229" s="13"/>
    </row>
    <row r="230" spans="1:10" x14ac:dyDescent="0.3">
      <c r="A230" t="s">
        <v>1259</v>
      </c>
      <c r="B230">
        <v>2013</v>
      </c>
      <c r="C230" t="s">
        <v>565</v>
      </c>
      <c r="D230">
        <v>6</v>
      </c>
      <c r="F230" t="s">
        <v>1109</v>
      </c>
      <c r="G230" t="s">
        <v>1260</v>
      </c>
      <c r="I230" s="65"/>
      <c r="J230" s="65"/>
    </row>
    <row r="231" spans="1:10" x14ac:dyDescent="0.3">
      <c r="A231" t="s">
        <v>1315</v>
      </c>
      <c r="B231">
        <v>2013</v>
      </c>
      <c r="C231" t="s">
        <v>569</v>
      </c>
      <c r="D231">
        <v>6</v>
      </c>
      <c r="F231" t="s">
        <v>880</v>
      </c>
    </row>
    <row r="232" spans="1:10" x14ac:dyDescent="0.3">
      <c r="A232" t="s">
        <v>1166</v>
      </c>
      <c r="B232">
        <v>2012</v>
      </c>
      <c r="C232" t="s">
        <v>72</v>
      </c>
      <c r="D232">
        <v>6</v>
      </c>
      <c r="G232" t="s">
        <v>1167</v>
      </c>
    </row>
    <row r="233" spans="1:10" x14ac:dyDescent="0.3">
      <c r="A233" t="s">
        <v>884</v>
      </c>
      <c r="B233">
        <v>2009</v>
      </c>
      <c r="C233" t="s">
        <v>885</v>
      </c>
      <c r="D233">
        <v>6</v>
      </c>
      <c r="F233" t="s">
        <v>886</v>
      </c>
    </row>
    <row r="234" spans="1:10" x14ac:dyDescent="0.3">
      <c r="A234" t="s">
        <v>1310</v>
      </c>
      <c r="B234">
        <v>2009</v>
      </c>
      <c r="C234" t="s">
        <v>1311</v>
      </c>
      <c r="D234">
        <v>6</v>
      </c>
    </row>
    <row r="235" spans="1:10" x14ac:dyDescent="0.3">
      <c r="A235" t="s">
        <v>1174</v>
      </c>
      <c r="B235">
        <v>2009</v>
      </c>
      <c r="C235" t="s">
        <v>1175</v>
      </c>
      <c r="D235">
        <v>6</v>
      </c>
      <c r="G235" t="s">
        <v>1176</v>
      </c>
      <c r="I235" s="65"/>
      <c r="J235" s="65"/>
    </row>
    <row r="236" spans="1:10" x14ac:dyDescent="0.3">
      <c r="A236" t="s">
        <v>1351</v>
      </c>
      <c r="B236">
        <v>2007</v>
      </c>
      <c r="C236" t="s">
        <v>463</v>
      </c>
      <c r="D236">
        <v>6</v>
      </c>
      <c r="F236" t="s">
        <v>1352</v>
      </c>
      <c r="I236" s="65"/>
      <c r="J236" s="65"/>
    </row>
    <row r="237" spans="1:10" x14ac:dyDescent="0.3">
      <c r="A237" t="s">
        <v>1478</v>
      </c>
      <c r="B237">
        <v>2012</v>
      </c>
      <c r="C237" t="s">
        <v>565</v>
      </c>
      <c r="D237" s="7">
        <v>6</v>
      </c>
      <c r="E237" s="5">
        <v>41893</v>
      </c>
      <c r="G237" t="s">
        <v>1479</v>
      </c>
    </row>
    <row r="238" spans="1:10" x14ac:dyDescent="0.3">
      <c r="A238" t="s">
        <v>1158</v>
      </c>
      <c r="B238">
        <v>2011</v>
      </c>
      <c r="C238" t="s">
        <v>593</v>
      </c>
      <c r="D238" s="7">
        <v>6</v>
      </c>
      <c r="E238" s="5">
        <v>41893</v>
      </c>
      <c r="F238" t="s">
        <v>1046</v>
      </c>
      <c r="G238" t="s">
        <v>1159</v>
      </c>
    </row>
    <row r="239" spans="1:10" x14ac:dyDescent="0.3">
      <c r="A239" t="s">
        <v>1156</v>
      </c>
      <c r="B239">
        <v>2011</v>
      </c>
      <c r="C239" t="s">
        <v>1157</v>
      </c>
      <c r="D239">
        <v>6</v>
      </c>
    </row>
    <row r="240" spans="1:10" x14ac:dyDescent="0.3">
      <c r="A240" t="s">
        <v>1546</v>
      </c>
      <c r="B240">
        <v>2013</v>
      </c>
      <c r="C240" t="s">
        <v>1547</v>
      </c>
      <c r="D240">
        <v>6</v>
      </c>
      <c r="G240" t="s">
        <v>1548</v>
      </c>
    </row>
    <row r="241" spans="1:10" x14ac:dyDescent="0.3">
      <c r="A241" t="s">
        <v>1056</v>
      </c>
      <c r="B241">
        <v>1998</v>
      </c>
      <c r="C241" t="s">
        <v>1057</v>
      </c>
      <c r="D241" s="7">
        <v>6</v>
      </c>
      <c r="E241" s="5">
        <v>41893</v>
      </c>
      <c r="F241" s="5" t="s">
        <v>1767</v>
      </c>
      <c r="G241" t="s">
        <v>1606</v>
      </c>
    </row>
    <row r="242" spans="1:10" x14ac:dyDescent="0.3">
      <c r="A242" t="s">
        <v>1294</v>
      </c>
      <c r="B242">
        <v>2012</v>
      </c>
      <c r="C242" t="s">
        <v>463</v>
      </c>
      <c r="D242">
        <v>6</v>
      </c>
      <c r="F242" t="s">
        <v>880</v>
      </c>
    </row>
    <row r="243" spans="1:10" x14ac:dyDescent="0.3">
      <c r="A243" t="s">
        <v>1290</v>
      </c>
      <c r="B243">
        <v>2008</v>
      </c>
      <c r="C243" t="s">
        <v>72</v>
      </c>
      <c r="D243">
        <v>6</v>
      </c>
      <c r="F243" t="s">
        <v>1291</v>
      </c>
    </row>
    <row r="244" spans="1:10" x14ac:dyDescent="0.3">
      <c r="A244" t="s">
        <v>1483</v>
      </c>
      <c r="B244">
        <v>2009</v>
      </c>
      <c r="C244" t="s">
        <v>1484</v>
      </c>
      <c r="D244">
        <v>6</v>
      </c>
      <c r="F244" t="s">
        <v>944</v>
      </c>
      <c r="G244" t="s">
        <v>1485</v>
      </c>
      <c r="I244" s="65"/>
      <c r="J244" s="65"/>
    </row>
    <row r="245" spans="1:10" x14ac:dyDescent="0.3">
      <c r="A245" t="s">
        <v>1117</v>
      </c>
      <c r="B245">
        <v>2013</v>
      </c>
      <c r="C245" t="s">
        <v>72</v>
      </c>
      <c r="D245">
        <v>6</v>
      </c>
      <c r="G245" s="77" t="s">
        <v>1118</v>
      </c>
    </row>
    <row r="246" spans="1:10" x14ac:dyDescent="0.3">
      <c r="A246" t="s">
        <v>1096</v>
      </c>
      <c r="B246">
        <v>2001</v>
      </c>
      <c r="C246" t="s">
        <v>72</v>
      </c>
      <c r="D246">
        <v>6</v>
      </c>
    </row>
    <row r="247" spans="1:10" x14ac:dyDescent="0.3">
      <c r="A247" t="s">
        <v>1097</v>
      </c>
      <c r="B247">
        <v>2013</v>
      </c>
      <c r="C247" t="s">
        <v>72</v>
      </c>
      <c r="D247">
        <v>6</v>
      </c>
      <c r="G247" t="s">
        <v>1568</v>
      </c>
    </row>
    <row r="248" spans="1:10" x14ac:dyDescent="0.3">
      <c r="A248" t="s">
        <v>1224</v>
      </c>
      <c r="B248">
        <v>2014</v>
      </c>
      <c r="C248" t="s">
        <v>565</v>
      </c>
      <c r="D248">
        <v>6</v>
      </c>
      <c r="G248" t="s">
        <v>1515</v>
      </c>
    </row>
    <row r="249" spans="1:10" x14ac:dyDescent="0.3">
      <c r="A249" t="s">
        <v>1288</v>
      </c>
      <c r="B249">
        <v>2002</v>
      </c>
      <c r="C249" t="s">
        <v>72</v>
      </c>
      <c r="D249">
        <v>6</v>
      </c>
      <c r="F249" t="s">
        <v>1289</v>
      </c>
    </row>
    <row r="250" spans="1:10" x14ac:dyDescent="0.3">
      <c r="A250" t="s">
        <v>1319</v>
      </c>
      <c r="B250">
        <v>2012</v>
      </c>
      <c r="C250" t="s">
        <v>72</v>
      </c>
      <c r="D250">
        <v>6</v>
      </c>
    </row>
    <row r="251" spans="1:10" x14ac:dyDescent="0.3">
      <c r="A251" t="s">
        <v>927</v>
      </c>
      <c r="B251">
        <v>1982</v>
      </c>
      <c r="C251" t="s">
        <v>72</v>
      </c>
      <c r="D251">
        <v>6</v>
      </c>
    </row>
    <row r="252" spans="1:10" x14ac:dyDescent="0.3">
      <c r="A252" t="s">
        <v>1219</v>
      </c>
      <c r="B252">
        <v>2013</v>
      </c>
      <c r="C252" t="s">
        <v>878</v>
      </c>
      <c r="D252">
        <v>6</v>
      </c>
      <c r="F252" t="s">
        <v>1220</v>
      </c>
      <c r="G252" t="s">
        <v>1752</v>
      </c>
    </row>
    <row r="253" spans="1:10" x14ac:dyDescent="0.3">
      <c r="A253" s="13" t="s">
        <v>1103</v>
      </c>
      <c r="B253" s="13">
        <v>2014</v>
      </c>
      <c r="C253" s="13" t="s">
        <v>1057</v>
      </c>
      <c r="D253" s="13">
        <v>6</v>
      </c>
      <c r="E253" s="126"/>
      <c r="F253" s="13"/>
      <c r="G253" s="13" t="s">
        <v>1567</v>
      </c>
      <c r="H253" s="13"/>
    </row>
    <row r="254" spans="1:10" x14ac:dyDescent="0.3">
      <c r="A254" t="s">
        <v>1205</v>
      </c>
      <c r="B254">
        <v>1985</v>
      </c>
      <c r="C254" t="s">
        <v>72</v>
      </c>
      <c r="D254">
        <v>6</v>
      </c>
      <c r="G254" t="s">
        <v>1206</v>
      </c>
    </row>
    <row r="255" spans="1:10" x14ac:dyDescent="0.3">
      <c r="A255" s="7" t="s">
        <v>1102</v>
      </c>
      <c r="B255" s="7">
        <v>2014</v>
      </c>
      <c r="C255" s="7" t="s">
        <v>72</v>
      </c>
      <c r="D255" s="7">
        <v>6</v>
      </c>
      <c r="E255" s="169"/>
      <c r="F255" s="7"/>
      <c r="G255" s="7"/>
    </row>
    <row r="256" spans="1:10" x14ac:dyDescent="0.3">
      <c r="A256" t="s">
        <v>954</v>
      </c>
      <c r="B256">
        <v>2012</v>
      </c>
      <c r="C256" t="s">
        <v>569</v>
      </c>
      <c r="D256">
        <v>6</v>
      </c>
      <c r="F256" t="s">
        <v>955</v>
      </c>
    </row>
    <row r="257" spans="1:10" x14ac:dyDescent="0.3">
      <c r="A257" t="s">
        <v>1330</v>
      </c>
      <c r="B257">
        <v>2009</v>
      </c>
      <c r="C257" t="s">
        <v>941</v>
      </c>
      <c r="D257">
        <v>6</v>
      </c>
      <c r="F257" t="s">
        <v>1331</v>
      </c>
    </row>
    <row r="258" spans="1:10" x14ac:dyDescent="0.3">
      <c r="A258" t="s">
        <v>1416</v>
      </c>
      <c r="B258">
        <v>2013</v>
      </c>
      <c r="C258" t="s">
        <v>1417</v>
      </c>
      <c r="D258">
        <v>6</v>
      </c>
      <c r="G258" t="s">
        <v>1432</v>
      </c>
    </row>
    <row r="259" spans="1:10" x14ac:dyDescent="0.3">
      <c r="A259" t="s">
        <v>1400</v>
      </c>
      <c r="B259">
        <v>2012</v>
      </c>
      <c r="C259" t="s">
        <v>565</v>
      </c>
      <c r="D259">
        <v>6</v>
      </c>
      <c r="F259" t="s">
        <v>1401</v>
      </c>
    </row>
    <row r="260" spans="1:10" x14ac:dyDescent="0.3">
      <c r="A260" t="s">
        <v>1323</v>
      </c>
      <c r="B260">
        <v>2005</v>
      </c>
      <c r="C260" t="s">
        <v>72</v>
      </c>
      <c r="D260">
        <v>6</v>
      </c>
      <c r="F260" t="s">
        <v>1314</v>
      </c>
    </row>
    <row r="261" spans="1:10" x14ac:dyDescent="0.3">
      <c r="A261" t="s">
        <v>1597</v>
      </c>
      <c r="B261">
        <v>2013</v>
      </c>
      <c r="C261" t="s">
        <v>72</v>
      </c>
      <c r="D261">
        <v>6</v>
      </c>
    </row>
    <row r="262" spans="1:10" x14ac:dyDescent="0.3">
      <c r="A262" t="s">
        <v>1722</v>
      </c>
      <c r="B262">
        <v>2008</v>
      </c>
      <c r="C262" t="s">
        <v>775</v>
      </c>
      <c r="D262">
        <v>6</v>
      </c>
      <c r="F262" t="s">
        <v>1723</v>
      </c>
      <c r="G262" t="s">
        <v>1724</v>
      </c>
    </row>
    <row r="263" spans="1:10" x14ac:dyDescent="0.3">
      <c r="A263" t="s">
        <v>996</v>
      </c>
      <c r="B263">
        <v>2013</v>
      </c>
      <c r="C263" t="s">
        <v>997</v>
      </c>
      <c r="D263">
        <v>5</v>
      </c>
      <c r="G263" s="77" t="s">
        <v>998</v>
      </c>
      <c r="I263" s="7"/>
      <c r="J263" s="7"/>
    </row>
    <row r="264" spans="1:10" x14ac:dyDescent="0.3">
      <c r="A264" t="s">
        <v>1208</v>
      </c>
      <c r="B264">
        <v>1985</v>
      </c>
      <c r="C264" t="s">
        <v>1209</v>
      </c>
      <c r="D264">
        <v>5</v>
      </c>
      <c r="G264" t="s">
        <v>1210</v>
      </c>
    </row>
    <row r="265" spans="1:10" x14ac:dyDescent="0.3">
      <c r="A265" t="s">
        <v>993</v>
      </c>
      <c r="B265">
        <v>2013</v>
      </c>
      <c r="C265" t="s">
        <v>941</v>
      </c>
      <c r="D265">
        <v>5</v>
      </c>
      <c r="F265" t="s">
        <v>994</v>
      </c>
      <c r="G265" s="77" t="s">
        <v>995</v>
      </c>
    </row>
    <row r="266" spans="1:10" x14ac:dyDescent="0.3">
      <c r="A266" t="s">
        <v>1438</v>
      </c>
      <c r="B266">
        <v>2011</v>
      </c>
      <c r="C266" t="s">
        <v>565</v>
      </c>
      <c r="D266">
        <v>5</v>
      </c>
      <c r="G266" t="s">
        <v>1439</v>
      </c>
    </row>
    <row r="267" spans="1:10" x14ac:dyDescent="0.3">
      <c r="A267" t="s">
        <v>2012</v>
      </c>
    </row>
    <row r="268" spans="1:10" x14ac:dyDescent="0.3">
      <c r="A268" t="s">
        <v>1601</v>
      </c>
      <c r="B268">
        <v>2012</v>
      </c>
      <c r="C268" t="s">
        <v>463</v>
      </c>
      <c r="G268" t="s">
        <v>1995</v>
      </c>
    </row>
    <row r="269" spans="1:10" x14ac:dyDescent="0.3">
      <c r="A269" s="65" t="s">
        <v>1675</v>
      </c>
      <c r="B269" s="65">
        <v>2005</v>
      </c>
      <c r="C269" s="65" t="s">
        <v>512</v>
      </c>
      <c r="D269" s="65"/>
      <c r="E269" s="170"/>
      <c r="F269" s="65"/>
      <c r="G269" s="65" t="s">
        <v>1676</v>
      </c>
      <c r="H269" s="65"/>
      <c r="I269" s="65"/>
      <c r="J269" s="65"/>
    </row>
    <row r="270" spans="1:10" x14ac:dyDescent="0.3">
      <c r="A270" t="s">
        <v>2015</v>
      </c>
      <c r="B270">
        <v>2013</v>
      </c>
      <c r="E270" s="5">
        <v>41942</v>
      </c>
      <c r="G270" t="s">
        <v>2016</v>
      </c>
    </row>
    <row r="271" spans="1:10" x14ac:dyDescent="0.3">
      <c r="A271" t="s">
        <v>2040</v>
      </c>
      <c r="B271">
        <v>2014</v>
      </c>
      <c r="C271" t="s">
        <v>787</v>
      </c>
      <c r="E271" s="5">
        <v>41956</v>
      </c>
      <c r="G271" t="s">
        <v>2041</v>
      </c>
    </row>
    <row r="272" spans="1:10" x14ac:dyDescent="0.3">
      <c r="A272" t="s">
        <v>1694</v>
      </c>
      <c r="B272">
        <v>2014</v>
      </c>
      <c r="C272" t="s">
        <v>1695</v>
      </c>
      <c r="G272" t="s">
        <v>1696</v>
      </c>
    </row>
    <row r="273" spans="1:7" x14ac:dyDescent="0.3">
      <c r="A273" t="s">
        <v>1955</v>
      </c>
      <c r="B273">
        <v>2013</v>
      </c>
      <c r="C273" t="s">
        <v>1956</v>
      </c>
      <c r="G273" t="s">
        <v>1957</v>
      </c>
    </row>
    <row r="274" spans="1:7" x14ac:dyDescent="0.3">
      <c r="A274" t="s">
        <v>1996</v>
      </c>
      <c r="B274">
        <v>2012</v>
      </c>
      <c r="C274" t="s">
        <v>627</v>
      </c>
      <c r="E274" s="5">
        <v>41936</v>
      </c>
    </row>
    <row r="275" spans="1:7" x14ac:dyDescent="0.3">
      <c r="A275" t="s">
        <v>1947</v>
      </c>
      <c r="B275">
        <v>2014</v>
      </c>
      <c r="C275" t="s">
        <v>72</v>
      </c>
      <c r="G275" t="s">
        <v>1948</v>
      </c>
    </row>
    <row r="276" spans="1:7" x14ac:dyDescent="0.3">
      <c r="A276" t="s">
        <v>2002</v>
      </c>
      <c r="B276">
        <v>2012</v>
      </c>
      <c r="C276" t="s">
        <v>565</v>
      </c>
      <c r="E276" s="5">
        <v>41936</v>
      </c>
    </row>
    <row r="277" spans="1:7" x14ac:dyDescent="0.3">
      <c r="A277" t="s">
        <v>1545</v>
      </c>
      <c r="B277">
        <v>2013</v>
      </c>
      <c r="G277" t="s">
        <v>1738</v>
      </c>
    </row>
    <row r="278" spans="1:7" x14ac:dyDescent="0.3">
      <c r="A278" t="s">
        <v>1958</v>
      </c>
      <c r="B278">
        <v>2013</v>
      </c>
      <c r="C278" t="s">
        <v>1029</v>
      </c>
      <c r="F278" t="s">
        <v>1280</v>
      </c>
      <c r="G278" t="s">
        <v>1959</v>
      </c>
    </row>
    <row r="279" spans="1:7" x14ac:dyDescent="0.3">
      <c r="A279" t="s">
        <v>1690</v>
      </c>
      <c r="B279">
        <v>2014</v>
      </c>
      <c r="C279" t="s">
        <v>593</v>
      </c>
      <c r="G279" t="s">
        <v>1691</v>
      </c>
    </row>
    <row r="280" spans="1:7" x14ac:dyDescent="0.3">
      <c r="A280" t="s">
        <v>1549</v>
      </c>
      <c r="B280">
        <v>2013</v>
      </c>
      <c r="C280" t="s">
        <v>72</v>
      </c>
      <c r="G280" t="s">
        <v>1550</v>
      </c>
    </row>
    <row r="281" spans="1:7" x14ac:dyDescent="0.3">
      <c r="A281" t="s">
        <v>2013</v>
      </c>
      <c r="B281">
        <v>1998</v>
      </c>
      <c r="C281" t="s">
        <v>916</v>
      </c>
      <c r="E281" s="5">
        <v>41942</v>
      </c>
      <c r="G281" t="s">
        <v>2014</v>
      </c>
    </row>
  </sheetData>
  <autoFilter ref="A1:J1" xr:uid="{00000000-0009-0000-0000-000003000000}">
    <sortState xmlns:xlrd2="http://schemas.microsoft.com/office/spreadsheetml/2017/richdata2" ref="A2:J281">
      <sortCondition descending="1" ref="D1"/>
    </sortState>
  </autoFilter>
  <sortState xmlns:xlrd2="http://schemas.microsoft.com/office/spreadsheetml/2017/richdata2" ref="A1:J270">
    <sortCondition descending="1" ref="D1"/>
  </sortState>
  <hyperlinks>
    <hyperlink ref="G38" r:id="rId1" xr:uid="{00000000-0004-0000-0300-000000000000}"/>
    <hyperlink ref="G63" r:id="rId2" xr:uid="{00000000-0004-0000-0300-000001000000}"/>
    <hyperlink ref="G96" r:id="rId3" xr:uid="{00000000-0004-0000-0300-000002000000}"/>
    <hyperlink ref="G227" r:id="rId4" xr:uid="{00000000-0004-0000-0300-000003000000}"/>
    <hyperlink ref="G229" r:id="rId5" xr:uid="{00000000-0004-0000-0300-000004000000}"/>
    <hyperlink ref="G263" r:id="rId6" xr:uid="{00000000-0004-0000-0300-000005000000}"/>
    <hyperlink ref="G265" r:id="rId7" xr:uid="{00000000-0004-0000-0300-000006000000}"/>
    <hyperlink ref="G93" r:id="rId8" xr:uid="{00000000-0004-0000-0300-000007000000}"/>
    <hyperlink ref="G158" r:id="rId9" xr:uid="{00000000-0004-0000-0300-000008000000}"/>
    <hyperlink ref="G245" r:id="rId10" xr:uid="{00000000-0004-0000-0300-000009000000}"/>
    <hyperlink ref="G24" r:id="rId11" xr:uid="{00000000-0004-0000-0300-00000A000000}"/>
    <hyperlink ref="G80" r:id="rId12" xr:uid="{00000000-0004-0000-0300-00000B000000}"/>
    <hyperlink ref="G164" r:id="rId13" xr:uid="{00000000-0004-0000-0300-00000C000000}"/>
    <hyperlink ref="G31" r:id="rId14" xr:uid="{00000000-0004-0000-0300-00000D000000}"/>
    <hyperlink ref="G7" r:id="rId15" xr:uid="{00000000-0004-0000-0300-00000E000000}"/>
    <hyperlink ref="G48" r:id="rId16" xr:uid="{00000000-0004-0000-0300-00000F000000}"/>
    <hyperlink ref="G4" r:id="rId17" xr:uid="{00000000-0004-0000-0300-000010000000}"/>
  </hyperlinks>
  <pageMargins left="0.7" right="0.7" top="0.75" bottom="0.75" header="0.3" footer="0.3"/>
  <pageSetup paperSize="9" orientation="portrait" horizontalDpi="4294967293" verticalDpi="4294967293"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B12" sqref="B12"/>
    </sheetView>
  </sheetViews>
  <sheetFormatPr defaultRowHeight="14.4" x14ac:dyDescent="0.3"/>
  <cols>
    <col min="2" max="2" width="11.6640625" bestFit="1" customWidth="1"/>
  </cols>
  <sheetData>
    <row r="1" spans="1:5" x14ac:dyDescent="0.3">
      <c r="A1" t="s">
        <v>0</v>
      </c>
      <c r="B1" t="s">
        <v>780</v>
      </c>
      <c r="C1" t="s">
        <v>783</v>
      </c>
      <c r="D1" t="s">
        <v>784</v>
      </c>
    </row>
    <row r="2" spans="1:5" x14ac:dyDescent="0.3">
      <c r="A2" t="s">
        <v>785</v>
      </c>
      <c r="B2">
        <v>9</v>
      </c>
      <c r="C2">
        <v>10</v>
      </c>
      <c r="D2">
        <v>236</v>
      </c>
    </row>
    <row r="3" spans="1:5" x14ac:dyDescent="0.3">
      <c r="A3" t="s">
        <v>51</v>
      </c>
      <c r="C3">
        <v>1</v>
      </c>
      <c r="D3">
        <v>13</v>
      </c>
      <c r="E3" t="s">
        <v>1705</v>
      </c>
    </row>
    <row r="4" spans="1:5" x14ac:dyDescent="0.3">
      <c r="A4" t="s">
        <v>1018</v>
      </c>
      <c r="B4" s="1" t="s">
        <v>1019</v>
      </c>
    </row>
    <row r="5" spans="1:5" x14ac:dyDescent="0.3">
      <c r="B5" t="s">
        <v>1128</v>
      </c>
    </row>
    <row r="6" spans="1:5" x14ac:dyDescent="0.3">
      <c r="B6" t="s">
        <v>1140</v>
      </c>
    </row>
    <row r="7" spans="1:5" x14ac:dyDescent="0.3">
      <c r="B7" t="s">
        <v>1261</v>
      </c>
    </row>
    <row r="8" spans="1:5" x14ac:dyDescent="0.3">
      <c r="B8" t="s">
        <v>1383</v>
      </c>
    </row>
    <row r="9" spans="1:5" x14ac:dyDescent="0.3">
      <c r="B9" t="s">
        <v>1684</v>
      </c>
    </row>
    <row r="11" spans="1:5" x14ac:dyDescent="0.3">
      <c r="B11" t="s">
        <v>1883</v>
      </c>
    </row>
    <row r="12" spans="1:5" x14ac:dyDescent="0.3">
      <c r="B12" t="s">
        <v>1884</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Film</vt:lpstr>
      <vt:lpstr>Serie TV</vt:lpstr>
      <vt:lpstr>Old da analizzare</vt:lpstr>
      <vt:lpstr>Film desiderati</vt:lpstr>
      <vt:lpstr>SerieTV desiderate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 Bobba</dc:creator>
  <cp:lastModifiedBy>Carlo Bobba</cp:lastModifiedBy>
  <cp:lastPrinted>2014-01-20T09:22:08Z</cp:lastPrinted>
  <dcterms:created xsi:type="dcterms:W3CDTF">2012-03-02T18:17:22Z</dcterms:created>
  <dcterms:modified xsi:type="dcterms:W3CDTF">2021-12-25T09:49:08Z</dcterms:modified>
</cp:coreProperties>
</file>