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835"/>
  </bookViews>
  <sheets>
    <sheet name="Base Data" sheetId="1" r:id="rId1"/>
    <sheet name="Formatted Data"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 r="D1" i="1"/>
  <c r="F1" i="1"/>
  <c r="C1" i="1"/>
  <c r="F67" i="2" l="1"/>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l="1"/>
  <c r="B21" i="2"/>
  <c r="B20" i="2"/>
  <c r="B19" i="2"/>
  <c r="B18" i="2"/>
  <c r="G17" i="2"/>
  <c r="G16" i="2"/>
  <c r="G15" i="2"/>
  <c r="G14" i="2"/>
  <c r="G13" i="2"/>
  <c r="G12" i="2"/>
  <c r="G11" i="2"/>
  <c r="G10" i="2"/>
  <c r="G9" i="2"/>
  <c r="G8" i="2"/>
  <c r="F12" i="2"/>
  <c r="F11" i="2"/>
  <c r="F10" i="2"/>
  <c r="F9" i="2"/>
  <c r="F8" i="2"/>
  <c r="C67" i="2"/>
  <c r="D67" i="2" s="1"/>
  <c r="C66" i="2"/>
  <c r="D66" i="2" s="1"/>
  <c r="C65" i="2"/>
  <c r="D65" i="2" s="1"/>
  <c r="C64" i="2"/>
  <c r="D64" i="2" s="1"/>
  <c r="C63" i="2"/>
  <c r="D63" i="2" s="1"/>
  <c r="C62" i="2"/>
  <c r="D62" i="2" s="1"/>
  <c r="C61" i="2"/>
  <c r="D61" i="2" s="1"/>
  <c r="C60" i="2"/>
  <c r="D60" i="2" s="1"/>
  <c r="C59" i="2"/>
  <c r="D59" i="2" s="1"/>
  <c r="C58" i="2"/>
  <c r="D58"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s="1"/>
  <c r="C27" i="2"/>
  <c r="D27" i="2" s="1"/>
  <c r="C26" i="2"/>
  <c r="D26" i="2" s="1"/>
  <c r="C25" i="2"/>
  <c r="D25" i="2" s="1"/>
  <c r="C24" i="2"/>
  <c r="D24" i="2" s="1"/>
  <c r="C23" i="2"/>
  <c r="D23" i="2" s="1"/>
  <c r="C22" i="2"/>
  <c r="C21" i="2"/>
  <c r="C20" i="2"/>
  <c r="C19" i="2"/>
  <c r="C18" i="2"/>
  <c r="B17" i="2"/>
  <c r="D17" i="2" s="1"/>
  <c r="B16" i="2"/>
  <c r="B15" i="2"/>
  <c r="B14" i="2"/>
  <c r="B13" i="2"/>
  <c r="C17" i="2"/>
  <c r="C16" i="2"/>
  <c r="C15" i="2"/>
  <c r="C14" i="2"/>
  <c r="C13" i="2"/>
  <c r="B12" i="2"/>
  <c r="C12" i="2"/>
  <c r="C11" i="2"/>
  <c r="C10" i="2"/>
  <c r="C9" i="2"/>
  <c r="C8" i="2"/>
  <c r="C7" i="2"/>
  <c r="C6" i="2"/>
  <c r="C5" i="2"/>
  <c r="C4" i="2"/>
  <c r="C3" i="2"/>
  <c r="B11" i="2"/>
  <c r="B10" i="2"/>
  <c r="D10" i="2" s="1"/>
  <c r="B9" i="2"/>
  <c r="B8" i="2"/>
  <c r="D8" i="2" s="1"/>
  <c r="G7" i="2"/>
  <c r="G6" i="2"/>
  <c r="G5" i="2"/>
  <c r="G4" i="2"/>
  <c r="G3" i="2"/>
  <c r="F7" i="2"/>
  <c r="F6" i="2"/>
  <c r="F5" i="2"/>
  <c r="F4" i="2"/>
  <c r="F3" i="2"/>
  <c r="B7" i="2"/>
  <c r="B6" i="2"/>
  <c r="B5" i="2"/>
  <c r="B4" i="2"/>
  <c r="B3" i="2"/>
  <c r="D3" i="2" s="1"/>
  <c r="F28" i="1"/>
  <c r="D28" i="1"/>
  <c r="F24" i="1"/>
  <c r="E24" i="1"/>
  <c r="D24" i="1"/>
  <c r="C24" i="1"/>
  <c r="G12" i="1"/>
  <c r="F17" i="2" s="1"/>
  <c r="F12" i="1"/>
  <c r="F16" i="2" s="1"/>
  <c r="E12" i="1"/>
  <c r="F15" i="2" s="1"/>
  <c r="D12" i="1"/>
  <c r="F14" i="2" s="1"/>
  <c r="C12" i="1"/>
  <c r="F13" i="2" s="1"/>
  <c r="D4" i="2" l="1"/>
  <c r="D7" i="2"/>
  <c r="D14" i="2"/>
  <c r="D21" i="2"/>
  <c r="D6" i="2"/>
  <c r="D5" i="2"/>
  <c r="D11" i="2"/>
  <c r="D22" i="2"/>
  <c r="D13" i="2"/>
  <c r="D12" i="2"/>
  <c r="D15" i="2"/>
  <c r="D16" i="2"/>
  <c r="D18" i="2"/>
  <c r="D19" i="2"/>
  <c r="D9" i="2"/>
  <c r="D20" i="2"/>
</calcChain>
</file>

<file path=xl/sharedStrings.xml><?xml version="1.0" encoding="utf-8"?>
<sst xmlns="http://schemas.openxmlformats.org/spreadsheetml/2006/main" count="304" uniqueCount="98">
  <si>
    <t>Item</t>
  </si>
  <si>
    <t>Base</t>
  </si>
  <si>
    <t>Premium</t>
  </si>
  <si>
    <t>Luxury</t>
  </si>
  <si>
    <t>Structural steel</t>
  </si>
  <si>
    <t>Cost impact</t>
  </si>
  <si>
    <t>Flooring</t>
  </si>
  <si>
    <t>Window Glazing</t>
  </si>
  <si>
    <t>Toilet fixtures</t>
  </si>
  <si>
    <t>Cost</t>
  </si>
  <si>
    <t>Elevators</t>
  </si>
  <si>
    <t>Indian brands, 6 passengers, 5 stops steel body and glass doors</t>
  </si>
  <si>
    <t>Kone 6 passengers, with steel doors, 5 stops</t>
  </si>
  <si>
    <t xml:space="preserve">Kone, Schindler, Otis, with glass door (indian modification- Lift license would be in client scope) </t>
  </si>
  <si>
    <t>Kone, Schindler, Otis, Mitsubishi Imported glass door</t>
  </si>
  <si>
    <t>Cost Impact</t>
  </si>
  <si>
    <t>HVAC system</t>
  </si>
  <si>
    <t>Split/window ACs</t>
  </si>
  <si>
    <t>VRVs with split units, LG</t>
  </si>
  <si>
    <t>VRVs with Ductable units in living and dining areas, Carrier/Toshiba</t>
  </si>
  <si>
    <t>Cost Unit</t>
  </si>
  <si>
    <t>Cost impact (INR)</t>
  </si>
  <si>
    <t>per sq ft</t>
  </si>
  <si>
    <t>per sq ft of elevation area</t>
  </si>
  <si>
    <t>INR</t>
  </si>
  <si>
    <t>Classic</t>
  </si>
  <si>
    <t>-</t>
  </si>
  <si>
    <t>Classic plus Architect's monthly inspection visit.</t>
  </si>
  <si>
    <t>Architectural Design</t>
  </si>
  <si>
    <t>Luxury plus vetting of structural drawings from IIT</t>
  </si>
  <si>
    <t>Base plus 3D digital model, renders, walkthroughs, Architect's inspection during critical milestones</t>
  </si>
  <si>
    <t>Premium plus physical 3D model and Architect's inspection visit twice a month</t>
  </si>
  <si>
    <t>Luxury plus weekly Architect's inspection visit</t>
  </si>
  <si>
    <t>Base plus Structural Engineer's inspection during critical milestones</t>
  </si>
  <si>
    <t>Structural drawings and details from well qualified and experienced Structural Engineer</t>
  </si>
  <si>
    <t>Premium plus vetting of structural drawings from third party</t>
  </si>
  <si>
    <t>Classic plus Structural Engineer's visit twice a month during structural construction</t>
  </si>
  <si>
    <t>Structural Design</t>
  </si>
  <si>
    <t>Ultra-luxury</t>
  </si>
  <si>
    <t>Category</t>
  </si>
  <si>
    <t>Description</t>
  </si>
  <si>
    <t>Rate</t>
  </si>
  <si>
    <t>Unit</t>
  </si>
  <si>
    <t>Long Description</t>
  </si>
  <si>
    <t>Rathi/ Kamdhenu/ Prime Gold or equivalent brands</t>
  </si>
  <si>
    <t xml:space="preserve">SAIL or equivalent in the foundations, Rathi/ Kamdhenu/ Prime Gold for upper floors </t>
  </si>
  <si>
    <t>TATA or Jindal steel</t>
  </si>
  <si>
    <t>SAIL or equivalent steel</t>
  </si>
  <si>
    <t>Vitrified tiles with base rate ranging from INR 45-70 per sqft</t>
  </si>
  <si>
    <t xml:space="preserve">Vitrified tiles/ Laminated wooden floorin/ Indian stones with base rate ranging from INR 70-110 per sqft </t>
  </si>
  <si>
    <t>Imported marbles/ Engineered wooden flooring with base rate ranging INR 200-250 per sqft</t>
  </si>
  <si>
    <t>Imported marbles/ Engineered wooden flooring with base rate ranging INR 500-600 per sqft</t>
  </si>
  <si>
    <t>As per requirement</t>
  </si>
  <si>
    <t>Walls</t>
  </si>
  <si>
    <t>Paint (Asian Paints/ Berger/ Dulux or equivalent)</t>
  </si>
  <si>
    <t>Highlight wall in each space with options of wallpapers, exposed bricks and texture paint with base rate ranging INR 60-90 per sqft</t>
  </si>
  <si>
    <t>Highlight wall in each space with options of wallpapers, exposed bricks and texture paint with base rate ranging INR 120-150 per sqft</t>
  </si>
  <si>
    <t>Multiple highlight walls in each space with metallic inserts and wooden panels with base rate ranging INR 200-300 per sqft</t>
  </si>
  <si>
    <t>Quartz/ Imported marbles/ Hardwood floors with base rate ranging 600+ per sqft (Satuario ~2500, Cararra ~4000, Greek thassos ~6000)</t>
  </si>
  <si>
    <t>Stone and wood craftsmanship with base rate ranging INR 400+ per sqft (Hardwood ~800, Satuario ~2500, Cararra ~4000, Greek thassos ~6000)</t>
  </si>
  <si>
    <t>Minimal false ceiling</t>
  </si>
  <si>
    <t>False ceiling with integrated lighting</t>
  </si>
  <si>
    <t>All drawings including architectural layouts, toilet details, plumbing, electrical, lighting, HVAC etc</t>
  </si>
  <si>
    <t>Living, dining areas and washrooms with gypsum board based false ceiling along with indigenous channels Cob lighting</t>
  </si>
  <si>
    <t>All areas with gypsum board based false ceiling with extra coves and aluminium profile lighting</t>
  </si>
  <si>
    <t>Gypsum board based false ceiling in 40% areas, Metallic and louvered ceiling in 60% areas with diffused light fixtures on magnetic tracks</t>
  </si>
  <si>
    <t>White color UPVC windows with base rate ranging from INR 500-700 per sqft</t>
  </si>
  <si>
    <t>Aluminium/ Colored UPVC windows with base rate ranging from INR 1000-1300 per sqft</t>
  </si>
  <si>
    <t>Aluminium windows with base rate ranging from INR 1500-2000 per sqft</t>
  </si>
  <si>
    <t>Aluminium windows with base rate ranging from INR 2200-2800 per sqft</t>
  </si>
  <si>
    <t>Modular Furniture (Kitchens &amp; Wardrobes)</t>
  </si>
  <si>
    <t>Concrete</t>
  </si>
  <si>
    <t>RMC mix from Ultratech/ Prism or equivalent</t>
  </si>
  <si>
    <t>Site mix with Ultratech/ JK or equivalent cement as per structural design</t>
  </si>
  <si>
    <t>Jaquar/ Grohe/ Kohler luxury range fixtures with base rate ranging from INR 1-1.5 lacs per toilet</t>
  </si>
  <si>
    <t>Jaquar/ Grohe/ Kohler base range fixtures with base rate ranging from INR 40-50k per toilet</t>
  </si>
  <si>
    <t>Jaquar/ Grohe/ Kohler mid range fixtures with base rate ranging from INR 55-70k per toilet</t>
  </si>
  <si>
    <t>Jaquar/ Grohe/ Kohler premium range fixtures with base rate ranging from INR 75-90k per toilet</t>
  </si>
  <si>
    <t>Factory finished, plywood structure, cold pressed laminate with Sleek/ Ebco soft close hardware</t>
  </si>
  <si>
    <t>Factory finished, HDHMR structure, cold pressed laminate with Haffele/ Hettich basic soft close hardware</t>
  </si>
  <si>
    <t>Factory finished, HDHMR structure and PU finishes, Premium Haffele/ Hettich/ Blum (basic) hardware range for wardrobes and Godrej (or equivalent) Mild Steel Kitchens</t>
  </si>
  <si>
    <t>Factory finished, HDHMR structure and premium PU/ glass finishes, Blum hardware range for wardrobes and Godrej (or equivalent) Mild Steel Kitchens</t>
  </si>
  <si>
    <t>Completely concealed Ductable AC system with heating of Mitsubishi/ Daikin or equivalent</t>
  </si>
  <si>
    <t>Add ons</t>
  </si>
  <si>
    <t>Complete home construction in 6-8 months (from ground breaking to handover) with Nova formwork</t>
  </si>
  <si>
    <t>Footnotes:</t>
  </si>
  <si>
    <t>1) These rates are valid if the total built up area of the project is at least 5000 sqft. In case the total built up area of the project is less than 5000 sqft, rates of some items may increase.</t>
  </si>
  <si>
    <t>2) Main category is the category which has maximum number of items selected for the purpose of Architectural Design and Structural Design.</t>
  </si>
  <si>
    <t>Doors</t>
  </si>
  <si>
    <t>Railings</t>
  </si>
  <si>
    <t>Boundary gate</t>
  </si>
  <si>
    <t>Plumbing</t>
  </si>
  <si>
    <t>Electrical</t>
  </si>
  <si>
    <t>Labour Contractor</t>
  </si>
  <si>
    <t>Earthwork</t>
  </si>
  <si>
    <t>Site Imprest</t>
  </si>
  <si>
    <t>Site Engineer</t>
  </si>
  <si>
    <t>Guard</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</si>
</sst>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name val="Calibri"/>
      <family val="2"/>
      <scheme val="minor"/>
    </font>
    <font>
      <sz val="11"/>
      <color theme="0"/>
      <name val="Calibre"/>
      <family val="2"/>
    </font>
    <font>
      <sz val="11"/>
      <color theme="1"/>
      <name val="Calibre"/>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2" borderId="0" xfId="0" applyFill="1" applyAlignment="1">
      <alignment vertical="top" wrapText="1"/>
    </xf>
    <xf numFmtId="0" fontId="0" fillId="2" borderId="0" xfId="0" applyFill="1"/>
    <xf numFmtId="0" fontId="1" fillId="0" borderId="0" xfId="0" applyFont="1" applyAlignment="1">
      <alignment horizontal="left" vertical="top" wrapText="1"/>
    </xf>
    <xf numFmtId="0" fontId="2" fillId="3" borderId="0" xfId="0" applyFont="1" applyFill="1"/>
    <xf numFmtId="0" fontId="3" fillId="0" borderId="0" xfId="0" applyFont="1"/>
    <xf numFmtId="0" fontId="3" fillId="4" borderId="1" xfId="0" applyFont="1" applyFill="1" applyBorder="1"/>
    <xf numFmtId="0" fontId="3" fillId="0" borderId="1" xfId="0" applyFont="1" applyBorder="1"/>
    <xf numFmtId="0" fontId="3" fillId="0" borderId="1" xfId="0" applyFont="1" applyFill="1" applyBorder="1"/>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0" borderId="1" xfId="0" applyFont="1" applyBorder="1" applyAlignment="1">
      <alignment vertical="top"/>
    </xf>
    <xf numFmtId="3" fontId="3" fillId="4" borderId="1" xfId="0" applyNumberFormat="1" applyFont="1" applyFill="1" applyBorder="1"/>
    <xf numFmtId="3" fontId="3" fillId="0" borderId="1" xfId="0" applyNumberFormat="1" applyFont="1" applyBorder="1"/>
    <xf numFmtId="3" fontId="3" fillId="4" borderId="1" xfId="0" applyNumberFormat="1" applyFont="1" applyFill="1" applyBorder="1" applyAlignment="1">
      <alignment vertical="top"/>
    </xf>
    <xf numFmtId="3" fontId="3" fillId="0" borderId="1" xfId="0" applyNumberFormat="1" applyFont="1" applyBorder="1" applyAlignment="1">
      <alignment vertical="top"/>
    </xf>
    <xf numFmtId="0" fontId="0" fillId="0" borderId="0" xfId="0" applyAlignment="1">
      <alignment horizontal="left" vertical="top"/>
    </xf>
    <xf numFmtId="0" fontId="0" fillId="0" borderId="0" xfId="0" applyAlignment="1"/>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_Base" displayName="Table1_Base" ref="B2:G53" totalsRowShown="0" headerRowDxfId="6" dataDxfId="5">
  <autoFilter ref="B2:G53"/>
  <tableColumns count="6">
    <tableColumn id="1" name="Item" dataDxfId="4"/>
    <tableColumn id="2" name="Base" dataDxfId="3"/>
    <tableColumn id="3" name="Classic" dataDxfId="2"/>
    <tableColumn id="4" name="Premium" dataDxfId="1"/>
    <tableColumn id="5" name="Luxury" dataDxfId="0"/>
    <tableColumn id="6" name="Ultra-luxu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8"/>
  <sheetViews>
    <sheetView tabSelected="1" zoomScale="110" zoomScaleNormal="110" workbookViewId="0">
      <pane ySplit="2" topLeftCell="A48" activePane="bottomLeft" state="frozen"/>
      <selection pane="bottomLeft" activeCell="E67" sqref="E67"/>
    </sheetView>
  </sheetViews>
  <sheetFormatPr defaultRowHeight="15"/>
  <cols>
    <col min="1" max="1" width="4.28515625" customWidth="1"/>
    <col min="2" max="2" width="19.42578125" style="1" customWidth="1"/>
    <col min="3" max="3" width="28.42578125" style="1" customWidth="1"/>
    <col min="4" max="4" width="29.28515625" style="1" customWidth="1"/>
    <col min="5" max="6" width="28.42578125" style="1" customWidth="1"/>
    <col min="7" max="7" width="35.28515625" customWidth="1"/>
  </cols>
  <sheetData>
    <row r="1" spans="2:7">
      <c r="C1" s="1">
        <f>SUM(C4,C8,C12,C16,C20,C24,C28,C32,C36,C40,C44,C48)</f>
        <v>1890</v>
      </c>
      <c r="D1" s="1">
        <f t="shared" ref="D1:F1" si="0">SUM(D4,D8,D12,D16,D20,D24,D28,D32,D36,D40,D44,D48)</f>
        <v>2565</v>
      </c>
      <c r="E1" s="1">
        <f t="shared" si="0"/>
        <v>3515</v>
      </c>
      <c r="F1" s="1">
        <f t="shared" si="0"/>
        <v>5515</v>
      </c>
    </row>
    <row r="2" spans="2:7">
      <c r="B2" s="2" t="s">
        <v>0</v>
      </c>
      <c r="C2" s="2" t="s">
        <v>1</v>
      </c>
      <c r="D2" s="2" t="s">
        <v>25</v>
      </c>
      <c r="E2" s="2" t="s">
        <v>2</v>
      </c>
      <c r="F2" s="2" t="s">
        <v>3</v>
      </c>
      <c r="G2" s="2" t="s">
        <v>38</v>
      </c>
    </row>
    <row r="3" spans="2:7" ht="60">
      <c r="B3" s="4" t="s">
        <v>28</v>
      </c>
      <c r="C3" s="4" t="s">
        <v>62</v>
      </c>
      <c r="D3" s="4" t="s">
        <v>30</v>
      </c>
      <c r="E3" s="4" t="s">
        <v>27</v>
      </c>
      <c r="F3" s="4" t="s">
        <v>31</v>
      </c>
      <c r="G3" s="4" t="s">
        <v>32</v>
      </c>
    </row>
    <row r="4" spans="2:7">
      <c r="B4" s="2" t="s">
        <v>15</v>
      </c>
      <c r="C4" s="2" t="s">
        <v>26</v>
      </c>
      <c r="D4" s="2" t="s">
        <v>26</v>
      </c>
      <c r="E4" s="2" t="s">
        <v>26</v>
      </c>
      <c r="F4" s="2" t="s">
        <v>26</v>
      </c>
      <c r="G4" s="2" t="s">
        <v>26</v>
      </c>
    </row>
    <row r="5" spans="2:7">
      <c r="B5" s="2" t="s">
        <v>20</v>
      </c>
      <c r="C5" s="2" t="s">
        <v>22</v>
      </c>
      <c r="D5" s="2" t="s">
        <v>22</v>
      </c>
      <c r="E5" s="2" t="s">
        <v>22</v>
      </c>
      <c r="F5" s="2" t="s">
        <v>22</v>
      </c>
      <c r="G5" s="2" t="s">
        <v>22</v>
      </c>
    </row>
    <row r="6" spans="2:7">
      <c r="B6" s="2"/>
      <c r="C6" s="2"/>
      <c r="D6" s="2"/>
      <c r="E6" s="2"/>
      <c r="F6" s="2"/>
      <c r="G6" s="2"/>
    </row>
    <row r="7" spans="2:7" ht="60">
      <c r="B7" s="4" t="s">
        <v>37</v>
      </c>
      <c r="C7" s="4" t="s">
        <v>34</v>
      </c>
      <c r="D7" s="4" t="s">
        <v>33</v>
      </c>
      <c r="E7" s="4" t="s">
        <v>36</v>
      </c>
      <c r="F7" s="4" t="s">
        <v>35</v>
      </c>
      <c r="G7" s="4" t="s">
        <v>29</v>
      </c>
    </row>
    <row r="8" spans="2:7">
      <c r="B8" s="2" t="s">
        <v>15</v>
      </c>
      <c r="C8" s="2" t="s">
        <v>26</v>
      </c>
      <c r="D8" s="2" t="s">
        <v>26</v>
      </c>
      <c r="E8" s="2" t="s">
        <v>26</v>
      </c>
      <c r="F8" s="2" t="s">
        <v>26</v>
      </c>
      <c r="G8" s="2" t="s">
        <v>26</v>
      </c>
    </row>
    <row r="9" spans="2:7">
      <c r="B9" s="2" t="s">
        <v>20</v>
      </c>
      <c r="C9" s="2" t="s">
        <v>22</v>
      </c>
      <c r="D9" s="2" t="s">
        <v>22</v>
      </c>
      <c r="E9" s="2" t="s">
        <v>22</v>
      </c>
      <c r="F9" s="2" t="s">
        <v>22</v>
      </c>
      <c r="G9" s="2" t="s">
        <v>22</v>
      </c>
    </row>
    <row r="10" spans="2:7">
      <c r="B10" s="2"/>
      <c r="C10" s="2"/>
      <c r="D10" s="2"/>
      <c r="E10" s="2"/>
      <c r="F10" s="2"/>
      <c r="G10" s="2"/>
    </row>
    <row r="11" spans="2:7" ht="60">
      <c r="B11" s="4" t="s">
        <v>4</v>
      </c>
      <c r="C11" s="4" t="s">
        <v>44</v>
      </c>
      <c r="D11" s="4" t="s">
        <v>45</v>
      </c>
      <c r="E11" s="4" t="s">
        <v>47</v>
      </c>
      <c r="F11" s="4" t="s">
        <v>46</v>
      </c>
      <c r="G11" s="4" t="s">
        <v>46</v>
      </c>
    </row>
    <row r="12" spans="2:7">
      <c r="B12" s="2" t="s">
        <v>21</v>
      </c>
      <c r="C12" s="3">
        <f>5*75</f>
        <v>375</v>
      </c>
      <c r="D12" s="3">
        <f>5*80</f>
        <v>400</v>
      </c>
      <c r="E12" s="3">
        <f>5*85</f>
        <v>425</v>
      </c>
      <c r="F12" s="3">
        <f>5*100</f>
        <v>500</v>
      </c>
      <c r="G12" s="3">
        <f>5*100</f>
        <v>500</v>
      </c>
    </row>
    <row r="13" spans="2:7">
      <c r="B13" s="2" t="s">
        <v>20</v>
      </c>
      <c r="C13" s="2" t="s">
        <v>22</v>
      </c>
      <c r="D13" s="2" t="s">
        <v>22</v>
      </c>
      <c r="E13" s="2" t="s">
        <v>22</v>
      </c>
      <c r="F13" s="2" t="s">
        <v>22</v>
      </c>
      <c r="G13" s="2" t="s">
        <v>22</v>
      </c>
    </row>
    <row r="14" spans="2:7">
      <c r="B14" s="2"/>
      <c r="C14" s="2"/>
      <c r="D14" s="2"/>
      <c r="E14" s="2"/>
      <c r="F14" s="2"/>
    </row>
    <row r="15" spans="2:7" ht="45">
      <c r="B15" s="4" t="s">
        <v>71</v>
      </c>
      <c r="C15" s="4" t="s">
        <v>73</v>
      </c>
      <c r="D15" s="4" t="s">
        <v>73</v>
      </c>
      <c r="E15" s="4" t="s">
        <v>72</v>
      </c>
      <c r="F15" s="4" t="s">
        <v>72</v>
      </c>
      <c r="G15" s="4" t="s">
        <v>72</v>
      </c>
    </row>
    <row r="16" spans="2:7">
      <c r="B16" s="2" t="s">
        <v>5</v>
      </c>
      <c r="C16" s="3">
        <v>230</v>
      </c>
      <c r="D16" s="3">
        <v>230</v>
      </c>
      <c r="E16" s="3">
        <v>270</v>
      </c>
      <c r="F16" s="3">
        <v>270</v>
      </c>
      <c r="G16" s="6" t="s">
        <v>52</v>
      </c>
    </row>
    <row r="17" spans="2:7">
      <c r="B17" s="2" t="s">
        <v>20</v>
      </c>
      <c r="C17" s="2" t="s">
        <v>22</v>
      </c>
      <c r="D17" s="2" t="s">
        <v>22</v>
      </c>
      <c r="E17" s="2" t="s">
        <v>22</v>
      </c>
      <c r="F17" s="2" t="s">
        <v>22</v>
      </c>
      <c r="G17" s="2" t="s">
        <v>22</v>
      </c>
    </row>
    <row r="18" spans="2:7">
      <c r="B18" s="2"/>
      <c r="C18" s="2"/>
      <c r="D18" s="2"/>
      <c r="E18" s="2"/>
      <c r="F18" s="2"/>
    </row>
    <row r="19" spans="2:7" ht="60">
      <c r="B19" s="4" t="s">
        <v>6</v>
      </c>
      <c r="C19" s="4" t="s">
        <v>48</v>
      </c>
      <c r="D19" s="4" t="s">
        <v>49</v>
      </c>
      <c r="E19" s="4" t="s">
        <v>50</v>
      </c>
      <c r="F19" s="4" t="s">
        <v>51</v>
      </c>
      <c r="G19" s="4" t="s">
        <v>58</v>
      </c>
    </row>
    <row r="20" spans="2:7">
      <c r="B20" s="2" t="s">
        <v>5</v>
      </c>
      <c r="C20" s="3">
        <v>130</v>
      </c>
      <c r="D20" s="3">
        <v>210</v>
      </c>
      <c r="E20" s="3">
        <v>400</v>
      </c>
      <c r="F20" s="3">
        <v>900</v>
      </c>
      <c r="G20" s="6" t="s">
        <v>52</v>
      </c>
    </row>
    <row r="21" spans="2:7">
      <c r="B21" s="2" t="s">
        <v>20</v>
      </c>
      <c r="C21" s="2" t="s">
        <v>22</v>
      </c>
      <c r="D21" s="2" t="s">
        <v>22</v>
      </c>
      <c r="E21" s="2" t="s">
        <v>22</v>
      </c>
      <c r="F21" s="2" t="s">
        <v>22</v>
      </c>
      <c r="G21" s="2" t="s">
        <v>22</v>
      </c>
    </row>
    <row r="22" spans="2:7">
      <c r="B22" s="2"/>
      <c r="C22" s="2"/>
      <c r="D22" s="2"/>
      <c r="E22" s="2"/>
      <c r="F22" s="2"/>
    </row>
    <row r="23" spans="2:7" ht="75">
      <c r="B23" s="4" t="s">
        <v>53</v>
      </c>
      <c r="C23" s="4" t="s">
        <v>54</v>
      </c>
      <c r="D23" s="4" t="s">
        <v>55</v>
      </c>
      <c r="E23" s="4" t="s">
        <v>56</v>
      </c>
      <c r="F23" s="4" t="s">
        <v>57</v>
      </c>
      <c r="G23" s="4" t="s">
        <v>59</v>
      </c>
    </row>
    <row r="24" spans="2:7">
      <c r="B24" s="2" t="s">
        <v>5</v>
      </c>
      <c r="C24" s="3">
        <f>30*5</f>
        <v>150</v>
      </c>
      <c r="D24" s="3">
        <f>30*4+90</f>
        <v>210</v>
      </c>
      <c r="E24" s="3">
        <f>30*4+150</f>
        <v>270</v>
      </c>
      <c r="F24" s="3">
        <f>30*3.5+300*1.5</f>
        <v>555</v>
      </c>
      <c r="G24" s="6" t="s">
        <v>52</v>
      </c>
    </row>
    <row r="25" spans="2:7">
      <c r="B25" s="2" t="s">
        <v>20</v>
      </c>
      <c r="C25" s="2" t="s">
        <v>22</v>
      </c>
      <c r="D25" s="2" t="s">
        <v>22</v>
      </c>
      <c r="E25" s="2" t="s">
        <v>22</v>
      </c>
      <c r="F25" s="2" t="s">
        <v>22</v>
      </c>
      <c r="G25" s="2" t="s">
        <v>22</v>
      </c>
    </row>
    <row r="26" spans="2:7">
      <c r="B26" s="2"/>
      <c r="C26" s="2"/>
      <c r="D26" s="2"/>
      <c r="E26" s="2"/>
      <c r="F26" s="2"/>
    </row>
    <row r="27" spans="2:7" ht="75">
      <c r="B27" s="4" t="s">
        <v>61</v>
      </c>
      <c r="C27" s="4" t="s">
        <v>60</v>
      </c>
      <c r="D27" s="4" t="s">
        <v>63</v>
      </c>
      <c r="E27" s="4" t="s">
        <v>64</v>
      </c>
      <c r="F27" s="4" t="s">
        <v>65</v>
      </c>
      <c r="G27" s="5"/>
    </row>
    <row r="28" spans="2:7">
      <c r="B28" s="2" t="s">
        <v>5</v>
      </c>
      <c r="C28" s="3">
        <v>30</v>
      </c>
      <c r="D28" s="3">
        <f>150</f>
        <v>150</v>
      </c>
      <c r="E28" s="3">
        <v>250</v>
      </c>
      <c r="F28" s="3">
        <f>30%*800+30%*200+40%*100+200</f>
        <v>540</v>
      </c>
      <c r="G28" s="6" t="s">
        <v>52</v>
      </c>
    </row>
    <row r="29" spans="2:7">
      <c r="B29" s="2" t="s">
        <v>20</v>
      </c>
      <c r="C29" s="2" t="s">
        <v>22</v>
      </c>
      <c r="D29" s="2" t="s">
        <v>22</v>
      </c>
      <c r="E29" s="2" t="s">
        <v>22</v>
      </c>
      <c r="F29" s="2" t="s">
        <v>22</v>
      </c>
      <c r="G29" s="2" t="s">
        <v>22</v>
      </c>
    </row>
    <row r="30" spans="2:7">
      <c r="B30" s="2"/>
      <c r="C30" s="2"/>
      <c r="D30" s="2"/>
      <c r="E30" s="2"/>
      <c r="F30" s="2"/>
    </row>
    <row r="31" spans="2:7" ht="60">
      <c r="B31" s="4" t="s">
        <v>7</v>
      </c>
      <c r="C31" s="4" t="s">
        <v>66</v>
      </c>
      <c r="D31" s="4" t="s">
        <v>67</v>
      </c>
      <c r="E31" s="4" t="s">
        <v>68</v>
      </c>
      <c r="F31" s="4" t="s">
        <v>69</v>
      </c>
      <c r="G31" s="5"/>
    </row>
    <row r="32" spans="2:7">
      <c r="B32" s="2" t="s">
        <v>5</v>
      </c>
      <c r="C32" s="3">
        <v>190</v>
      </c>
      <c r="D32" s="3">
        <v>350</v>
      </c>
      <c r="E32" s="3">
        <v>540</v>
      </c>
      <c r="F32" s="3">
        <v>750</v>
      </c>
      <c r="G32" s="6" t="s">
        <v>52</v>
      </c>
    </row>
    <row r="33" spans="2:7">
      <c r="B33" s="2" t="s">
        <v>20</v>
      </c>
      <c r="C33" s="2" t="s">
        <v>22</v>
      </c>
      <c r="D33" s="2" t="s">
        <v>22</v>
      </c>
      <c r="E33" s="2" t="s">
        <v>22</v>
      </c>
      <c r="F33" s="2" t="s">
        <v>22</v>
      </c>
      <c r="G33" s="2" t="s">
        <v>22</v>
      </c>
    </row>
    <row r="34" spans="2:7">
      <c r="B34" s="2"/>
      <c r="C34" s="2"/>
      <c r="D34" s="2"/>
      <c r="E34" s="2"/>
      <c r="F34" s="2"/>
    </row>
    <row r="35" spans="2:7" ht="60">
      <c r="B35" s="4" t="s">
        <v>8</v>
      </c>
      <c r="C35" s="4" t="s">
        <v>75</v>
      </c>
      <c r="D35" s="4" t="s">
        <v>76</v>
      </c>
      <c r="E35" s="4" t="s">
        <v>77</v>
      </c>
      <c r="F35" s="4" t="s">
        <v>74</v>
      </c>
      <c r="G35" s="5"/>
    </row>
    <row r="36" spans="2:7">
      <c r="B36" s="2" t="s">
        <v>5</v>
      </c>
      <c r="C36" s="3">
        <v>100</v>
      </c>
      <c r="D36" s="3">
        <v>140</v>
      </c>
      <c r="E36" s="3">
        <v>180</v>
      </c>
      <c r="F36" s="3">
        <v>300</v>
      </c>
      <c r="G36" s="6" t="s">
        <v>52</v>
      </c>
    </row>
    <row r="37" spans="2:7">
      <c r="B37" s="2" t="s">
        <v>20</v>
      </c>
      <c r="C37" s="2" t="s">
        <v>22</v>
      </c>
      <c r="D37" s="2" t="s">
        <v>22</v>
      </c>
      <c r="E37" s="2" t="s">
        <v>22</v>
      </c>
      <c r="F37" s="2" t="s">
        <v>22</v>
      </c>
      <c r="G37" s="2" t="s">
        <v>22</v>
      </c>
    </row>
    <row r="38" spans="2:7">
      <c r="B38" s="2"/>
      <c r="C38" s="2"/>
      <c r="D38" s="2"/>
      <c r="E38" s="2"/>
      <c r="F38" s="2"/>
    </row>
    <row r="39" spans="2:7" ht="105">
      <c r="B39" s="4" t="s">
        <v>70</v>
      </c>
      <c r="C39" s="4" t="s">
        <v>78</v>
      </c>
      <c r="D39" s="4" t="s">
        <v>79</v>
      </c>
      <c r="E39" s="4" t="s">
        <v>80</v>
      </c>
      <c r="F39" s="4" t="s">
        <v>81</v>
      </c>
      <c r="G39" s="5"/>
    </row>
    <row r="40" spans="2:7">
      <c r="B40" s="2" t="s">
        <v>9</v>
      </c>
      <c r="C40" s="3">
        <v>320</v>
      </c>
      <c r="D40" s="3">
        <v>420</v>
      </c>
      <c r="E40" s="3">
        <v>640</v>
      </c>
      <c r="F40" s="3">
        <v>850</v>
      </c>
    </row>
    <row r="41" spans="2:7">
      <c r="B41" s="2" t="s">
        <v>20</v>
      </c>
      <c r="C41" s="2" t="s">
        <v>23</v>
      </c>
      <c r="D41" s="2" t="s">
        <v>23</v>
      </c>
      <c r="E41" s="2" t="s">
        <v>23</v>
      </c>
      <c r="F41" s="2" t="s">
        <v>23</v>
      </c>
    </row>
    <row r="42" spans="2:7">
      <c r="B42" s="2"/>
      <c r="C42" s="2"/>
      <c r="D42" s="2"/>
      <c r="E42" s="2"/>
      <c r="F42" s="2"/>
    </row>
    <row r="43" spans="2:7" ht="60">
      <c r="B43" s="4" t="s">
        <v>10</v>
      </c>
      <c r="C43" s="4" t="s">
        <v>11</v>
      </c>
      <c r="D43" s="4" t="s">
        <v>12</v>
      </c>
      <c r="E43" s="4" t="s">
        <v>13</v>
      </c>
      <c r="F43" s="4" t="s">
        <v>14</v>
      </c>
      <c r="G43" s="5"/>
    </row>
    <row r="44" spans="2:7">
      <c r="B44" s="2" t="s">
        <v>15</v>
      </c>
      <c r="C44" s="3">
        <v>240</v>
      </c>
      <c r="D44" s="3">
        <v>280</v>
      </c>
      <c r="E44" s="3">
        <v>340</v>
      </c>
      <c r="F44" s="3">
        <v>600</v>
      </c>
    </row>
    <row r="45" spans="2:7">
      <c r="B45" s="2" t="s">
        <v>20</v>
      </c>
      <c r="C45" s="2" t="s">
        <v>22</v>
      </c>
      <c r="D45" s="2" t="s">
        <v>22</v>
      </c>
      <c r="E45" s="2" t="s">
        <v>22</v>
      </c>
      <c r="F45" s="2" t="s">
        <v>22</v>
      </c>
    </row>
    <row r="46" spans="2:7">
      <c r="B46" s="2"/>
      <c r="C46" s="2"/>
      <c r="D46" s="2"/>
      <c r="E46" s="2"/>
      <c r="F46" s="2"/>
    </row>
    <row r="47" spans="2:7" ht="60">
      <c r="B47" s="4" t="s">
        <v>16</v>
      </c>
      <c r="C47" s="4" t="s">
        <v>17</v>
      </c>
      <c r="D47" s="4" t="s">
        <v>18</v>
      </c>
      <c r="E47" s="4" t="s">
        <v>19</v>
      </c>
      <c r="F47" s="4" t="s">
        <v>82</v>
      </c>
      <c r="G47" s="5"/>
    </row>
    <row r="48" spans="2:7">
      <c r="B48" s="2" t="s">
        <v>5</v>
      </c>
      <c r="C48" s="3">
        <v>125</v>
      </c>
      <c r="D48" s="3">
        <v>175</v>
      </c>
      <c r="E48" s="3">
        <v>200</v>
      </c>
      <c r="F48" s="3">
        <v>250</v>
      </c>
    </row>
    <row r="49" spans="2:6">
      <c r="B49" s="2" t="s">
        <v>20</v>
      </c>
      <c r="C49" s="2" t="s">
        <v>22</v>
      </c>
      <c r="D49" s="2" t="s">
        <v>22</v>
      </c>
      <c r="E49" s="2" t="s">
        <v>22</v>
      </c>
      <c r="F49" s="2" t="s">
        <v>22</v>
      </c>
    </row>
    <row r="50" spans="2:6">
      <c r="B50" s="2"/>
      <c r="C50" s="2"/>
      <c r="D50" s="2"/>
      <c r="E50" s="2"/>
      <c r="F50" s="2"/>
    </row>
    <row r="51" spans="2:6" ht="60">
      <c r="B51" s="2" t="s">
        <v>83</v>
      </c>
      <c r="C51" s="1" t="s">
        <v>84</v>
      </c>
    </row>
    <row r="52" spans="2:6">
      <c r="B52" s="2" t="s">
        <v>5</v>
      </c>
      <c r="C52" s="1">
        <v>500</v>
      </c>
    </row>
    <row r="53" spans="2:6">
      <c r="B53" s="2" t="s">
        <v>20</v>
      </c>
      <c r="C53" s="2" t="s">
        <v>22</v>
      </c>
    </row>
    <row r="55" spans="2:6">
      <c r="B55" s="1" t="s">
        <v>85</v>
      </c>
    </row>
    <row r="56" spans="2:6" ht="14.25" customHeight="1">
      <c r="B56" s="19" t="s">
        <v>86</v>
      </c>
    </row>
    <row r="57" spans="2:6">
      <c r="B57" s="20" t="s">
        <v>87</v>
      </c>
    </row>
    <row r="59" spans="2:6">
      <c r="C59" s="1" t="s">
        <v>88</v>
      </c>
    </row>
    <row r="60" spans="2:6">
      <c r="C60" s="1" t="s">
        <v>89</v>
      </c>
    </row>
    <row r="61" spans="2:6">
      <c r="C61" s="1" t="s">
        <v>90</v>
      </c>
    </row>
    <row r="62" spans="2:6">
      <c r="C62" s="1" t="s">
        <v>91</v>
      </c>
    </row>
    <row r="63" spans="2:6">
      <c r="C63" s="1" t="s">
        <v>92</v>
      </c>
    </row>
    <row r="64" spans="2:6">
      <c r="C64" s="1" t="s">
        <v>93</v>
      </c>
    </row>
    <row r="65" spans="3:3">
      <c r="C65" s="1" t="s">
        <v>94</v>
      </c>
    </row>
    <row r="66" spans="3:3">
      <c r="C66" s="1" t="s">
        <v>95</v>
      </c>
    </row>
    <row r="67" spans="3:3">
      <c r="C67" s="1" t="s">
        <v>96</v>
      </c>
    </row>
    <row r="68" spans="3:3">
      <c r="C68" s="1" t="s">
        <v>97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7"/>
  <sheetViews>
    <sheetView showGridLines="0" workbookViewId="0">
      <pane xSplit="3" ySplit="2" topLeftCell="D36" activePane="bottomRight" state="frozen"/>
      <selection pane="topRight" activeCell="D1" sqref="D1"/>
      <selection pane="bottomLeft" activeCell="A3" sqref="A3"/>
      <selection pane="bottomRight" activeCell="D11" sqref="D11"/>
    </sheetView>
  </sheetViews>
  <sheetFormatPr defaultColWidth="8.85546875" defaultRowHeight="14.25"/>
  <cols>
    <col min="1" max="1" width="3.28515625" style="8" customWidth="1"/>
    <col min="2" max="2" width="17.42578125" style="8" bestFit="1" customWidth="1"/>
    <col min="3" max="3" width="12.140625" style="8" customWidth="1"/>
    <col min="4" max="4" width="81.5703125" style="8" bestFit="1" customWidth="1"/>
    <col min="5" max="5" width="14.5703125" style="8" bestFit="1" customWidth="1"/>
    <col min="6" max="6" width="16.140625" style="8" bestFit="1" customWidth="1"/>
    <col min="7" max="7" width="21" style="8" bestFit="1" customWidth="1"/>
    <col min="8" max="16384" width="8.85546875" style="8"/>
  </cols>
  <sheetData>
    <row r="2" spans="2:7">
      <c r="B2" s="7" t="s">
        <v>0</v>
      </c>
      <c r="C2" s="7" t="s">
        <v>39</v>
      </c>
      <c r="D2" s="7" t="s">
        <v>40</v>
      </c>
      <c r="E2" s="7" t="s">
        <v>43</v>
      </c>
      <c r="F2" s="7" t="s">
        <v>41</v>
      </c>
      <c r="G2" s="7" t="s">
        <v>42</v>
      </c>
    </row>
    <row r="3" spans="2:7">
      <c r="B3" s="9" t="str">
        <f>'Base Data'!$B$3</f>
        <v>Architectural Design</v>
      </c>
      <c r="C3" s="9" t="str">
        <f>'Base Data'!$C$2</f>
        <v>Base</v>
      </c>
      <c r="D3" s="9" t="str">
        <f>INDEX(Table1_Base[#All],MATCH('Formatted Data'!B3,Table1_Base[[#All],[Item]],0),MATCH(C3,Table1_Base[#Headers],0))</f>
        <v>All drawings including architectural layouts, toilet details, plumbing, electrical, lighting, HVAC etc</v>
      </c>
      <c r="E3" s="9" t="s">
        <v>26</v>
      </c>
      <c r="F3" s="15" t="str">
        <f>'Base Data'!C4</f>
        <v>-</v>
      </c>
      <c r="G3" s="9" t="str">
        <f>'Base Data'!C5</f>
        <v>per sq ft</v>
      </c>
    </row>
    <row r="4" spans="2:7">
      <c r="B4" s="9" t="str">
        <f>'Base Data'!$B$3</f>
        <v>Architectural Design</v>
      </c>
      <c r="C4" s="9" t="str">
        <f>'Base Data'!$D$2</f>
        <v>Classic</v>
      </c>
      <c r="D4" s="9" t="str">
        <f>INDEX(Table1_Base[#All],MATCH('Formatted Data'!B4,Table1_Base[[#All],[Item]],0),MATCH(C4,Table1_Base[#Headers],0))</f>
        <v>Base plus 3D digital model, renders, walkthroughs, Architect's inspection during critical milestones</v>
      </c>
      <c r="E4" s="9" t="s">
        <v>26</v>
      </c>
      <c r="F4" s="15" t="str">
        <f>'Base Data'!D4</f>
        <v>-</v>
      </c>
      <c r="G4" s="9" t="str">
        <f>'Base Data'!D5</f>
        <v>per sq ft</v>
      </c>
    </row>
    <row r="5" spans="2:7">
      <c r="B5" s="9" t="str">
        <f>'Base Data'!$B$3</f>
        <v>Architectural Design</v>
      </c>
      <c r="C5" s="9" t="str">
        <f>'Base Data'!$E$2</f>
        <v>Premium</v>
      </c>
      <c r="D5" s="9" t="str">
        <f>INDEX(Table1_Base[#All],MATCH('Formatted Data'!B5,Table1_Base[[#All],[Item]],0),MATCH(C5,Table1_Base[#Headers],0))</f>
        <v>Classic plus Architect's monthly inspection visit.</v>
      </c>
      <c r="E5" s="9" t="s">
        <v>26</v>
      </c>
      <c r="F5" s="15" t="str">
        <f>'Base Data'!E4</f>
        <v>-</v>
      </c>
      <c r="G5" s="9" t="str">
        <f>'Base Data'!E5</f>
        <v>per sq ft</v>
      </c>
    </row>
    <row r="6" spans="2:7">
      <c r="B6" s="9" t="str">
        <f>'Base Data'!$B$3</f>
        <v>Architectural Design</v>
      </c>
      <c r="C6" s="9" t="str">
        <f>'Base Data'!$F$2</f>
        <v>Luxury</v>
      </c>
      <c r="D6" s="9" t="str">
        <f>INDEX(Table1_Base[#All],MATCH('Formatted Data'!B6,Table1_Base[[#All],[Item]],0),MATCH(C6,Table1_Base[#Headers],0))</f>
        <v>Premium plus physical 3D model and Architect's inspection visit twice a month</v>
      </c>
      <c r="E6" s="9" t="s">
        <v>26</v>
      </c>
      <c r="F6" s="15" t="str">
        <f>'Base Data'!F4</f>
        <v>-</v>
      </c>
      <c r="G6" s="9" t="str">
        <f>'Base Data'!F5</f>
        <v>per sq ft</v>
      </c>
    </row>
    <row r="7" spans="2:7">
      <c r="B7" s="9" t="str">
        <f>'Base Data'!$B$3</f>
        <v>Architectural Design</v>
      </c>
      <c r="C7" s="9" t="str">
        <f>'Base Data'!$G$2</f>
        <v>Ultra-luxury</v>
      </c>
      <c r="D7" s="9" t="str">
        <f>INDEX(Table1_Base[#All],MATCH('Formatted Data'!B7,Table1_Base[[#All],[Item]],0),MATCH(C7,Table1_Base[#Headers],0))</f>
        <v>Luxury plus weekly Architect's inspection visit</v>
      </c>
      <c r="E7" s="9" t="s">
        <v>26</v>
      </c>
      <c r="F7" s="15" t="str">
        <f>'Base Data'!G4</f>
        <v>-</v>
      </c>
      <c r="G7" s="9" t="str">
        <f>'Base Data'!G5</f>
        <v>per sq ft</v>
      </c>
    </row>
    <row r="8" spans="2:7">
      <c r="B8" s="10" t="str">
        <f>'Base Data'!$B$7</f>
        <v>Structural Design</v>
      </c>
      <c r="C8" s="10" t="str">
        <f>'Base Data'!$C$2</f>
        <v>Base</v>
      </c>
      <c r="D8" s="11" t="str">
        <f>INDEX(Table1_Base[#All],MATCH('Formatted Data'!B8,Table1_Base[[#All],[Item]],0),MATCH(C8,Table1_Base[#Headers],0))</f>
        <v>Structural drawings and details from well qualified and experienced Structural Engineer</v>
      </c>
      <c r="E8" s="10" t="s">
        <v>26</v>
      </c>
      <c r="F8" s="16" t="str">
        <f>'Base Data'!C8</f>
        <v>-</v>
      </c>
      <c r="G8" s="10" t="str">
        <f>'Base Data'!C9</f>
        <v>per sq ft</v>
      </c>
    </row>
    <row r="9" spans="2:7">
      <c r="B9" s="10" t="str">
        <f>'Base Data'!$B$7</f>
        <v>Structural Design</v>
      </c>
      <c r="C9" s="10" t="str">
        <f>'Base Data'!$D$2</f>
        <v>Classic</v>
      </c>
      <c r="D9" s="11" t="str">
        <f>INDEX(Table1_Base[#All],MATCH('Formatted Data'!B9,Table1_Base[[#All],[Item]],0),MATCH(C9,Table1_Base[#Headers],0))</f>
        <v>Base plus Structural Engineer's inspection during critical milestones</v>
      </c>
      <c r="E9" s="10" t="s">
        <v>26</v>
      </c>
      <c r="F9" s="16" t="str">
        <f>'Base Data'!D8</f>
        <v>-</v>
      </c>
      <c r="G9" s="10" t="str">
        <f>'Base Data'!D9</f>
        <v>per sq ft</v>
      </c>
    </row>
    <row r="10" spans="2:7">
      <c r="B10" s="10" t="str">
        <f>'Base Data'!$B$7</f>
        <v>Structural Design</v>
      </c>
      <c r="C10" s="10" t="str">
        <f>'Base Data'!$E$2</f>
        <v>Premium</v>
      </c>
      <c r="D10" s="11" t="str">
        <f>INDEX(Table1_Base[#All],MATCH('Formatted Data'!B10,Table1_Base[[#All],[Item]],0),MATCH(C10,Table1_Base[#Headers],0))</f>
        <v>Classic plus Structural Engineer's visit twice a month during structural construction</v>
      </c>
      <c r="E10" s="10" t="s">
        <v>26</v>
      </c>
      <c r="F10" s="16" t="str">
        <f>'Base Data'!E8</f>
        <v>-</v>
      </c>
      <c r="G10" s="10" t="str">
        <f>'Base Data'!E9</f>
        <v>per sq ft</v>
      </c>
    </row>
    <row r="11" spans="2:7">
      <c r="B11" s="10" t="str">
        <f>'Base Data'!$B$7</f>
        <v>Structural Design</v>
      </c>
      <c r="C11" s="10" t="str">
        <f>'Base Data'!$F$2</f>
        <v>Luxury</v>
      </c>
      <c r="D11" s="11" t="str">
        <f>INDEX(Table1_Base[#All],MATCH('Formatted Data'!B11,Table1_Base[[#All],[Item]],0),MATCH(C11,Table1_Base[#Headers],0))</f>
        <v>Premium plus vetting of structural drawings from third party</v>
      </c>
      <c r="E11" s="10" t="s">
        <v>26</v>
      </c>
      <c r="F11" s="16" t="str">
        <f>'Base Data'!F8</f>
        <v>-</v>
      </c>
      <c r="G11" s="10" t="str">
        <f>'Base Data'!F9</f>
        <v>per sq ft</v>
      </c>
    </row>
    <row r="12" spans="2:7">
      <c r="B12" s="10" t="str">
        <f>'Base Data'!$B$7</f>
        <v>Structural Design</v>
      </c>
      <c r="C12" s="10" t="str">
        <f>'Base Data'!$G$2</f>
        <v>Ultra-luxury</v>
      </c>
      <c r="D12" s="11" t="str">
        <f>INDEX(Table1_Base[#All],MATCH('Formatted Data'!B12,Table1_Base[[#All],[Item]],0),MATCH(C12,Table1_Base[#Headers],0))</f>
        <v>Luxury plus vetting of structural drawings from IIT</v>
      </c>
      <c r="E12" s="10" t="s">
        <v>26</v>
      </c>
      <c r="F12" s="16" t="str">
        <f>'Base Data'!G8</f>
        <v>-</v>
      </c>
      <c r="G12" s="10" t="str">
        <f>'Base Data'!G9</f>
        <v>per sq ft</v>
      </c>
    </row>
    <row r="13" spans="2:7">
      <c r="B13" s="12" t="str">
        <f>'Base Data'!$B$11</f>
        <v>Structural steel</v>
      </c>
      <c r="C13" s="9" t="str">
        <f>'Base Data'!$C$2</f>
        <v>Base</v>
      </c>
      <c r="D13" s="13" t="str">
        <f>INDEX(Table1_Base[#All],MATCH('Formatted Data'!B13,Table1_Base[[#All],[Item]],0),MATCH(C13,Table1_Base[#Headers],0))</f>
        <v>Rathi/ Kamdhenu/ Prime Gold or equivalent brands</v>
      </c>
      <c r="E13" s="9" t="s">
        <v>26</v>
      </c>
      <c r="F13" s="17">
        <f>'Base Data'!C12</f>
        <v>375</v>
      </c>
      <c r="G13" s="12" t="str">
        <f>'Base Data'!C13</f>
        <v>per sq ft</v>
      </c>
    </row>
    <row r="14" spans="2:7">
      <c r="B14" s="12" t="str">
        <f>'Base Data'!$B$11</f>
        <v>Structural steel</v>
      </c>
      <c r="C14" s="9" t="str">
        <f>'Base Data'!$D$2</f>
        <v>Classic</v>
      </c>
      <c r="D14" s="13" t="str">
        <f>INDEX(Table1_Base[#All],MATCH('Formatted Data'!B14,Table1_Base[[#All],[Item]],0),MATCH(C14,Table1_Base[#Headers],0))</f>
        <v xml:space="preserve">SAIL or equivalent in the foundations, Rathi/ Kamdhenu/ Prime Gold for upper floors </v>
      </c>
      <c r="E14" s="12" t="s">
        <v>26</v>
      </c>
      <c r="F14" s="17">
        <f>'Base Data'!D12</f>
        <v>400</v>
      </c>
      <c r="G14" s="12" t="str">
        <f>'Base Data'!D13</f>
        <v>per sq ft</v>
      </c>
    </row>
    <row r="15" spans="2:7">
      <c r="B15" s="12" t="str">
        <f>'Base Data'!$B$11</f>
        <v>Structural steel</v>
      </c>
      <c r="C15" s="9" t="str">
        <f>'Base Data'!$E$2</f>
        <v>Premium</v>
      </c>
      <c r="D15" s="13" t="str">
        <f>INDEX(Table1_Base[#All],MATCH('Formatted Data'!B15,Table1_Base[[#All],[Item]],0),MATCH(C15,Table1_Base[#Headers],0))</f>
        <v>SAIL or equivalent steel</v>
      </c>
      <c r="E15" s="12" t="s">
        <v>26</v>
      </c>
      <c r="F15" s="17">
        <f>'Base Data'!E12</f>
        <v>425</v>
      </c>
      <c r="G15" s="12" t="str">
        <f>'Base Data'!E13</f>
        <v>per sq ft</v>
      </c>
    </row>
    <row r="16" spans="2:7">
      <c r="B16" s="12" t="str">
        <f>'Base Data'!$B$11</f>
        <v>Structural steel</v>
      </c>
      <c r="C16" s="9" t="str">
        <f>'Base Data'!$F$2</f>
        <v>Luxury</v>
      </c>
      <c r="D16" s="13" t="str">
        <f>INDEX(Table1_Base[#All],MATCH('Formatted Data'!B16,Table1_Base[[#All],[Item]],0),MATCH(C16,Table1_Base[#Headers],0))</f>
        <v>TATA or Jindal steel</v>
      </c>
      <c r="E16" s="12" t="s">
        <v>26</v>
      </c>
      <c r="F16" s="17">
        <f>'Base Data'!F12</f>
        <v>500</v>
      </c>
      <c r="G16" s="12" t="str">
        <f>'Base Data'!F13</f>
        <v>per sq ft</v>
      </c>
    </row>
    <row r="17" spans="2:7">
      <c r="B17" s="12" t="str">
        <f>'Base Data'!$B$11</f>
        <v>Structural steel</v>
      </c>
      <c r="C17" s="9" t="str">
        <f>'Base Data'!$G$2</f>
        <v>Ultra-luxury</v>
      </c>
      <c r="D17" s="13" t="str">
        <f>INDEX(Table1_Base[#All],MATCH('Formatted Data'!B17,Table1_Base[[#All],[Item]],0),MATCH(C17,Table1_Base[#Headers],0))</f>
        <v>TATA or Jindal steel</v>
      </c>
      <c r="E17" s="12" t="s">
        <v>26</v>
      </c>
      <c r="F17" s="17">
        <f>'Base Data'!G12</f>
        <v>500</v>
      </c>
      <c r="G17" s="12" t="str">
        <f>'Base Data'!G13</f>
        <v>per sq ft</v>
      </c>
    </row>
    <row r="18" spans="2:7">
      <c r="B18" s="14" t="str">
        <f>'Base Data'!$B$15</f>
        <v>Concrete</v>
      </c>
      <c r="C18" s="10" t="str">
        <f>'Base Data'!$C$2</f>
        <v>Base</v>
      </c>
      <c r="D18" s="14" t="str">
        <f>INDEX(Table1_Base[#All],MATCH('Formatted Data'!B18,Table1_Base[[#All],[Item]],0),MATCH(C18,Table1_Base[#Headers],0))</f>
        <v>Site mix with Ultratech/ JK or equivalent cement as per structural design</v>
      </c>
      <c r="E18" s="10" t="s">
        <v>26</v>
      </c>
      <c r="F18" s="18">
        <f>'Base Data'!C16</f>
        <v>230</v>
      </c>
      <c r="G18" s="10" t="s">
        <v>22</v>
      </c>
    </row>
    <row r="19" spans="2:7">
      <c r="B19" s="14" t="str">
        <f>'Base Data'!$B$15</f>
        <v>Concrete</v>
      </c>
      <c r="C19" s="10" t="str">
        <f>'Base Data'!$D$2</f>
        <v>Classic</v>
      </c>
      <c r="D19" s="10" t="str">
        <f>INDEX(Table1_Base[#All],MATCH('Formatted Data'!B19,Table1_Base[[#All],[Item]],0),MATCH(C19,Table1_Base[#Headers],0))</f>
        <v>Site mix with Ultratech/ JK or equivalent cement as per structural design</v>
      </c>
      <c r="E19" s="10" t="s">
        <v>26</v>
      </c>
      <c r="F19" s="18">
        <f>'Base Data'!D16</f>
        <v>230</v>
      </c>
      <c r="G19" s="10" t="s">
        <v>22</v>
      </c>
    </row>
    <row r="20" spans="2:7">
      <c r="B20" s="14" t="str">
        <f>'Base Data'!$B$15</f>
        <v>Concrete</v>
      </c>
      <c r="C20" s="10" t="str">
        <f>'Base Data'!$E$2</f>
        <v>Premium</v>
      </c>
      <c r="D20" s="10" t="str">
        <f>INDEX(Table1_Base[#All],MATCH('Formatted Data'!B20,Table1_Base[[#All],[Item]],0),MATCH(C20,Table1_Base[#Headers],0))</f>
        <v>RMC mix from Ultratech/ Prism or equivalent</v>
      </c>
      <c r="E20" s="10" t="s">
        <v>26</v>
      </c>
      <c r="F20" s="18">
        <f>'Base Data'!E16</f>
        <v>270</v>
      </c>
      <c r="G20" s="10" t="s">
        <v>22</v>
      </c>
    </row>
    <row r="21" spans="2:7">
      <c r="B21" s="14" t="str">
        <f>'Base Data'!$B$15</f>
        <v>Concrete</v>
      </c>
      <c r="C21" s="10" t="str">
        <f>'Base Data'!$F$2</f>
        <v>Luxury</v>
      </c>
      <c r="D21" s="10" t="str">
        <f>INDEX(Table1_Base[#All],MATCH('Formatted Data'!B21,Table1_Base[[#All],[Item]],0),MATCH(C21,Table1_Base[#Headers],0))</f>
        <v>RMC mix from Ultratech/ Prism or equivalent</v>
      </c>
      <c r="E21" s="10" t="s">
        <v>26</v>
      </c>
      <c r="F21" s="18">
        <f>'Base Data'!F16</f>
        <v>270</v>
      </c>
      <c r="G21" s="10" t="s">
        <v>22</v>
      </c>
    </row>
    <row r="22" spans="2:7">
      <c r="B22" s="14" t="str">
        <f>'Base Data'!$B$15</f>
        <v>Concrete</v>
      </c>
      <c r="C22" s="10" t="str">
        <f>'Base Data'!$G$2</f>
        <v>Ultra-luxury</v>
      </c>
      <c r="D22" s="10" t="str">
        <f>INDEX(Table1_Base[#All],MATCH('Formatted Data'!B22,Table1_Base[[#All],[Item]],0),MATCH(C22,Table1_Base[#Headers],0))</f>
        <v>RMC mix from Ultratech/ Prism or equivalent</v>
      </c>
      <c r="E22" s="10" t="s">
        <v>26</v>
      </c>
      <c r="F22" s="18" t="str">
        <f>'Base Data'!G16</f>
        <v>As per requirement</v>
      </c>
      <c r="G22" s="10" t="s">
        <v>22</v>
      </c>
    </row>
    <row r="23" spans="2:7">
      <c r="B23" s="9" t="str">
        <f>'Base Data'!$B$19</f>
        <v>Flooring</v>
      </c>
      <c r="C23" s="9" t="str">
        <f>'Base Data'!$C$2</f>
        <v>Base</v>
      </c>
      <c r="D23" s="9" t="str">
        <f>INDEX(Table1_Base[#All],MATCH('Formatted Data'!B23,Table1_Base[[#All],[Item]],0),MATCH(C23,Table1_Base[#Headers],0))</f>
        <v>Vitrified tiles with base rate ranging from INR 45-70 per sqft</v>
      </c>
      <c r="E23" s="9" t="s">
        <v>26</v>
      </c>
      <c r="F23" s="15">
        <f>'Base Data'!C20</f>
        <v>130</v>
      </c>
      <c r="G23" s="9" t="s">
        <v>22</v>
      </c>
    </row>
    <row r="24" spans="2:7">
      <c r="B24" s="9" t="str">
        <f>'Base Data'!$B$19</f>
        <v>Flooring</v>
      </c>
      <c r="C24" s="9" t="str">
        <f>'Base Data'!$D$2</f>
        <v>Classic</v>
      </c>
      <c r="D24" s="9" t="str">
        <f>INDEX(Table1_Base[#All],MATCH('Formatted Data'!B24,Table1_Base[[#All],[Item]],0),MATCH(C24,Table1_Base[#Headers],0))</f>
        <v xml:space="preserve">Vitrified tiles/ Laminated wooden floorin/ Indian stones with base rate ranging from INR 70-110 per sqft </v>
      </c>
      <c r="E24" s="12" t="s">
        <v>26</v>
      </c>
      <c r="F24" s="15">
        <f>'Base Data'!D20</f>
        <v>210</v>
      </c>
      <c r="G24" s="9" t="s">
        <v>22</v>
      </c>
    </row>
    <row r="25" spans="2:7">
      <c r="B25" s="9" t="str">
        <f>'Base Data'!$B$19</f>
        <v>Flooring</v>
      </c>
      <c r="C25" s="9" t="str">
        <f>'Base Data'!$E$2</f>
        <v>Premium</v>
      </c>
      <c r="D25" s="9" t="str">
        <f>INDEX(Table1_Base[#All],MATCH('Formatted Data'!B25,Table1_Base[[#All],[Item]],0),MATCH(C25,Table1_Base[#Headers],0))</f>
        <v>Imported marbles/ Engineered wooden flooring with base rate ranging INR 200-250 per sqft</v>
      </c>
      <c r="E25" s="12" t="s">
        <v>26</v>
      </c>
      <c r="F25" s="15">
        <f>'Base Data'!E20</f>
        <v>400</v>
      </c>
      <c r="G25" s="9" t="s">
        <v>22</v>
      </c>
    </row>
    <row r="26" spans="2:7">
      <c r="B26" s="9" t="str">
        <f>'Base Data'!$B$19</f>
        <v>Flooring</v>
      </c>
      <c r="C26" s="9" t="str">
        <f>'Base Data'!$F$2</f>
        <v>Luxury</v>
      </c>
      <c r="D26" s="9" t="str">
        <f>INDEX(Table1_Base[#All],MATCH('Formatted Data'!B26,Table1_Base[[#All],[Item]],0),MATCH(C26,Table1_Base[#Headers],0))</f>
        <v>Imported marbles/ Engineered wooden flooring with base rate ranging INR 500-600 per sqft</v>
      </c>
      <c r="E26" s="12" t="s">
        <v>26</v>
      </c>
      <c r="F26" s="15">
        <f>'Base Data'!F20</f>
        <v>900</v>
      </c>
      <c r="G26" s="9" t="s">
        <v>22</v>
      </c>
    </row>
    <row r="27" spans="2:7">
      <c r="B27" s="9" t="str">
        <f>'Base Data'!$B$19</f>
        <v>Flooring</v>
      </c>
      <c r="C27" s="9" t="str">
        <f>'Base Data'!$G$2</f>
        <v>Ultra-luxury</v>
      </c>
      <c r="D27" s="9" t="str">
        <f>INDEX(Table1_Base[#All],MATCH('Formatted Data'!B27,Table1_Base[[#All],[Item]],0),MATCH(C27,Table1_Base[#Headers],0))</f>
        <v>Quartz/ Imported marbles/ Hardwood floors with base rate ranging 600+ per sqft (Satuario ~2500, Cararra ~4000, Greek thassos ~6000)</v>
      </c>
      <c r="E27" s="12" t="s">
        <v>26</v>
      </c>
      <c r="F27" s="15" t="str">
        <f>'Base Data'!G20</f>
        <v>As per requirement</v>
      </c>
      <c r="G27" s="9" t="s">
        <v>22</v>
      </c>
    </row>
    <row r="28" spans="2:7">
      <c r="B28" s="14" t="str">
        <f>'Base Data'!$B$23</f>
        <v>Walls</v>
      </c>
      <c r="C28" s="10" t="str">
        <f>'Base Data'!$C$2</f>
        <v>Base</v>
      </c>
      <c r="D28" s="14" t="str">
        <f>INDEX(Table1_Base[#All],MATCH('Formatted Data'!B28,Table1_Base[[#All],[Item]],0),MATCH(C28,Table1_Base[#Headers],0))</f>
        <v>Paint (Asian Paints/ Berger/ Dulux or equivalent)</v>
      </c>
      <c r="E28" s="10" t="s">
        <v>26</v>
      </c>
      <c r="F28" s="18">
        <f>'Base Data'!C24</f>
        <v>150</v>
      </c>
      <c r="G28" s="10" t="s">
        <v>22</v>
      </c>
    </row>
    <row r="29" spans="2:7">
      <c r="B29" s="14" t="str">
        <f>'Base Data'!$B$23</f>
        <v>Walls</v>
      </c>
      <c r="C29" s="10" t="str">
        <f>'Base Data'!$D$2</f>
        <v>Classic</v>
      </c>
      <c r="D29" s="10" t="str">
        <f>INDEX(Table1_Base[#All],MATCH('Formatted Data'!B29,Table1_Base[[#All],[Item]],0),MATCH(C29,Table1_Base[#Headers],0))</f>
        <v>Highlight wall in each space with options of wallpapers, exposed bricks and texture paint with base rate ranging INR 60-90 per sqft</v>
      </c>
      <c r="E29" s="10" t="s">
        <v>26</v>
      </c>
      <c r="F29" s="18">
        <f>'Base Data'!D24</f>
        <v>210</v>
      </c>
      <c r="G29" s="10" t="s">
        <v>22</v>
      </c>
    </row>
    <row r="30" spans="2:7">
      <c r="B30" s="14" t="str">
        <f>'Base Data'!$B$23</f>
        <v>Walls</v>
      </c>
      <c r="C30" s="10" t="str">
        <f>'Base Data'!$E$2</f>
        <v>Premium</v>
      </c>
      <c r="D30" s="10" t="str">
        <f>INDEX(Table1_Base[#All],MATCH('Formatted Data'!B30,Table1_Base[[#All],[Item]],0),MATCH(C30,Table1_Base[#Headers],0))</f>
        <v>Highlight wall in each space with options of wallpapers, exposed bricks and texture paint with base rate ranging INR 120-150 per sqft</v>
      </c>
      <c r="E30" s="10" t="s">
        <v>26</v>
      </c>
      <c r="F30" s="18">
        <f>'Base Data'!E24</f>
        <v>270</v>
      </c>
      <c r="G30" s="10" t="s">
        <v>22</v>
      </c>
    </row>
    <row r="31" spans="2:7">
      <c r="B31" s="14" t="str">
        <f>'Base Data'!$B$23</f>
        <v>Walls</v>
      </c>
      <c r="C31" s="10" t="str">
        <f>'Base Data'!$F$2</f>
        <v>Luxury</v>
      </c>
      <c r="D31" s="10" t="str">
        <f>INDEX(Table1_Base[#All],MATCH('Formatted Data'!B31,Table1_Base[[#All],[Item]],0),MATCH(C31,Table1_Base[#Headers],0))</f>
        <v>Multiple highlight walls in each space with metallic inserts and wooden panels with base rate ranging INR 200-300 per sqft</v>
      </c>
      <c r="E31" s="10" t="s">
        <v>26</v>
      </c>
      <c r="F31" s="18">
        <f>'Base Data'!F24</f>
        <v>555</v>
      </c>
      <c r="G31" s="10" t="s">
        <v>22</v>
      </c>
    </row>
    <row r="32" spans="2:7">
      <c r="B32" s="14" t="str">
        <f>'Base Data'!$B$23</f>
        <v>Walls</v>
      </c>
      <c r="C32" s="10" t="str">
        <f>'Base Data'!$G$2</f>
        <v>Ultra-luxury</v>
      </c>
      <c r="D32" s="10" t="str">
        <f>INDEX(Table1_Base[#All],MATCH('Formatted Data'!B32,Table1_Base[[#All],[Item]],0),MATCH(C32,Table1_Base[#Headers],0))</f>
        <v>Stone and wood craftsmanship with base rate ranging INR 400+ per sqft (Hardwood ~800, Satuario ~2500, Cararra ~4000, Greek thassos ~6000)</v>
      </c>
      <c r="E32" s="10" t="s">
        <v>26</v>
      </c>
      <c r="F32" s="18" t="str">
        <f>'Base Data'!G24</f>
        <v>As per requirement</v>
      </c>
      <c r="G32" s="10" t="s">
        <v>22</v>
      </c>
    </row>
    <row r="33" spans="2:7">
      <c r="B33" s="9" t="str">
        <f>'Base Data'!$B$27</f>
        <v>False ceiling with integrated lighting</v>
      </c>
      <c r="C33" s="9" t="str">
        <f>'Base Data'!$C$2</f>
        <v>Base</v>
      </c>
      <c r="D33" s="9" t="str">
        <f>INDEX(Table1_Base[#All],MATCH('Formatted Data'!B33,Table1_Base[[#All],[Item]],0),MATCH(C33,Table1_Base[#Headers],0))</f>
        <v>Minimal false ceiling</v>
      </c>
      <c r="E33" s="9" t="s">
        <v>26</v>
      </c>
      <c r="F33" s="15">
        <f>'Base Data'!C28</f>
        <v>30</v>
      </c>
      <c r="G33" s="9" t="s">
        <v>22</v>
      </c>
    </row>
    <row r="34" spans="2:7">
      <c r="B34" s="9" t="str">
        <f>'Base Data'!$B$27</f>
        <v>False ceiling with integrated lighting</v>
      </c>
      <c r="C34" s="9" t="str">
        <f>'Base Data'!$D$2</f>
        <v>Classic</v>
      </c>
      <c r="D34" s="9" t="str">
        <f>INDEX(Table1_Base[#All],MATCH('Formatted Data'!B34,Table1_Base[[#All],[Item]],0),MATCH(C34,Table1_Base[#Headers],0))</f>
        <v>Living, dining areas and washrooms with gypsum board based false ceiling along with indigenous channels Cob lighting</v>
      </c>
      <c r="E34" s="12" t="s">
        <v>26</v>
      </c>
      <c r="F34" s="15">
        <f>'Base Data'!D28</f>
        <v>150</v>
      </c>
      <c r="G34" s="9" t="s">
        <v>22</v>
      </c>
    </row>
    <row r="35" spans="2:7">
      <c r="B35" s="9" t="str">
        <f>'Base Data'!$B$27</f>
        <v>False ceiling with integrated lighting</v>
      </c>
      <c r="C35" s="9" t="str">
        <f>'Base Data'!$E$2</f>
        <v>Premium</v>
      </c>
      <c r="D35" s="9" t="str">
        <f>INDEX(Table1_Base[#All],MATCH('Formatted Data'!B35,Table1_Base[[#All],[Item]],0),MATCH(C35,Table1_Base[#Headers],0))</f>
        <v>All areas with gypsum board based false ceiling with extra coves and aluminium profile lighting</v>
      </c>
      <c r="E35" s="12" t="s">
        <v>26</v>
      </c>
      <c r="F35" s="15">
        <f>'Base Data'!E28</f>
        <v>250</v>
      </c>
      <c r="G35" s="9" t="s">
        <v>22</v>
      </c>
    </row>
    <row r="36" spans="2:7">
      <c r="B36" s="9" t="str">
        <f>'Base Data'!$B$27</f>
        <v>False ceiling with integrated lighting</v>
      </c>
      <c r="C36" s="9" t="str">
        <f>'Base Data'!$F$2</f>
        <v>Luxury</v>
      </c>
      <c r="D36" s="9" t="str">
        <f>INDEX(Table1_Base[#All],MATCH('Formatted Data'!B36,Table1_Base[[#All],[Item]],0),MATCH(C36,Table1_Base[#Headers],0))</f>
        <v>Gypsum board based false ceiling in 40% areas, Metallic and louvered ceiling in 60% areas with diffused light fixtures on magnetic tracks</v>
      </c>
      <c r="E36" s="12" t="s">
        <v>26</v>
      </c>
      <c r="F36" s="15">
        <f>'Base Data'!F28</f>
        <v>540</v>
      </c>
      <c r="G36" s="9" t="s">
        <v>22</v>
      </c>
    </row>
    <row r="37" spans="2:7">
      <c r="B37" s="9" t="str">
        <f>'Base Data'!$B$27</f>
        <v>False ceiling with integrated lighting</v>
      </c>
      <c r="C37" s="9" t="str">
        <f>'Base Data'!$G$2</f>
        <v>Ultra-luxury</v>
      </c>
      <c r="D37" s="9">
        <f>INDEX(Table1_Base[#All],MATCH('Formatted Data'!B37,Table1_Base[[#All],[Item]],0),MATCH(C37,Table1_Base[#Headers],0))</f>
        <v>0</v>
      </c>
      <c r="E37" s="12" t="s">
        <v>26</v>
      </c>
      <c r="F37" s="15" t="str">
        <f>'Base Data'!G28</f>
        <v>As per requirement</v>
      </c>
      <c r="G37" s="9" t="s">
        <v>22</v>
      </c>
    </row>
    <row r="38" spans="2:7">
      <c r="B38" s="14" t="str">
        <f>'Base Data'!$B$31</f>
        <v>Window Glazing</v>
      </c>
      <c r="C38" s="10" t="str">
        <f>'Base Data'!$C$2</f>
        <v>Base</v>
      </c>
      <c r="D38" s="14" t="str">
        <f>INDEX(Table1_Base[#All],MATCH('Formatted Data'!B38,Table1_Base[[#All],[Item]],0),MATCH(C38,Table1_Base[#Headers],0))</f>
        <v>White color UPVC windows with base rate ranging from INR 500-700 per sqft</v>
      </c>
      <c r="E38" s="10" t="s">
        <v>26</v>
      </c>
      <c r="F38" s="18">
        <f>'Base Data'!C32</f>
        <v>190</v>
      </c>
      <c r="G38" s="10" t="s">
        <v>22</v>
      </c>
    </row>
    <row r="39" spans="2:7">
      <c r="B39" s="14" t="str">
        <f>'Base Data'!$B$31</f>
        <v>Window Glazing</v>
      </c>
      <c r="C39" s="10" t="str">
        <f>'Base Data'!$D$2</f>
        <v>Classic</v>
      </c>
      <c r="D39" s="10" t="str">
        <f>INDEX(Table1_Base[#All],MATCH('Formatted Data'!B39,Table1_Base[[#All],[Item]],0),MATCH(C39,Table1_Base[#Headers],0))</f>
        <v>Aluminium/ Colored UPVC windows with base rate ranging from INR 1000-1300 per sqft</v>
      </c>
      <c r="E39" s="10" t="s">
        <v>26</v>
      </c>
      <c r="F39" s="18">
        <f>'Base Data'!D32</f>
        <v>350</v>
      </c>
      <c r="G39" s="10" t="s">
        <v>22</v>
      </c>
    </row>
    <row r="40" spans="2:7">
      <c r="B40" s="14" t="str">
        <f>'Base Data'!$B$31</f>
        <v>Window Glazing</v>
      </c>
      <c r="C40" s="10" t="str">
        <f>'Base Data'!$E$2</f>
        <v>Premium</v>
      </c>
      <c r="D40" s="10" t="str">
        <f>INDEX(Table1_Base[#All],MATCH('Formatted Data'!B40,Table1_Base[[#All],[Item]],0),MATCH(C40,Table1_Base[#Headers],0))</f>
        <v>Aluminium windows with base rate ranging from INR 1500-2000 per sqft</v>
      </c>
      <c r="E40" s="10" t="s">
        <v>26</v>
      </c>
      <c r="F40" s="18">
        <f>'Base Data'!E32</f>
        <v>540</v>
      </c>
      <c r="G40" s="10" t="s">
        <v>22</v>
      </c>
    </row>
    <row r="41" spans="2:7">
      <c r="B41" s="14" t="str">
        <f>'Base Data'!$B$31</f>
        <v>Window Glazing</v>
      </c>
      <c r="C41" s="10" t="str">
        <f>'Base Data'!$F$2</f>
        <v>Luxury</v>
      </c>
      <c r="D41" s="10" t="str">
        <f>INDEX(Table1_Base[#All],MATCH('Formatted Data'!B41,Table1_Base[[#All],[Item]],0),MATCH(C41,Table1_Base[#Headers],0))</f>
        <v>Aluminium windows with base rate ranging from INR 2200-2800 per sqft</v>
      </c>
      <c r="E41" s="10" t="s">
        <v>26</v>
      </c>
      <c r="F41" s="18">
        <f>'Base Data'!F32</f>
        <v>750</v>
      </c>
      <c r="G41" s="10" t="s">
        <v>22</v>
      </c>
    </row>
    <row r="42" spans="2:7">
      <c r="B42" s="14" t="str">
        <f>'Base Data'!$B$31</f>
        <v>Window Glazing</v>
      </c>
      <c r="C42" s="10" t="str">
        <f>'Base Data'!$G$2</f>
        <v>Ultra-luxury</v>
      </c>
      <c r="D42" s="10">
        <f>INDEX(Table1_Base[#All],MATCH('Formatted Data'!B42,Table1_Base[[#All],[Item]],0),MATCH(C42,Table1_Base[#Headers],0))</f>
        <v>0</v>
      </c>
      <c r="E42" s="10" t="s">
        <v>26</v>
      </c>
      <c r="F42" s="18" t="str">
        <f>'Base Data'!G32</f>
        <v>As per requirement</v>
      </c>
      <c r="G42" s="10" t="s">
        <v>22</v>
      </c>
    </row>
    <row r="43" spans="2:7">
      <c r="B43" s="9" t="str">
        <f>'Base Data'!$B$35</f>
        <v>Toilet fixtures</v>
      </c>
      <c r="C43" s="9" t="str">
        <f>'Base Data'!$C$2</f>
        <v>Base</v>
      </c>
      <c r="D43" s="9" t="str">
        <f>INDEX(Table1_Base[#All],MATCH('Formatted Data'!B43,Table1_Base[[#All],[Item]],0),MATCH(C43,Table1_Base[#Headers],0))</f>
        <v>Jaquar/ Grohe/ Kohler base range fixtures with base rate ranging from INR 40-50k per toilet</v>
      </c>
      <c r="E43" s="9" t="s">
        <v>26</v>
      </c>
      <c r="F43" s="15">
        <f>'Base Data'!C36</f>
        <v>100</v>
      </c>
      <c r="G43" s="9" t="s">
        <v>22</v>
      </c>
    </row>
    <row r="44" spans="2:7">
      <c r="B44" s="9" t="str">
        <f>'Base Data'!$B$35</f>
        <v>Toilet fixtures</v>
      </c>
      <c r="C44" s="9" t="str">
        <f>'Base Data'!$D$2</f>
        <v>Classic</v>
      </c>
      <c r="D44" s="9" t="str">
        <f>INDEX(Table1_Base[#All],MATCH('Formatted Data'!B44,Table1_Base[[#All],[Item]],0),MATCH(C44,Table1_Base[#Headers],0))</f>
        <v>Jaquar/ Grohe/ Kohler mid range fixtures with base rate ranging from INR 55-70k per toilet</v>
      </c>
      <c r="E44" s="12" t="s">
        <v>26</v>
      </c>
      <c r="F44" s="15">
        <f>'Base Data'!D36</f>
        <v>140</v>
      </c>
      <c r="G44" s="9" t="s">
        <v>22</v>
      </c>
    </row>
    <row r="45" spans="2:7">
      <c r="B45" s="9" t="str">
        <f>'Base Data'!$B$35</f>
        <v>Toilet fixtures</v>
      </c>
      <c r="C45" s="9" t="str">
        <f>'Base Data'!$E$2</f>
        <v>Premium</v>
      </c>
      <c r="D45" s="9" t="str">
        <f>INDEX(Table1_Base[#All],MATCH('Formatted Data'!B45,Table1_Base[[#All],[Item]],0),MATCH(C45,Table1_Base[#Headers],0))</f>
        <v>Jaquar/ Grohe/ Kohler premium range fixtures with base rate ranging from INR 75-90k per toilet</v>
      </c>
      <c r="E45" s="12" t="s">
        <v>26</v>
      </c>
      <c r="F45" s="15">
        <f>'Base Data'!E36</f>
        <v>180</v>
      </c>
      <c r="G45" s="9" t="s">
        <v>22</v>
      </c>
    </row>
    <row r="46" spans="2:7">
      <c r="B46" s="9" t="str">
        <f>'Base Data'!$B$35</f>
        <v>Toilet fixtures</v>
      </c>
      <c r="C46" s="9" t="str">
        <f>'Base Data'!$F$2</f>
        <v>Luxury</v>
      </c>
      <c r="D46" s="9" t="str">
        <f>INDEX(Table1_Base[#All],MATCH('Formatted Data'!B46,Table1_Base[[#All],[Item]],0),MATCH(C46,Table1_Base[#Headers],0))</f>
        <v>Jaquar/ Grohe/ Kohler luxury range fixtures with base rate ranging from INR 1-1.5 lacs per toilet</v>
      </c>
      <c r="E46" s="12" t="s">
        <v>26</v>
      </c>
      <c r="F46" s="15">
        <f>'Base Data'!F36</f>
        <v>300</v>
      </c>
      <c r="G46" s="9" t="s">
        <v>22</v>
      </c>
    </row>
    <row r="47" spans="2:7">
      <c r="B47" s="9" t="str">
        <f>'Base Data'!$B$35</f>
        <v>Toilet fixtures</v>
      </c>
      <c r="C47" s="9" t="str">
        <f>'Base Data'!$G$2</f>
        <v>Ultra-luxury</v>
      </c>
      <c r="D47" s="9">
        <f>INDEX(Table1_Base[#All],MATCH('Formatted Data'!B47,Table1_Base[[#All],[Item]],0),MATCH(C47,Table1_Base[#Headers],0))</f>
        <v>0</v>
      </c>
      <c r="E47" s="12" t="s">
        <v>26</v>
      </c>
      <c r="F47" s="15" t="str">
        <f>'Base Data'!G36</f>
        <v>As per requirement</v>
      </c>
      <c r="G47" s="9" t="s">
        <v>22</v>
      </c>
    </row>
    <row r="48" spans="2:7">
      <c r="B48" s="14" t="str">
        <f>'Base Data'!$B$39</f>
        <v>Modular Furniture (Kitchens &amp; Wardrobes)</v>
      </c>
      <c r="C48" s="10" t="str">
        <f>'Base Data'!$C$2</f>
        <v>Base</v>
      </c>
      <c r="D48" s="14" t="str">
        <f>INDEX(Table1_Base[#All],MATCH('Formatted Data'!B48,Table1_Base[[#All],[Item]],0),MATCH(C48,Table1_Base[#Headers],0))</f>
        <v>Factory finished, plywood structure, cold pressed laminate with Sleek/ Ebco soft close hardware</v>
      </c>
      <c r="E48" s="10" t="s">
        <v>26</v>
      </c>
      <c r="F48" s="18">
        <f>'Base Data'!C40</f>
        <v>320</v>
      </c>
      <c r="G48" s="10" t="s">
        <v>23</v>
      </c>
    </row>
    <row r="49" spans="2:7">
      <c r="B49" s="14" t="str">
        <f>'Base Data'!$B$39</f>
        <v>Modular Furniture (Kitchens &amp; Wardrobes)</v>
      </c>
      <c r="C49" s="10" t="str">
        <f>'Base Data'!$D$2</f>
        <v>Classic</v>
      </c>
      <c r="D49" s="10" t="str">
        <f>INDEX(Table1_Base[#All],MATCH('Formatted Data'!B49,Table1_Base[[#All],[Item]],0),MATCH(C49,Table1_Base[#Headers],0))</f>
        <v>Factory finished, HDHMR structure, cold pressed laminate with Haffele/ Hettich basic soft close hardware</v>
      </c>
      <c r="E49" s="10" t="s">
        <v>26</v>
      </c>
      <c r="F49" s="18">
        <f>'Base Data'!D40</f>
        <v>420</v>
      </c>
      <c r="G49" s="10" t="s">
        <v>23</v>
      </c>
    </row>
    <row r="50" spans="2:7">
      <c r="B50" s="14" t="str">
        <f>'Base Data'!$B$39</f>
        <v>Modular Furniture (Kitchens &amp; Wardrobes)</v>
      </c>
      <c r="C50" s="10" t="str">
        <f>'Base Data'!$E$2</f>
        <v>Premium</v>
      </c>
      <c r="D50" s="10" t="str">
        <f>INDEX(Table1_Base[#All],MATCH('Formatted Data'!B50,Table1_Base[[#All],[Item]],0),MATCH(C50,Table1_Base[#Headers],0))</f>
        <v>Factory finished, HDHMR structure and PU finishes, Premium Haffele/ Hettich/ Blum (basic) hardware range for wardrobes and Godrej (or equivalent) Mild Steel Kitchens</v>
      </c>
      <c r="E50" s="10" t="s">
        <v>26</v>
      </c>
      <c r="F50" s="18">
        <f>'Base Data'!E40</f>
        <v>640</v>
      </c>
      <c r="G50" s="10" t="s">
        <v>23</v>
      </c>
    </row>
    <row r="51" spans="2:7">
      <c r="B51" s="14" t="str">
        <f>'Base Data'!$B$39</f>
        <v>Modular Furniture (Kitchens &amp; Wardrobes)</v>
      </c>
      <c r="C51" s="10" t="str">
        <f>'Base Data'!$F$2</f>
        <v>Luxury</v>
      </c>
      <c r="D51" s="10" t="str">
        <f>INDEX(Table1_Base[#All],MATCH('Formatted Data'!B51,Table1_Base[[#All],[Item]],0),MATCH(C51,Table1_Base[#Headers],0))</f>
        <v>Factory finished, HDHMR structure and premium PU/ glass finishes, Blum hardware range for wardrobes and Godrej (or equivalent) Mild Steel Kitchens</v>
      </c>
      <c r="E51" s="10" t="s">
        <v>26</v>
      </c>
      <c r="F51" s="18">
        <f>'Base Data'!F40</f>
        <v>850</v>
      </c>
      <c r="G51" s="10" t="s">
        <v>23</v>
      </c>
    </row>
    <row r="52" spans="2:7">
      <c r="B52" s="14" t="str">
        <f>'Base Data'!$B$39</f>
        <v>Modular Furniture (Kitchens &amp; Wardrobes)</v>
      </c>
      <c r="C52" s="10" t="str">
        <f>'Base Data'!$G$2</f>
        <v>Ultra-luxury</v>
      </c>
      <c r="D52" s="10">
        <f>INDEX(Table1_Base[#All],MATCH('Formatted Data'!B52,Table1_Base[[#All],[Item]],0),MATCH(C52,Table1_Base[#Headers],0))</f>
        <v>0</v>
      </c>
      <c r="E52" s="10" t="s">
        <v>26</v>
      </c>
      <c r="F52" s="18">
        <f>'Base Data'!G40</f>
        <v>0</v>
      </c>
      <c r="G52" s="10" t="s">
        <v>23</v>
      </c>
    </row>
    <row r="53" spans="2:7">
      <c r="B53" s="9" t="str">
        <f>'Base Data'!$B$43</f>
        <v>Elevators</v>
      </c>
      <c r="C53" s="9" t="str">
        <f>'Base Data'!$C$2</f>
        <v>Base</v>
      </c>
      <c r="D53" s="9" t="str">
        <f>INDEX(Table1_Base[#All],MATCH('Formatted Data'!B53,Table1_Base[[#All],[Item]],0),MATCH(C53,Table1_Base[#Headers],0))</f>
        <v>Indian brands, 6 passengers, 5 stops steel body and glass doors</v>
      </c>
      <c r="E53" s="9" t="s">
        <v>26</v>
      </c>
      <c r="F53" s="15">
        <f>'Base Data'!C44</f>
        <v>240</v>
      </c>
      <c r="G53" s="9" t="s">
        <v>24</v>
      </c>
    </row>
    <row r="54" spans="2:7">
      <c r="B54" s="9" t="str">
        <f>'Base Data'!$B$43</f>
        <v>Elevators</v>
      </c>
      <c r="C54" s="9" t="str">
        <f>'Base Data'!$D$2</f>
        <v>Classic</v>
      </c>
      <c r="D54" s="9" t="str">
        <f>INDEX(Table1_Base[#All],MATCH('Formatted Data'!B54,Table1_Base[[#All],[Item]],0),MATCH(C54,Table1_Base[#Headers],0))</f>
        <v>Kone 6 passengers, with steel doors, 5 stops</v>
      </c>
      <c r="E54" s="12" t="s">
        <v>26</v>
      </c>
      <c r="F54" s="15">
        <f>'Base Data'!D44</f>
        <v>280</v>
      </c>
      <c r="G54" s="9" t="s">
        <v>24</v>
      </c>
    </row>
    <row r="55" spans="2:7">
      <c r="B55" s="9" t="str">
        <f>'Base Data'!$B$43</f>
        <v>Elevators</v>
      </c>
      <c r="C55" s="9" t="str">
        <f>'Base Data'!$E$2</f>
        <v>Premium</v>
      </c>
      <c r="D55" s="9" t="str">
        <f>INDEX(Table1_Base[#All],MATCH('Formatted Data'!B55,Table1_Base[[#All],[Item]],0),MATCH(C55,Table1_Base[#Headers],0))</f>
        <v xml:space="preserve">Kone, Schindler, Otis, with glass door (indian modification- Lift license would be in client scope) </v>
      </c>
      <c r="E55" s="12" t="s">
        <v>26</v>
      </c>
      <c r="F55" s="15">
        <f>'Base Data'!E44</f>
        <v>340</v>
      </c>
      <c r="G55" s="9" t="s">
        <v>24</v>
      </c>
    </row>
    <row r="56" spans="2:7">
      <c r="B56" s="9" t="str">
        <f>'Base Data'!$B$43</f>
        <v>Elevators</v>
      </c>
      <c r="C56" s="9" t="str">
        <f>'Base Data'!$F$2</f>
        <v>Luxury</v>
      </c>
      <c r="D56" s="9" t="str">
        <f>INDEX(Table1_Base[#All],MATCH('Formatted Data'!B56,Table1_Base[[#All],[Item]],0),MATCH(C56,Table1_Base[#Headers],0))</f>
        <v>Kone, Schindler, Otis, Mitsubishi Imported glass door</v>
      </c>
      <c r="E56" s="12" t="s">
        <v>26</v>
      </c>
      <c r="F56" s="15">
        <f>'Base Data'!F44</f>
        <v>600</v>
      </c>
      <c r="G56" s="9" t="s">
        <v>24</v>
      </c>
    </row>
    <row r="57" spans="2:7">
      <c r="B57" s="9" t="str">
        <f>'Base Data'!$B$43</f>
        <v>Elevators</v>
      </c>
      <c r="C57" s="9" t="str">
        <f>'Base Data'!$G$2</f>
        <v>Ultra-luxury</v>
      </c>
      <c r="D57" s="9">
        <f>INDEX(Table1_Base[#All],MATCH('Formatted Data'!B57,Table1_Base[[#All],[Item]],0),MATCH(C57,Table1_Base[#Headers],0))</f>
        <v>0</v>
      </c>
      <c r="E57" s="12" t="s">
        <v>26</v>
      </c>
      <c r="F57" s="15">
        <f>'Base Data'!G44</f>
        <v>0</v>
      </c>
      <c r="G57" s="9" t="s">
        <v>24</v>
      </c>
    </row>
    <row r="58" spans="2:7">
      <c r="B58" s="14" t="str">
        <f>'Base Data'!$B$47</f>
        <v>HVAC system</v>
      </c>
      <c r="C58" s="10" t="str">
        <f>'Base Data'!$C$2</f>
        <v>Base</v>
      </c>
      <c r="D58" s="14" t="str">
        <f>INDEX(Table1_Base[#All],MATCH('Formatted Data'!B58,Table1_Base[[#All],[Item]],0),MATCH(C58,Table1_Base[#Headers],0))</f>
        <v>Split/window ACs</v>
      </c>
      <c r="E58" s="10" t="s">
        <v>26</v>
      </c>
      <c r="F58" s="18">
        <f>'Base Data'!C48</f>
        <v>125</v>
      </c>
      <c r="G58" s="10" t="s">
        <v>22</v>
      </c>
    </row>
    <row r="59" spans="2:7">
      <c r="B59" s="14" t="str">
        <f>'Base Data'!$B$47</f>
        <v>HVAC system</v>
      </c>
      <c r="C59" s="10" t="str">
        <f>'Base Data'!$D$2</f>
        <v>Classic</v>
      </c>
      <c r="D59" s="10" t="str">
        <f>INDEX(Table1_Base[#All],MATCH('Formatted Data'!B59,Table1_Base[[#All],[Item]],0),MATCH(C59,Table1_Base[#Headers],0))</f>
        <v>VRVs with split units, LG</v>
      </c>
      <c r="E59" s="10" t="s">
        <v>26</v>
      </c>
      <c r="F59" s="18">
        <f>'Base Data'!D48</f>
        <v>175</v>
      </c>
      <c r="G59" s="10" t="s">
        <v>22</v>
      </c>
    </row>
    <row r="60" spans="2:7">
      <c r="B60" s="14" t="str">
        <f>'Base Data'!$B$47</f>
        <v>HVAC system</v>
      </c>
      <c r="C60" s="10" t="str">
        <f>'Base Data'!$E$2</f>
        <v>Premium</v>
      </c>
      <c r="D60" s="10" t="str">
        <f>INDEX(Table1_Base[#All],MATCH('Formatted Data'!B60,Table1_Base[[#All],[Item]],0),MATCH(C60,Table1_Base[#Headers],0))</f>
        <v>VRVs with Ductable units in living and dining areas, Carrier/Toshiba</v>
      </c>
      <c r="E60" s="10" t="s">
        <v>26</v>
      </c>
      <c r="F60" s="18">
        <f>'Base Data'!E48</f>
        <v>200</v>
      </c>
      <c r="G60" s="10" t="s">
        <v>22</v>
      </c>
    </row>
    <row r="61" spans="2:7">
      <c r="B61" s="14" t="str">
        <f>'Base Data'!$B$47</f>
        <v>HVAC system</v>
      </c>
      <c r="C61" s="10" t="str">
        <f>'Base Data'!$F$2</f>
        <v>Luxury</v>
      </c>
      <c r="D61" s="10" t="str">
        <f>INDEX(Table1_Base[#All],MATCH('Formatted Data'!B61,Table1_Base[[#All],[Item]],0),MATCH(C61,Table1_Base[#Headers],0))</f>
        <v>Completely concealed Ductable AC system with heating of Mitsubishi/ Daikin or equivalent</v>
      </c>
      <c r="E61" s="10" t="s">
        <v>26</v>
      </c>
      <c r="F61" s="18">
        <f>'Base Data'!F48</f>
        <v>250</v>
      </c>
      <c r="G61" s="10" t="s">
        <v>22</v>
      </c>
    </row>
    <row r="62" spans="2:7">
      <c r="B62" s="14" t="str">
        <f>'Base Data'!$B$47</f>
        <v>HVAC system</v>
      </c>
      <c r="C62" s="10" t="str">
        <f>'Base Data'!$G$2</f>
        <v>Ultra-luxury</v>
      </c>
      <c r="D62" s="10">
        <f>INDEX(Table1_Base[#All],MATCH('Formatted Data'!B62,Table1_Base[[#All],[Item]],0),MATCH(C62,Table1_Base[#Headers],0))</f>
        <v>0</v>
      </c>
      <c r="E62" s="10" t="s">
        <v>26</v>
      </c>
      <c r="F62" s="18">
        <f>'Base Data'!G48</f>
        <v>0</v>
      </c>
      <c r="G62" s="10" t="s">
        <v>22</v>
      </c>
    </row>
    <row r="63" spans="2:7">
      <c r="B63" s="9" t="str">
        <f>'Base Data'!$B$51</f>
        <v>Add ons</v>
      </c>
      <c r="C63" s="9" t="str">
        <f>'Base Data'!$C$2</f>
        <v>Base</v>
      </c>
      <c r="D63" s="9" t="str">
        <f>INDEX(Table1_Base[#All],MATCH('Formatted Data'!B63,Table1_Base[[#All],[Item]],0),MATCH(C63,Table1_Base[#Headers],0))</f>
        <v>Complete home construction in 6-8 months (from ground breaking to handover) with Nova formwork</v>
      </c>
      <c r="E63" s="9" t="s">
        <v>26</v>
      </c>
      <c r="F63" s="15">
        <f>'Base Data'!C52</f>
        <v>500</v>
      </c>
      <c r="G63" s="9" t="s">
        <v>22</v>
      </c>
    </row>
    <row r="64" spans="2:7">
      <c r="B64" s="9" t="str">
        <f>'Base Data'!$B$51</f>
        <v>Add ons</v>
      </c>
      <c r="C64" s="9" t="str">
        <f>'Base Data'!$D$2</f>
        <v>Classic</v>
      </c>
      <c r="D64" s="9">
        <f>INDEX(Table1_Base[#All],MATCH('Formatted Data'!B64,Table1_Base[[#All],[Item]],0),MATCH(C64,Table1_Base[#Headers],0))</f>
        <v>0</v>
      </c>
      <c r="E64" s="12" t="s">
        <v>26</v>
      </c>
      <c r="F64" s="15">
        <f>'Base Data'!D52</f>
        <v>0</v>
      </c>
      <c r="G64" s="9"/>
    </row>
    <row r="65" spans="2:7">
      <c r="B65" s="9" t="str">
        <f>'Base Data'!$B$51</f>
        <v>Add ons</v>
      </c>
      <c r="C65" s="9" t="str">
        <f>'Base Data'!$E$2</f>
        <v>Premium</v>
      </c>
      <c r="D65" s="9">
        <f>INDEX(Table1_Base[#All],MATCH('Formatted Data'!B65,Table1_Base[[#All],[Item]],0),MATCH(C65,Table1_Base[#Headers],0))</f>
        <v>0</v>
      </c>
      <c r="E65" s="12" t="s">
        <v>26</v>
      </c>
      <c r="F65" s="15">
        <f>'Base Data'!E52</f>
        <v>0</v>
      </c>
      <c r="G65" s="9"/>
    </row>
    <row r="66" spans="2:7">
      <c r="B66" s="9" t="str">
        <f>'Base Data'!$B$51</f>
        <v>Add ons</v>
      </c>
      <c r="C66" s="9" t="str">
        <f>'Base Data'!$F$2</f>
        <v>Luxury</v>
      </c>
      <c r="D66" s="9">
        <f>INDEX(Table1_Base[#All],MATCH('Formatted Data'!B66,Table1_Base[[#All],[Item]],0),MATCH(C66,Table1_Base[#Headers],0))</f>
        <v>0</v>
      </c>
      <c r="E66" s="12" t="s">
        <v>26</v>
      </c>
      <c r="F66" s="15">
        <f>'Base Data'!F52</f>
        <v>0</v>
      </c>
      <c r="G66" s="9"/>
    </row>
    <row r="67" spans="2:7">
      <c r="B67" s="9" t="str">
        <f>'Base Data'!$B$51</f>
        <v>Add ons</v>
      </c>
      <c r="C67" s="9" t="str">
        <f>'Base Data'!$G$2</f>
        <v>Ultra-luxury</v>
      </c>
      <c r="D67" s="9">
        <f>INDEX(Table1_Base[#All],MATCH('Formatted Data'!B67,Table1_Base[[#All],[Item]],0),MATCH(C67,Table1_Base[#Headers],0))</f>
        <v>0</v>
      </c>
      <c r="E67" s="12" t="s">
        <v>26</v>
      </c>
      <c r="F67" s="15">
        <f>'Base Data'!G52</f>
        <v>0</v>
      </c>
      <c r="G67"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 Data</vt:lpstr>
      <vt:lpstr>Formatted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2023-12-24T17:48:04Z</dcterms:modified>
</cp:coreProperties>
</file>