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Numerical-Analysis-Python\"/>
    </mc:Choice>
  </mc:AlternateContent>
  <xr:revisionPtr revIDLastSave="0" documentId="13_ncr:1_{FF6970B7-0483-4791-8A75-6EA73B2597DD}" xr6:coauthVersionLast="36" xr6:coauthVersionMax="37" xr10:uidLastSave="{00000000-0000-0000-0000-000000000000}"/>
  <bookViews>
    <workbookView xWindow="0" yWindow="0" windowWidth="17970" windowHeight="5055" xr2:uid="{1042724C-EFA7-4D7C-95D1-2551CBA3B60E}"/>
  </bookViews>
  <sheets>
    <sheet name="Romberg" sheetId="1" r:id="rId1"/>
    <sheet name="Linear Regression" sheetId="2" r:id="rId2"/>
    <sheet name="Fit Log" sheetId="5" r:id="rId3"/>
    <sheet name="Polynomial 2" sheetId="7" r:id="rId4"/>
    <sheet name="Mutiple Linear Reg" sheetId="8" r:id="rId5"/>
    <sheet name="Interpolate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1" l="1"/>
  <c r="E2" i="11"/>
  <c r="D3" i="11"/>
  <c r="D2" i="11"/>
  <c r="C3" i="11"/>
  <c r="C4" i="11"/>
  <c r="C2" i="11"/>
  <c r="C5" i="1" l="1"/>
  <c r="D3" i="5" l="1"/>
  <c r="D4" i="5"/>
  <c r="D5" i="5"/>
  <c r="D6" i="5"/>
  <c r="D7" i="5"/>
  <c r="D8" i="5"/>
  <c r="D2" i="5"/>
  <c r="C3" i="5"/>
  <c r="C4" i="5"/>
  <c r="C5" i="5"/>
  <c r="C6" i="5"/>
  <c r="C7" i="5"/>
  <c r="C8" i="5"/>
  <c r="C2" i="5"/>
  <c r="I3" i="8" l="1"/>
  <c r="I4" i="8"/>
  <c r="I5" i="8"/>
  <c r="I6" i="8"/>
  <c r="I7" i="8"/>
  <c r="I8" i="8"/>
  <c r="I9" i="8"/>
  <c r="I10" i="8"/>
  <c r="I2" i="8"/>
  <c r="H3" i="8"/>
  <c r="H4" i="8"/>
  <c r="H5" i="8"/>
  <c r="H6" i="8"/>
  <c r="H7" i="8"/>
  <c r="H8" i="8"/>
  <c r="H9" i="8"/>
  <c r="H10" i="8"/>
  <c r="G3" i="8"/>
  <c r="G4" i="8"/>
  <c r="G5" i="8"/>
  <c r="G6" i="8"/>
  <c r="G7" i="8"/>
  <c r="G8" i="8"/>
  <c r="G9" i="8"/>
  <c r="G10" i="8"/>
  <c r="F3" i="8"/>
  <c r="F4" i="8"/>
  <c r="F5" i="8"/>
  <c r="F6" i="8"/>
  <c r="F7" i="8"/>
  <c r="F8" i="8"/>
  <c r="F9" i="8"/>
  <c r="F10" i="8"/>
  <c r="E3" i="8"/>
  <c r="E4" i="8"/>
  <c r="E5" i="8"/>
  <c r="E6" i="8"/>
  <c r="E7" i="8"/>
  <c r="E8" i="8"/>
  <c r="E9" i="8"/>
  <c r="E10" i="8"/>
  <c r="D3" i="8"/>
  <c r="D4" i="8"/>
  <c r="D5" i="8"/>
  <c r="D6" i="8"/>
  <c r="D7" i="8"/>
  <c r="D8" i="8"/>
  <c r="D9" i="8"/>
  <c r="D10" i="8"/>
  <c r="B13" i="8"/>
  <c r="C13" i="8"/>
  <c r="A13" i="8"/>
  <c r="H2" i="8"/>
  <c r="G2" i="8"/>
  <c r="F2" i="8"/>
  <c r="E2" i="8"/>
  <c r="D2" i="8"/>
  <c r="F3" i="7"/>
  <c r="F4" i="7"/>
  <c r="F5" i="7"/>
  <c r="F6" i="7"/>
  <c r="F7" i="7"/>
  <c r="F8" i="7"/>
  <c r="F2" i="7"/>
  <c r="I5" i="7"/>
  <c r="I6" i="7"/>
  <c r="I7" i="7"/>
  <c r="I2" i="7"/>
  <c r="K4" i="7" s="1"/>
  <c r="H3" i="7"/>
  <c r="H4" i="7"/>
  <c r="H5" i="7"/>
  <c r="H6" i="7"/>
  <c r="H7" i="7"/>
  <c r="H8" i="7"/>
  <c r="H2" i="7"/>
  <c r="K7" i="7" s="1"/>
  <c r="G3" i="7"/>
  <c r="G4" i="7"/>
  <c r="G5" i="7"/>
  <c r="G6" i="7"/>
  <c r="G7" i="7"/>
  <c r="G8" i="7"/>
  <c r="G2" i="7"/>
  <c r="K6" i="7" s="1"/>
  <c r="K10" i="7"/>
  <c r="K1" i="7"/>
  <c r="E3" i="7" s="1"/>
  <c r="K2" i="7"/>
  <c r="K8" i="7"/>
  <c r="K9" i="7"/>
  <c r="D8" i="7"/>
  <c r="C8" i="7"/>
  <c r="I8" i="7" s="1"/>
  <c r="D7" i="7"/>
  <c r="C7" i="7"/>
  <c r="D6" i="7"/>
  <c r="C6" i="7"/>
  <c r="D5" i="7"/>
  <c r="C5" i="7"/>
  <c r="D4" i="7"/>
  <c r="C4" i="7"/>
  <c r="I4" i="7" s="1"/>
  <c r="D3" i="7"/>
  <c r="C3" i="7"/>
  <c r="I3" i="7" s="1"/>
  <c r="D2" i="7"/>
  <c r="C2" i="7"/>
  <c r="H3" i="5"/>
  <c r="J6" i="5" s="1"/>
  <c r="H1" i="5"/>
  <c r="H7" i="5" s="1"/>
  <c r="F13" i="8" l="1"/>
  <c r="I13" i="8"/>
  <c r="H13" i="8"/>
  <c r="G13" i="8"/>
  <c r="E13" i="8"/>
  <c r="D13" i="8"/>
  <c r="E5" i="7"/>
  <c r="K3" i="7"/>
  <c r="K5" i="7"/>
  <c r="E8" i="7"/>
  <c r="E6" i="7"/>
  <c r="E2" i="7"/>
  <c r="E7" i="7"/>
  <c r="E4" i="7"/>
  <c r="K14" i="7" s="1"/>
  <c r="K15" i="7" l="1"/>
  <c r="K16" i="7" l="1"/>
  <c r="K17" i="7"/>
  <c r="K18" i="7" s="1"/>
  <c r="J6" i="2" l="1"/>
  <c r="J5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J2" i="2"/>
  <c r="J1" i="2"/>
  <c r="C3" i="1"/>
  <c r="C4" i="1"/>
  <c r="D4" i="1" s="1"/>
  <c r="C2" i="1"/>
  <c r="E3" i="2" l="1"/>
  <c r="E6" i="2"/>
  <c r="E7" i="2"/>
  <c r="E5" i="2"/>
  <c r="E2" i="2"/>
  <c r="E8" i="2"/>
  <c r="E4" i="2"/>
  <c r="J3" i="2"/>
  <c r="J4" i="2"/>
  <c r="D3" i="1"/>
  <c r="E3" i="1" s="1"/>
  <c r="D2" i="1"/>
  <c r="E2" i="1" l="1"/>
  <c r="F2" i="1" s="1"/>
  <c r="J10" i="2"/>
  <c r="J13" i="2" s="1"/>
  <c r="J8" i="2"/>
  <c r="J9" i="2" s="1"/>
  <c r="F4" i="2" l="1"/>
  <c r="F2" i="2"/>
  <c r="F3" i="2"/>
  <c r="F8" i="2"/>
  <c r="F5" i="2"/>
  <c r="F7" i="2"/>
  <c r="F6" i="2"/>
  <c r="J11" i="2" l="1"/>
  <c r="J12" i="2" l="1"/>
  <c r="J14" i="2"/>
  <c r="J15" i="2" s="1"/>
</calcChain>
</file>

<file path=xl/sharedStrings.xml><?xml version="1.0" encoding="utf-8"?>
<sst xmlns="http://schemas.openxmlformats.org/spreadsheetml/2006/main" count="93" uniqueCount="61">
  <si>
    <t>I</t>
  </si>
  <si>
    <t>Level 1</t>
  </si>
  <si>
    <t>Level 2</t>
  </si>
  <si>
    <t>Level 3</t>
  </si>
  <si>
    <t>Level 4</t>
  </si>
  <si>
    <t>Level 5</t>
  </si>
  <si>
    <t>Level 6</t>
  </si>
  <si>
    <t>n</t>
  </si>
  <si>
    <t>xi</t>
  </si>
  <si>
    <t>yi</t>
  </si>
  <si>
    <t>(xi)^2</t>
  </si>
  <si>
    <t>xiyi</t>
  </si>
  <si>
    <t>(y-ybar)^2</t>
  </si>
  <si>
    <t>(yi-a0-aixi)^2</t>
  </si>
  <si>
    <t>ybar</t>
  </si>
  <si>
    <t>xbar</t>
  </si>
  <si>
    <t>sum xiyi</t>
  </si>
  <si>
    <t>sum xi^2</t>
  </si>
  <si>
    <t>sum x</t>
  </si>
  <si>
    <t>sum y</t>
  </si>
  <si>
    <t>a1</t>
  </si>
  <si>
    <t>a0</t>
  </si>
  <si>
    <t>sum (yi-a0-aixi)^2</t>
  </si>
  <si>
    <t>Sr</t>
  </si>
  <si>
    <t>Std error of estimate</t>
  </si>
  <si>
    <t>St</t>
  </si>
  <si>
    <t>sum (y-ybar)^2</t>
  </si>
  <si>
    <t>Sy/x = root sr/n-2</t>
  </si>
  <si>
    <t>Coeff Determinants</t>
  </si>
  <si>
    <t>R^2 = St - Sr / St</t>
  </si>
  <si>
    <t>Std Dev</t>
  </si>
  <si>
    <t>Sy = root St / n-1</t>
  </si>
  <si>
    <t>Correlation</t>
  </si>
  <si>
    <t>R</t>
  </si>
  <si>
    <t>x</t>
  </si>
  <si>
    <t>logx</t>
  </si>
  <si>
    <t>logy</t>
  </si>
  <si>
    <t>intercept</t>
  </si>
  <si>
    <t>B2</t>
  </si>
  <si>
    <t>y</t>
  </si>
  <si>
    <t>xi^3</t>
  </si>
  <si>
    <t>xi^4</t>
  </si>
  <si>
    <t>(xi)^2 yi</t>
  </si>
  <si>
    <t>sum xi^2yi</t>
  </si>
  <si>
    <t>a2</t>
  </si>
  <si>
    <t>(yi-a0-a1xi-a2x^2)^2</t>
  </si>
  <si>
    <t>Sy/x = root sr/n</t>
  </si>
  <si>
    <t>x1</t>
  </si>
  <si>
    <t>x2</t>
  </si>
  <si>
    <t>x1^2</t>
  </si>
  <si>
    <t>x2^2</t>
  </si>
  <si>
    <t>x1x2</t>
  </si>
  <si>
    <t>x1y</t>
  </si>
  <si>
    <t>x2y</t>
  </si>
  <si>
    <t>Sr, change the vals</t>
  </si>
  <si>
    <t>fx</t>
  </si>
  <si>
    <t>b1</t>
  </si>
  <si>
    <t>b2</t>
  </si>
  <si>
    <t>b3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</si>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</sst>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0000"/>
    <numFmt numFmtId="166" formatCode="0.000E+00"/>
    <numFmt numFmtId="167" formatCode="_(* #,##0.0000_);_(* \(#,##0.0000\);_(* &quot;-&quot;??_);_(@_)"/>
    <numFmt numFmtId="168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5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164" fontId="0" fillId="0" borderId="0" xfId="1" applyFont="1"/>
    <xf numFmtId="167" fontId="0" fillId="0" borderId="0" xfId="1" applyNumberFormat="1" applyFon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1</xdr:row>
      <xdr:rowOff>57149</xdr:rowOff>
    </xdr:from>
    <xdr:to>
      <xdr:col>19</xdr:col>
      <xdr:colOff>237946</xdr:colOff>
      <xdr:row>9</xdr:row>
      <xdr:rowOff>124066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0B6B01-DEAE-4ACB-8035-93E31980D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247649"/>
          <a:ext cx="4676596" cy="1590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14</xdr:row>
      <xdr:rowOff>0</xdr:rowOff>
    </xdr:from>
    <xdr:to>
      <xdr:col>7</xdr:col>
      <xdr:colOff>520701</xdr:colOff>
      <xdr:row>21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F1F16F-DA5A-4EED-B9B2-D2782D1F9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667000"/>
          <a:ext cx="4816476" cy="14097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21</xdr:row>
      <xdr:rowOff>85725</xdr:rowOff>
    </xdr:from>
    <xdr:to>
      <xdr:col>5</xdr:col>
      <xdr:colOff>581518</xdr:colOff>
      <xdr:row>25</xdr:row>
      <xdr:rowOff>85831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F10B8B-B267-40DB-A730-2EFE64558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4086225"/>
          <a:ext cx="3534268" cy="762106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21</xdr:row>
      <xdr:rowOff>57150</xdr:rowOff>
    </xdr:from>
    <xdr:to>
      <xdr:col>9</xdr:col>
      <xdr:colOff>552910</xdr:colOff>
      <xdr:row>25</xdr:row>
      <xdr:rowOff>95362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49292B-69A6-4AE6-B3AD-0E93BEA01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4057650"/>
          <a:ext cx="3296110" cy="800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4392-7B38-4B6F-B7A8-F06887BF083A}">
  <dimension ref="A1:H9"/>
  <sheetViews>
    <sheetView tabSelected="1" workbookViewId="0">
      <selection activeCell="M10" sqref="M10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1</v>
      </c>
      <c r="B2">
        <v>10.87055</v>
      </c>
      <c r="C2">
        <f>B3+((B3-B2)/3)</f>
        <v>10.845416666666665</v>
      </c>
      <c r="D2">
        <f>C3+((C3-C2)/15)</f>
        <v>10.845206888888891</v>
      </c>
      <c r="E2">
        <f>D3+((D3-D2)/63)</f>
        <v>-4.8245081869488544</v>
      </c>
      <c r="F2">
        <f>E3+((E3-E2)/255)</f>
        <v>0.3377250653525608</v>
      </c>
    </row>
    <row r="3" spans="1:8" x14ac:dyDescent="0.25">
      <c r="A3" s="1">
        <v>2</v>
      </c>
      <c r="B3">
        <v>10.851699999999999</v>
      </c>
      <c r="C3">
        <f t="shared" ref="C3:C5" si="0">B4+((B4-B3)/3)</f>
        <v>10.845220000000001</v>
      </c>
      <c r="D3">
        <f>C4+((C4-C3)/15)</f>
        <v>-4.5796688888888895</v>
      </c>
      <c r="E3">
        <f>D4+((D4-D3)/63)</f>
        <v>0.31756009171075839</v>
      </c>
    </row>
    <row r="4" spans="1:8" x14ac:dyDescent="0.25">
      <c r="A4">
        <v>4</v>
      </c>
      <c r="B4">
        <v>10.84684</v>
      </c>
      <c r="C4">
        <f t="shared" si="0"/>
        <v>-3.6156133333333336</v>
      </c>
      <c r="D4">
        <f>C5+((C5-C4)/15)</f>
        <v>0.24104088888888892</v>
      </c>
    </row>
    <row r="5" spans="1:8" x14ac:dyDescent="0.25">
      <c r="A5" s="1">
        <v>8</v>
      </c>
      <c r="C5">
        <f t="shared" si="0"/>
        <v>0</v>
      </c>
    </row>
    <row r="6" spans="1:8" x14ac:dyDescent="0.25">
      <c r="A6" s="1">
        <v>16</v>
      </c>
    </row>
    <row r="9" spans="1:8" x14ac:dyDescent="0.25">
      <c r="A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8E47-457B-45F8-B680-FA521885626B}">
  <dimension ref="A1:J15"/>
  <sheetViews>
    <sheetView workbookViewId="0">
      <selection activeCell="D14" sqref="D14"/>
    </sheetView>
  </sheetViews>
  <sheetFormatPr defaultRowHeight="15" x14ac:dyDescent="0.25"/>
  <cols>
    <col min="5" max="5" width="11.7109375" customWidth="1"/>
    <col min="6" max="6" width="13.28515625" bestFit="1" customWidth="1"/>
    <col min="7" max="7" width="4.42578125" customWidth="1"/>
    <col min="8" max="8" width="11.42578125" style="3" customWidth="1"/>
    <col min="9" max="9" width="16.85546875" customWidth="1"/>
    <col min="10" max="10" width="14.7109375" style="2" bestFit="1" customWidth="1"/>
  </cols>
  <sheetData>
    <row r="1" spans="1:1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I1" t="s">
        <v>14</v>
      </c>
      <c r="J1" s="2">
        <f>SUM(B2:B20)/COUNTA(B2:B20)</f>
        <v>4.330473971059873</v>
      </c>
    </row>
    <row r="2" spans="1:10" x14ac:dyDescent="0.25">
      <c r="A2">
        <v>1</v>
      </c>
      <c r="B2">
        <v>0.18232155679395459</v>
      </c>
      <c r="C2">
        <f>POWER(A2,2)</f>
        <v>1</v>
      </c>
      <c r="D2">
        <f>A2*B2</f>
        <v>0.18232155679395459</v>
      </c>
      <c r="E2" s="2">
        <f>POWER((B2-$J$1),2)</f>
        <v>17.207168451980166</v>
      </c>
      <c r="F2" s="6">
        <f>POWER((B2-$J$9-$J$8*A2),2)</f>
        <v>6.2477768968131953E-2</v>
      </c>
      <c r="I2" t="s">
        <v>15</v>
      </c>
      <c r="J2" s="2">
        <f>SUM(A2:A20)/COUNTA(A2:A20)</f>
        <v>7.8571428571428568</v>
      </c>
    </row>
    <row r="3" spans="1:10" x14ac:dyDescent="0.25">
      <c r="A3">
        <v>4</v>
      </c>
      <c r="B3">
        <v>1.2237754316221157</v>
      </c>
      <c r="C3">
        <f t="shared" ref="C3:C8" si="0">POWER(A3,2)</f>
        <v>16</v>
      </c>
      <c r="D3">
        <f t="shared" ref="D3:D8" si="1">A3*B3</f>
        <v>4.8951017264884626</v>
      </c>
      <c r="E3" s="2">
        <f t="shared" ref="E3:E8" si="2">POWER((B3-$J$1),2)</f>
        <v>9.6515758149446942</v>
      </c>
      <c r="F3" s="6">
        <f t="shared" ref="F3:F8" si="3">POWER((B3-$J$9-$J$8*A3),2)</f>
        <v>0.40038878453732801</v>
      </c>
      <c r="I3" t="s">
        <v>16</v>
      </c>
      <c r="J3" s="2">
        <f>SUM(D2:D20)</f>
        <v>318.25828396597041</v>
      </c>
    </row>
    <row r="4" spans="1:10" x14ac:dyDescent="0.25">
      <c r="A4">
        <v>6</v>
      </c>
      <c r="B4">
        <v>3.673765816303888</v>
      </c>
      <c r="C4">
        <f t="shared" si="0"/>
        <v>36</v>
      </c>
      <c r="D4">
        <f t="shared" si="1"/>
        <v>22.042594897823328</v>
      </c>
      <c r="E4" s="2">
        <f t="shared" si="2"/>
        <v>0.43126560052301072</v>
      </c>
      <c r="F4" s="6">
        <f t="shared" si="3"/>
        <v>0.28563261373972515</v>
      </c>
      <c r="I4" t="s">
        <v>17</v>
      </c>
      <c r="J4" s="2">
        <f>SUM(C2:C20)</f>
        <v>557</v>
      </c>
    </row>
    <row r="5" spans="1:10" x14ac:dyDescent="0.25">
      <c r="A5">
        <v>8</v>
      </c>
      <c r="B5">
        <v>4.5643481914678361</v>
      </c>
      <c r="C5">
        <f t="shared" si="0"/>
        <v>64</v>
      </c>
      <c r="D5">
        <f t="shared" si="1"/>
        <v>36.514785531742689</v>
      </c>
      <c r="E5" s="2">
        <f t="shared" si="2"/>
        <v>5.4697150971432518E-2</v>
      </c>
      <c r="F5" s="6">
        <f t="shared" si="3"/>
        <v>2.0234200896977358E-2</v>
      </c>
      <c r="I5" t="s">
        <v>18</v>
      </c>
      <c r="J5" s="2">
        <f>SUM(A2:A20)</f>
        <v>55</v>
      </c>
    </row>
    <row r="6" spans="1:10" x14ac:dyDescent="0.25">
      <c r="A6">
        <v>10</v>
      </c>
      <c r="B6">
        <v>5.3097517441736999</v>
      </c>
      <c r="C6">
        <f t="shared" si="0"/>
        <v>100</v>
      </c>
      <c r="D6">
        <f t="shared" si="1"/>
        <v>53.097517441736997</v>
      </c>
      <c r="E6" s="2">
        <f t="shared" si="2"/>
        <v>0.95898495691477581</v>
      </c>
      <c r="F6" s="6">
        <f t="shared" si="3"/>
        <v>0.15612847611444355</v>
      </c>
      <c r="I6" t="s">
        <v>19</v>
      </c>
      <c r="J6" s="2">
        <f>SUM(B2:B16)</f>
        <v>30.31331779741911</v>
      </c>
    </row>
    <row r="7" spans="1:10" x14ac:dyDescent="0.25">
      <c r="A7">
        <v>12</v>
      </c>
      <c r="B7">
        <v>6.752503993710846</v>
      </c>
      <c r="C7">
        <f t="shared" si="0"/>
        <v>144</v>
      </c>
      <c r="D7">
        <f t="shared" si="1"/>
        <v>81.030047924530152</v>
      </c>
      <c r="E7" s="2">
        <f t="shared" si="2"/>
        <v>5.8662294306226732</v>
      </c>
      <c r="F7" s="6">
        <f t="shared" si="3"/>
        <v>5.5300317821338894E-2</v>
      </c>
    </row>
    <row r="8" spans="1:10" x14ac:dyDescent="0.25">
      <c r="A8">
        <v>14</v>
      </c>
      <c r="B8">
        <v>8.6068510633467721</v>
      </c>
      <c r="C8">
        <f t="shared" si="0"/>
        <v>196</v>
      </c>
      <c r="D8">
        <f t="shared" si="1"/>
        <v>120.49591488685481</v>
      </c>
      <c r="E8" s="2">
        <f t="shared" si="2"/>
        <v>18.287401035436154</v>
      </c>
      <c r="F8" s="6">
        <f t="shared" si="3"/>
        <v>0.11316858551161993</v>
      </c>
      <c r="I8" t="s">
        <v>20</v>
      </c>
      <c r="J8" s="2">
        <f>((COUNTA(A2:A20)*J3-(J5*J6))/(COUNTA(A2:A20)*J4-(POWER(J5,2))))</f>
        <v>0.64139074245279382</v>
      </c>
    </row>
    <row r="9" spans="1:10" x14ac:dyDescent="0.25">
      <c r="I9" t="s">
        <v>21</v>
      </c>
      <c r="J9" s="2">
        <f>J1-J8*J2</f>
        <v>-0.70902471964064961</v>
      </c>
    </row>
    <row r="10" spans="1:10" x14ac:dyDescent="0.25">
      <c r="H10" s="3" t="s">
        <v>25</v>
      </c>
      <c r="I10" t="s">
        <v>26</v>
      </c>
      <c r="J10" s="5">
        <f ca="1">SUM(E2:OFFSET(E2,COUNTA(A2:A20)-1,0))</f>
        <v>52.457322441392904</v>
      </c>
    </row>
    <row r="11" spans="1:10" x14ac:dyDescent="0.25">
      <c r="H11" s="3" t="s">
        <v>23</v>
      </c>
      <c r="I11" t="s">
        <v>22</v>
      </c>
      <c r="J11" s="5">
        <f ca="1">SUM(F2:OFFSET(F2,COUNTA(A2:A15)-1,0))</f>
        <v>1.0933307475895648</v>
      </c>
    </row>
    <row r="12" spans="1:10" ht="30" x14ac:dyDescent="0.25">
      <c r="H12" s="3" t="s">
        <v>24</v>
      </c>
      <c r="I12" t="s">
        <v>27</v>
      </c>
      <c r="J12" s="2">
        <f ca="1">SQRT(J11/(COUNTA(A2:A16)-2))</f>
        <v>0.46761752481906937</v>
      </c>
    </row>
    <row r="13" spans="1:10" x14ac:dyDescent="0.25">
      <c r="H13" s="3" t="s">
        <v>30</v>
      </c>
      <c r="I13" t="s">
        <v>31</v>
      </c>
      <c r="J13" s="2">
        <f ca="1">SQRT(J10/(COUNTA(A2:A16)-1))</f>
        <v>2.9568373431025057</v>
      </c>
    </row>
    <row r="14" spans="1:10" ht="45" x14ac:dyDescent="0.25">
      <c r="H14" s="3" t="s">
        <v>28</v>
      </c>
      <c r="I14" t="s">
        <v>29</v>
      </c>
      <c r="J14" s="2">
        <f ca="1">(J10-J11)/J10</f>
        <v>0.97915770960648885</v>
      </c>
    </row>
    <row r="15" spans="1:10" x14ac:dyDescent="0.25">
      <c r="H15" s="3" t="s">
        <v>32</v>
      </c>
      <c r="I15" t="s">
        <v>33</v>
      </c>
      <c r="J15" s="2">
        <f ca="1">SQRT(J14)</f>
        <v>0.98952398131954789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0DC7-A436-4875-B594-5075D237ECA7}">
  <dimension ref="A1:J8"/>
  <sheetViews>
    <sheetView workbookViewId="0">
      <selection activeCell="G22" sqref="G22"/>
    </sheetView>
  </sheetViews>
  <sheetFormatPr defaultRowHeight="15" x14ac:dyDescent="0.25"/>
  <sheetData>
    <row r="1" spans="1:10" x14ac:dyDescent="0.25">
      <c r="A1" t="s">
        <v>8</v>
      </c>
      <c r="B1" t="s">
        <v>9</v>
      </c>
      <c r="C1" t="s">
        <v>35</v>
      </c>
      <c r="D1" t="s">
        <v>36</v>
      </c>
      <c r="G1" t="s">
        <v>37</v>
      </c>
      <c r="H1">
        <f>B2</f>
        <v>1.2</v>
      </c>
    </row>
    <row r="2" spans="1:10" x14ac:dyDescent="0.25">
      <c r="A2">
        <v>2</v>
      </c>
      <c r="B2">
        <v>1.2</v>
      </c>
      <c r="C2">
        <f>LN(A2)</f>
        <v>0.69314718055994529</v>
      </c>
      <c r="D2">
        <f>LN(B2)</f>
        <v>0.18232155679395459</v>
      </c>
    </row>
    <row r="3" spans="1:10" x14ac:dyDescent="0.25">
      <c r="A3">
        <v>4</v>
      </c>
      <c r="B3">
        <v>3.4</v>
      </c>
      <c r="C3">
        <f t="shared" ref="C3:C8" si="0">LN(A3)</f>
        <v>1.3862943611198906</v>
      </c>
      <c r="D3">
        <f t="shared" ref="D3:D8" si="1">LN(B3)</f>
        <v>1.2237754316221157</v>
      </c>
      <c r="G3" t="s">
        <v>38</v>
      </c>
      <c r="H3">
        <f>(D4-D3)/(C4-C3)</f>
        <v>6.042419768529621</v>
      </c>
    </row>
    <row r="4" spans="1:10" x14ac:dyDescent="0.25">
      <c r="A4">
        <v>6</v>
      </c>
      <c r="B4">
        <v>39.4</v>
      </c>
      <c r="C4">
        <f t="shared" si="0"/>
        <v>1.791759469228055</v>
      </c>
      <c r="D4">
        <f t="shared" si="1"/>
        <v>3.673765816303888</v>
      </c>
    </row>
    <row r="5" spans="1:10" x14ac:dyDescent="0.25">
      <c r="A5">
        <v>8</v>
      </c>
      <c r="B5">
        <v>96</v>
      </c>
      <c r="C5">
        <f t="shared" si="0"/>
        <v>2.0794415416798357</v>
      </c>
      <c r="D5">
        <f t="shared" si="1"/>
        <v>4.5643481914678361</v>
      </c>
    </row>
    <row r="6" spans="1:10" x14ac:dyDescent="0.25">
      <c r="A6">
        <v>10</v>
      </c>
      <c r="B6">
        <v>202.3</v>
      </c>
      <c r="C6">
        <f t="shared" si="0"/>
        <v>2.3025850929940459</v>
      </c>
      <c r="D6">
        <f t="shared" si="1"/>
        <v>5.3097517441736999</v>
      </c>
      <c r="J6">
        <f>H3</f>
        <v>6.042419768529621</v>
      </c>
    </row>
    <row r="7" spans="1:10" x14ac:dyDescent="0.25">
      <c r="A7">
        <v>12</v>
      </c>
      <c r="B7">
        <v>856.2</v>
      </c>
      <c r="C7">
        <f t="shared" si="0"/>
        <v>2.4849066497880004</v>
      </c>
      <c r="D7">
        <f t="shared" si="1"/>
        <v>6.752503993710846</v>
      </c>
      <c r="G7" t="s">
        <v>39</v>
      </c>
      <c r="H7">
        <f>H1</f>
        <v>1.2</v>
      </c>
      <c r="I7" t="s">
        <v>34</v>
      </c>
    </row>
    <row r="8" spans="1:10" x14ac:dyDescent="0.25">
      <c r="A8">
        <v>14</v>
      </c>
      <c r="B8">
        <v>5469</v>
      </c>
      <c r="C8">
        <f t="shared" si="0"/>
        <v>2.6390573296152584</v>
      </c>
      <c r="D8">
        <f t="shared" si="1"/>
        <v>8.6068510633467721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683C-28F8-4C98-ABA7-20BC1E9D3EB5}">
  <dimension ref="A1:K20"/>
  <sheetViews>
    <sheetView topLeftCell="C1" workbookViewId="0">
      <selection activeCell="E17" sqref="E17"/>
    </sheetView>
  </sheetViews>
  <sheetFormatPr defaultRowHeight="15" x14ac:dyDescent="0.25"/>
  <cols>
    <col min="6" max="6" width="18.28515625" customWidth="1"/>
    <col min="10" max="10" width="16.85546875" customWidth="1"/>
  </cols>
  <sheetData>
    <row r="1" spans="1:1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45</v>
      </c>
      <c r="G1" t="s">
        <v>40</v>
      </c>
      <c r="H1" t="s">
        <v>41</v>
      </c>
      <c r="I1" t="s">
        <v>42</v>
      </c>
      <c r="J1" t="s">
        <v>14</v>
      </c>
      <c r="K1" s="2">
        <f>SUM(B2:B20)/COUNTA(B2:B20)</f>
        <v>0.16309999999999999</v>
      </c>
    </row>
    <row r="2" spans="1:11" x14ac:dyDescent="0.25">
      <c r="A2">
        <v>1</v>
      </c>
      <c r="B2">
        <v>0.3679</v>
      </c>
      <c r="C2">
        <f>POWER(A2,2)</f>
        <v>1</v>
      </c>
      <c r="D2">
        <f>A2*B2</f>
        <v>0.3679</v>
      </c>
      <c r="E2">
        <f t="shared" ref="E2:E8" si="0">POWER((B2-$K$1),2)</f>
        <v>4.1943040000000001E-2</v>
      </c>
      <c r="F2">
        <f>POWER((B2-$K$11-$K$12*A2-($K$13*POWER(A2,2))),2)</f>
        <v>4.6240000000010388E-7</v>
      </c>
      <c r="G2">
        <f>POWER(A2,3)</f>
        <v>1</v>
      </c>
      <c r="H2">
        <f>POWER(A2,4)</f>
        <v>1</v>
      </c>
      <c r="I2" s="3">
        <f>C2*B2</f>
        <v>0.3679</v>
      </c>
      <c r="J2" t="s">
        <v>15</v>
      </c>
      <c r="K2" s="2">
        <f>SUM(A2:A20)/COUNTA(A2:A20)</f>
        <v>2.5</v>
      </c>
    </row>
    <row r="3" spans="1:11" x14ac:dyDescent="0.25">
      <c r="A3">
        <v>1.5</v>
      </c>
      <c r="B3">
        <v>0.27329999999999999</v>
      </c>
      <c r="C3">
        <f t="shared" ref="C3:C8" si="1">POWER(A3,2)</f>
        <v>2.25</v>
      </c>
      <c r="D3">
        <f t="shared" ref="D3:D8" si="2">A3*B3</f>
        <v>0.40994999999999998</v>
      </c>
      <c r="E3">
        <f t="shared" si="0"/>
        <v>1.2144039999999998E-2</v>
      </c>
      <c r="F3">
        <f t="shared" ref="F3:F8" si="3">POWER((B3-$K$11-$K$12*A3-($K$13*POWER(A3,2))),2)</f>
        <v>5.4760000000010943E-7</v>
      </c>
      <c r="G3">
        <f t="shared" ref="G3:G8" si="4">POWER(A3,3)</f>
        <v>3.375</v>
      </c>
      <c r="H3">
        <f t="shared" ref="H3:H8" si="5">POWER(A3,4)</f>
        <v>5.0625</v>
      </c>
      <c r="I3" s="3">
        <f t="shared" ref="I3:I8" si="6">C3*B3</f>
        <v>0.61492499999999994</v>
      </c>
      <c r="J3" t="s">
        <v>16</v>
      </c>
      <c r="K3" s="2">
        <f>SUM(D2:D20)</f>
        <v>2.0878999999999999</v>
      </c>
    </row>
    <row r="4" spans="1:11" x14ac:dyDescent="0.25">
      <c r="A4">
        <v>2</v>
      </c>
      <c r="B4">
        <v>0.19139999999999999</v>
      </c>
      <c r="C4">
        <f t="shared" si="1"/>
        <v>4</v>
      </c>
      <c r="D4">
        <f t="shared" si="2"/>
        <v>0.38279999999999997</v>
      </c>
      <c r="E4">
        <f t="shared" si="0"/>
        <v>8.0088999999999952E-4</v>
      </c>
      <c r="F4">
        <f t="shared" si="3"/>
        <v>6.0515999999994043E-6</v>
      </c>
      <c r="G4">
        <f t="shared" si="4"/>
        <v>8</v>
      </c>
      <c r="H4">
        <f t="shared" si="5"/>
        <v>16</v>
      </c>
      <c r="I4" s="3">
        <f t="shared" si="6"/>
        <v>0.76559999999999995</v>
      </c>
      <c r="J4" t="s">
        <v>43</v>
      </c>
      <c r="K4">
        <f>SUM(I2:I10)</f>
        <v>4.6132</v>
      </c>
    </row>
    <row r="5" spans="1:11" x14ac:dyDescent="0.25">
      <c r="A5">
        <v>2.5</v>
      </c>
      <c r="B5">
        <v>0.1298</v>
      </c>
      <c r="C5">
        <f t="shared" si="1"/>
        <v>6.25</v>
      </c>
      <c r="D5">
        <f t="shared" si="2"/>
        <v>0.32450000000000001</v>
      </c>
      <c r="E5">
        <f t="shared" si="0"/>
        <v>1.1088899999999997E-3</v>
      </c>
      <c r="F5">
        <f t="shared" si="3"/>
        <v>1.7423999999996015E-6</v>
      </c>
      <c r="G5">
        <f t="shared" si="4"/>
        <v>15.625</v>
      </c>
      <c r="H5">
        <f t="shared" si="5"/>
        <v>39.0625</v>
      </c>
      <c r="I5" s="3">
        <f t="shared" si="6"/>
        <v>0.81125000000000003</v>
      </c>
      <c r="J5" t="s">
        <v>17</v>
      </c>
      <c r="K5" s="2">
        <f>SUM(C2:C20)</f>
        <v>50.75</v>
      </c>
    </row>
    <row r="6" spans="1:11" x14ac:dyDescent="0.25">
      <c r="A6">
        <v>3</v>
      </c>
      <c r="B6">
        <v>8.6199999999999999E-2</v>
      </c>
      <c r="C6">
        <f t="shared" si="1"/>
        <v>9</v>
      </c>
      <c r="D6">
        <f t="shared" si="2"/>
        <v>0.2586</v>
      </c>
      <c r="E6">
        <f t="shared" si="0"/>
        <v>5.9136099999999997E-3</v>
      </c>
      <c r="F6">
        <f t="shared" si="3"/>
        <v>3.4596000000007249E-6</v>
      </c>
      <c r="G6">
        <f t="shared" si="4"/>
        <v>27</v>
      </c>
      <c r="H6">
        <f t="shared" si="5"/>
        <v>81</v>
      </c>
      <c r="I6" s="3">
        <f t="shared" si="6"/>
        <v>0.77580000000000005</v>
      </c>
      <c r="J6" t="s">
        <v>40</v>
      </c>
      <c r="K6">
        <f>SUM(G2:G16)</f>
        <v>161.875</v>
      </c>
    </row>
    <row r="7" spans="1:11" x14ac:dyDescent="0.25">
      <c r="A7">
        <v>3.5</v>
      </c>
      <c r="B7">
        <v>5.6500000000000002E-2</v>
      </c>
      <c r="C7">
        <f t="shared" si="1"/>
        <v>12.25</v>
      </c>
      <c r="D7">
        <f t="shared" si="2"/>
        <v>0.19775000000000001</v>
      </c>
      <c r="E7">
        <f t="shared" si="0"/>
        <v>1.136356E-2</v>
      </c>
      <c r="F7">
        <f t="shared" si="3"/>
        <v>8.8804000000008899E-6</v>
      </c>
      <c r="G7">
        <f t="shared" si="4"/>
        <v>42.875</v>
      </c>
      <c r="H7">
        <f t="shared" si="5"/>
        <v>150.0625</v>
      </c>
      <c r="I7" s="3">
        <f t="shared" si="6"/>
        <v>0.69212499999999999</v>
      </c>
      <c r="J7" t="s">
        <v>41</v>
      </c>
      <c r="K7">
        <f>SUM(H2:H16)</f>
        <v>548.1875</v>
      </c>
    </row>
    <row r="8" spans="1:11" x14ac:dyDescent="0.25">
      <c r="A8">
        <v>4</v>
      </c>
      <c r="B8">
        <v>3.6600000000000001E-2</v>
      </c>
      <c r="C8">
        <f t="shared" si="1"/>
        <v>16</v>
      </c>
      <c r="D8">
        <f t="shared" si="2"/>
        <v>0.1464</v>
      </c>
      <c r="E8">
        <f t="shared" si="0"/>
        <v>1.6002249999999999E-2</v>
      </c>
      <c r="F8">
        <f t="shared" si="3"/>
        <v>4.2435999999993396E-6</v>
      </c>
      <c r="G8">
        <f t="shared" si="4"/>
        <v>64</v>
      </c>
      <c r="H8">
        <f t="shared" si="5"/>
        <v>256</v>
      </c>
      <c r="I8" s="3">
        <f t="shared" si="6"/>
        <v>0.58560000000000001</v>
      </c>
      <c r="J8" t="s">
        <v>18</v>
      </c>
      <c r="K8" s="2">
        <f>SUM(A2:A20)</f>
        <v>17.5</v>
      </c>
    </row>
    <row r="9" spans="1:11" x14ac:dyDescent="0.25">
      <c r="I9" s="3"/>
      <c r="J9" t="s">
        <v>19</v>
      </c>
      <c r="K9" s="2">
        <f>SUM(B2:B16)</f>
        <v>1.1416999999999999</v>
      </c>
    </row>
    <row r="10" spans="1:11" x14ac:dyDescent="0.25">
      <c r="I10" s="3"/>
      <c r="J10" t="s">
        <v>7</v>
      </c>
      <c r="K10" s="2">
        <f>COUNTA(A2:A12)</f>
        <v>7</v>
      </c>
    </row>
    <row r="11" spans="1:11" x14ac:dyDescent="0.25">
      <c r="I11" s="3"/>
      <c r="J11" t="s">
        <v>21</v>
      </c>
      <c r="K11" s="2">
        <v>0.60441999999999996</v>
      </c>
    </row>
    <row r="12" spans="1:11" x14ac:dyDescent="0.25">
      <c r="I12" s="3"/>
      <c r="J12" t="s">
        <v>20</v>
      </c>
      <c r="K12" s="2">
        <v>-0.26912000000000003</v>
      </c>
    </row>
    <row r="13" spans="1:11" x14ac:dyDescent="0.25">
      <c r="J13" t="s">
        <v>44</v>
      </c>
      <c r="K13">
        <v>3.1919999999999997E-2</v>
      </c>
    </row>
    <row r="14" spans="1:11" x14ac:dyDescent="0.25">
      <c r="I14" s="3" t="s">
        <v>25</v>
      </c>
      <c r="J14" t="s">
        <v>26</v>
      </c>
      <c r="K14" s="2">
        <f ca="1">SUM(E2:OFFSET(E2,COUNTA(A2:A20)-1,0))</f>
        <v>8.9276279999999986E-2</v>
      </c>
    </row>
    <row r="15" spans="1:11" x14ac:dyDescent="0.25">
      <c r="I15" s="3" t="s">
        <v>23</v>
      </c>
      <c r="J15" t="s">
        <v>22</v>
      </c>
      <c r="K15" s="4">
        <f ca="1">SUM(F2:OFFSET(F2,COUNTA(A2:A15)-1,0))</f>
        <v>2.5387600000000173E-5</v>
      </c>
    </row>
    <row r="16" spans="1:11" ht="45" x14ac:dyDescent="0.25">
      <c r="I16" s="3" t="s">
        <v>24</v>
      </c>
      <c r="J16" t="s">
        <v>46</v>
      </c>
      <c r="K16" s="2">
        <f ca="1">SQRT(K15/(K10-3))</f>
        <v>2.5193054598440508E-3</v>
      </c>
    </row>
    <row r="17" spans="9:11" ht="45" x14ac:dyDescent="0.25">
      <c r="I17" s="3" t="s">
        <v>28</v>
      </c>
      <c r="J17" t="s">
        <v>29</v>
      </c>
      <c r="K17" s="2">
        <f ca="1">(K14-K15)/K14</f>
        <v>0.99971562883220499</v>
      </c>
    </row>
    <row r="18" spans="9:11" ht="30" x14ac:dyDescent="0.25">
      <c r="I18" s="3" t="s">
        <v>32</v>
      </c>
      <c r="J18" t="s">
        <v>33</v>
      </c>
      <c r="K18" s="2">
        <f ca="1">SQRT(K17)</f>
        <v>0.9998578043062949</v>
      </c>
    </row>
    <row r="19" spans="9:11" x14ac:dyDescent="0.25">
      <c r="I19" s="3"/>
      <c r="K19" s="2"/>
    </row>
    <row r="20" spans="9:11" x14ac:dyDescent="0.25">
      <c r="I20" s="3"/>
      <c r="K20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2556-F1F5-47B7-B933-BDCE8B2AA421}">
  <dimension ref="A1:J18"/>
  <sheetViews>
    <sheetView workbookViewId="0">
      <selection activeCell="N19" sqref="N19"/>
    </sheetView>
  </sheetViews>
  <sheetFormatPr defaultRowHeight="15" x14ac:dyDescent="0.25"/>
  <cols>
    <col min="6" max="6" width="12.5703125" bestFit="1" customWidth="1"/>
    <col min="7" max="7" width="10" customWidth="1"/>
    <col min="8" max="8" width="11.42578125" style="3" customWidth="1"/>
    <col min="9" max="9" width="16.85546875" customWidth="1"/>
    <col min="10" max="10" width="9.140625" style="2"/>
  </cols>
  <sheetData>
    <row r="1" spans="1:10" x14ac:dyDescent="0.25">
      <c r="A1" t="s">
        <v>39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s="3" t="s">
        <v>53</v>
      </c>
      <c r="I1" t="s">
        <v>54</v>
      </c>
    </row>
    <row r="2" spans="1:10" x14ac:dyDescent="0.25">
      <c r="A2">
        <v>14</v>
      </c>
      <c r="B2">
        <v>0</v>
      </c>
      <c r="C2">
        <v>0</v>
      </c>
      <c r="D2">
        <f>POWER(B2,2)</f>
        <v>0</v>
      </c>
      <c r="E2">
        <f>POWER(C2,2)</f>
        <v>0</v>
      </c>
      <c r="F2">
        <f>B2*C2</f>
        <v>0</v>
      </c>
      <c r="G2">
        <f>B2*A2</f>
        <v>0</v>
      </c>
      <c r="H2" s="3">
        <f>C2*A2</f>
        <v>0</v>
      </c>
      <c r="I2">
        <f>POWER((A2-$J$16-($J$17*B2)-($J$18*C2)),2)</f>
        <v>0.44444888889999984</v>
      </c>
    </row>
    <row r="3" spans="1:10" x14ac:dyDescent="0.25">
      <c r="A3">
        <v>21</v>
      </c>
      <c r="B3">
        <v>0</v>
      </c>
      <c r="C3">
        <v>2</v>
      </c>
      <c r="D3">
        <f t="shared" ref="D3:D10" si="0">POWER(B3,2)</f>
        <v>0</v>
      </c>
      <c r="E3">
        <f t="shared" ref="E3:E10" si="1">POWER(C3,2)</f>
        <v>4</v>
      </c>
      <c r="F3">
        <f t="shared" ref="F3:F10" si="2">B3*C3</f>
        <v>0</v>
      </c>
      <c r="G3">
        <f t="shared" ref="G3:G10" si="3">B3*A3</f>
        <v>0</v>
      </c>
      <c r="H3" s="3">
        <f t="shared" ref="H3:H10" si="4">C3*A3</f>
        <v>42</v>
      </c>
      <c r="I3">
        <f t="shared" ref="I3:I10" si="5">POWER((A3-$J$16-($J$17*B3)-($J$18*C3)),2)</f>
        <v>2.7777888888999995</v>
      </c>
    </row>
    <row r="4" spans="1:10" x14ac:dyDescent="0.25">
      <c r="A4">
        <v>11</v>
      </c>
      <c r="B4">
        <v>1</v>
      </c>
      <c r="C4">
        <v>2</v>
      </c>
      <c r="D4">
        <f t="shared" si="0"/>
        <v>1</v>
      </c>
      <c r="E4">
        <f t="shared" si="1"/>
        <v>4</v>
      </c>
      <c r="F4">
        <f t="shared" si="2"/>
        <v>2</v>
      </c>
      <c r="G4">
        <f t="shared" si="3"/>
        <v>11</v>
      </c>
      <c r="H4" s="3">
        <f t="shared" si="4"/>
        <v>22</v>
      </c>
      <c r="I4">
        <f t="shared" si="5"/>
        <v>2.7777555556000006</v>
      </c>
    </row>
    <row r="5" spans="1:10" x14ac:dyDescent="0.25">
      <c r="A5">
        <v>12</v>
      </c>
      <c r="B5">
        <v>2</v>
      </c>
      <c r="C5">
        <v>4</v>
      </c>
      <c r="D5">
        <f t="shared" si="0"/>
        <v>4</v>
      </c>
      <c r="E5">
        <f t="shared" si="1"/>
        <v>16</v>
      </c>
      <c r="F5">
        <f t="shared" si="2"/>
        <v>8</v>
      </c>
      <c r="G5">
        <f t="shared" si="3"/>
        <v>24</v>
      </c>
      <c r="H5" s="3">
        <f t="shared" si="4"/>
        <v>48</v>
      </c>
      <c r="I5">
        <f t="shared" si="5"/>
        <v>1.7778222224999982</v>
      </c>
    </row>
    <row r="6" spans="1:10" x14ac:dyDescent="0.25">
      <c r="A6">
        <v>23</v>
      </c>
      <c r="B6">
        <v>0</v>
      </c>
      <c r="C6">
        <v>4</v>
      </c>
      <c r="D6">
        <f t="shared" si="0"/>
        <v>0</v>
      </c>
      <c r="E6">
        <f t="shared" si="1"/>
        <v>16</v>
      </c>
      <c r="F6">
        <f t="shared" si="2"/>
        <v>0</v>
      </c>
      <c r="G6">
        <f t="shared" si="3"/>
        <v>0</v>
      </c>
      <c r="H6" s="3">
        <f t="shared" si="4"/>
        <v>92</v>
      </c>
      <c r="I6">
        <f t="shared" si="5"/>
        <v>0.99998000010000077</v>
      </c>
    </row>
    <row r="7" spans="1:10" x14ac:dyDescent="0.25">
      <c r="A7">
        <v>23</v>
      </c>
      <c r="B7">
        <v>1</v>
      </c>
      <c r="C7">
        <v>6</v>
      </c>
      <c r="D7">
        <f t="shared" si="0"/>
        <v>1</v>
      </c>
      <c r="E7">
        <f t="shared" si="1"/>
        <v>36</v>
      </c>
      <c r="F7">
        <f t="shared" si="2"/>
        <v>6</v>
      </c>
      <c r="G7">
        <f t="shared" si="3"/>
        <v>23</v>
      </c>
      <c r="H7" s="3">
        <f t="shared" si="4"/>
        <v>138</v>
      </c>
      <c r="I7">
        <f t="shared" si="5"/>
        <v>1.0000400003999985</v>
      </c>
    </row>
    <row r="8" spans="1:10" x14ac:dyDescent="0.25">
      <c r="A8">
        <v>14</v>
      </c>
      <c r="B8">
        <v>2</v>
      </c>
      <c r="C8">
        <v>6</v>
      </c>
      <c r="D8">
        <f t="shared" si="0"/>
        <v>4</v>
      </c>
      <c r="E8">
        <f t="shared" si="1"/>
        <v>36</v>
      </c>
      <c r="F8">
        <f t="shared" si="2"/>
        <v>12</v>
      </c>
      <c r="G8">
        <f t="shared" si="3"/>
        <v>28</v>
      </c>
      <c r="H8" s="3">
        <f t="shared" si="4"/>
        <v>84</v>
      </c>
      <c r="I8">
        <f t="shared" si="5"/>
        <v>1.7777155561000024</v>
      </c>
    </row>
    <row r="9" spans="1:10" x14ac:dyDescent="0.25">
      <c r="A9">
        <v>6</v>
      </c>
      <c r="B9">
        <v>2</v>
      </c>
      <c r="C9">
        <v>2</v>
      </c>
      <c r="D9">
        <f t="shared" si="0"/>
        <v>4</v>
      </c>
      <c r="E9">
        <f t="shared" si="1"/>
        <v>4</v>
      </c>
      <c r="F9">
        <f t="shared" si="2"/>
        <v>4</v>
      </c>
      <c r="G9">
        <f t="shared" si="3"/>
        <v>12</v>
      </c>
      <c r="H9" s="3">
        <f t="shared" si="4"/>
        <v>12</v>
      </c>
      <c r="I9">
        <f t="shared" si="5"/>
        <v>9.9999999992428458E-11</v>
      </c>
    </row>
    <row r="10" spans="1:10" x14ac:dyDescent="0.25">
      <c r="A10">
        <v>11</v>
      </c>
      <c r="B10">
        <v>1</v>
      </c>
      <c r="C10">
        <v>1</v>
      </c>
      <c r="D10">
        <f t="shared" si="0"/>
        <v>1</v>
      </c>
      <c r="E10">
        <f t="shared" si="1"/>
        <v>1</v>
      </c>
      <c r="F10">
        <f t="shared" si="2"/>
        <v>1</v>
      </c>
      <c r="G10">
        <f t="shared" si="3"/>
        <v>11</v>
      </c>
      <c r="H10" s="3">
        <f t="shared" si="4"/>
        <v>11</v>
      </c>
      <c r="I10">
        <f t="shared" si="5"/>
        <v>0.44444888889999984</v>
      </c>
    </row>
    <row r="13" spans="1:10" x14ac:dyDescent="0.25">
      <c r="A13">
        <f>SUM(A2:A12)</f>
        <v>135</v>
      </c>
      <c r="B13">
        <f t="shared" ref="B13:I13" si="6">SUM(B2:B12)</f>
        <v>9</v>
      </c>
      <c r="C13">
        <f t="shared" si="6"/>
        <v>27</v>
      </c>
      <c r="D13">
        <f t="shared" si="6"/>
        <v>15</v>
      </c>
      <c r="E13">
        <f t="shared" si="6"/>
        <v>117</v>
      </c>
      <c r="F13">
        <f t="shared" si="6"/>
        <v>33</v>
      </c>
      <c r="G13">
        <f t="shared" si="6"/>
        <v>109</v>
      </c>
      <c r="H13">
        <f t="shared" si="6"/>
        <v>449</v>
      </c>
      <c r="I13">
        <f t="shared" si="6"/>
        <v>12.0000000015</v>
      </c>
    </row>
    <row r="16" spans="1:10" x14ac:dyDescent="0.25">
      <c r="I16" t="s">
        <v>21</v>
      </c>
      <c r="J16" s="2">
        <v>14.66667</v>
      </c>
    </row>
    <row r="17" spans="9:10" x14ac:dyDescent="0.25">
      <c r="I17" t="s">
        <v>20</v>
      </c>
      <c r="J17" s="2">
        <v>-6.6666699999999999</v>
      </c>
    </row>
    <row r="18" spans="9:10" x14ac:dyDescent="0.25">
      <c r="I18" t="s">
        <v>44</v>
      </c>
      <c r="J18" s="2">
        <v>2.3333300000000001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DE39-C6CA-4BD0-B072-5422A02D5A88}">
  <dimension ref="A1:H5"/>
  <sheetViews>
    <sheetView workbookViewId="0">
      <selection activeCell="G20" sqref="G20"/>
    </sheetView>
  </sheetViews>
  <sheetFormatPr defaultRowHeight="15" x14ac:dyDescent="0.25"/>
  <cols>
    <col min="2" max="2" width="9.5703125" bestFit="1" customWidth="1"/>
    <col min="8" max="8" width="10.7109375" customWidth="1"/>
  </cols>
  <sheetData>
    <row r="1" spans="1:8" x14ac:dyDescent="0.25">
      <c r="A1" t="s">
        <v>34</v>
      </c>
      <c r="B1" t="s">
        <v>55</v>
      </c>
      <c r="C1" t="s">
        <v>56</v>
      </c>
      <c r="D1" t="s">
        <v>57</v>
      </c>
      <c r="E1" t="s">
        <v>58</v>
      </c>
    </row>
    <row r="2" spans="1:8" x14ac:dyDescent="0.25">
      <c r="A2">
        <v>9</v>
      </c>
      <c r="B2" s="7">
        <v>0.95424249999999999</v>
      </c>
      <c r="C2">
        <f>(B3-B2)/($A3-$A2)</f>
        <v>4.3575100000000033E-2</v>
      </c>
      <c r="D2">
        <f>(C3-C2)/($A4-$A2)</f>
        <v>-2.5258000000000017E-3</v>
      </c>
      <c r="E2">
        <f>(D3-D2)/($A5-$A2)</f>
        <v>1.4923333333333177E-4</v>
      </c>
    </row>
    <row r="3" spans="1:8" x14ac:dyDescent="0.25">
      <c r="A3">
        <v>11</v>
      </c>
      <c r="B3">
        <v>1.0413927000000001</v>
      </c>
      <c r="C3">
        <f t="shared" ref="C3:C4" si="0">(B4-B3)/($A4-$A3)</f>
        <v>4.6100900000000035E-2</v>
      </c>
      <c r="D3">
        <f t="shared" ref="D3" si="1">(C4-C3)/($A5-$A3)</f>
        <v>-2.0781000000000063E-3</v>
      </c>
    </row>
    <row r="4" spans="1:8" x14ac:dyDescent="0.25">
      <c r="A4">
        <v>8</v>
      </c>
      <c r="B4">
        <v>0.90308999999999995</v>
      </c>
      <c r="C4">
        <f t="shared" si="0"/>
        <v>4.4022800000000029E-2</v>
      </c>
      <c r="G4" t="s">
        <v>59</v>
      </c>
      <c r="H4">
        <v>10</v>
      </c>
    </row>
    <row r="5" spans="1:8" x14ac:dyDescent="0.25">
      <c r="A5">
        <v>12</v>
      </c>
      <c r="B5">
        <v>1.0791812000000001</v>
      </c>
      <c r="G5" t="s">
        <v>60</v>
      </c>
      <c r="H5" s="7">
        <f>B2+C2*(H4-A2)+D2*(H4-A2)*(H4-A3)+E2*(H4-A2)*(H4-A3)*(H4-A4)</f>
        <v>1.0000449333333332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Romberg</vt:lpstr>
      <vt:lpstr>Linear Regression</vt:lpstr>
      <vt:lpstr>Fit Log</vt:lpstr>
      <vt:lpstr>Polynomial 2</vt:lpstr>
      <vt:lpstr>Mutiple Linear Reg</vt:lpstr>
      <vt:lpstr>Interpolate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2020-11-28T22:43:06Z</dcterms:created>
  <dcterms:modified xsi:type="dcterms:W3CDTF">2021-05-08T13:08:35Z</dcterms:modified>
</cp:coreProperties>
</file>