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Ex1.xml" ContentType="application/vnd.ms-office.chartex+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Ex3.xml" ContentType="application/vnd.ms-office.chartex+xml"/>
  <Override PartName="/xl/charts/style15.xml" ContentType="application/vnd.ms-office.chartstyle+xml"/>
  <Override PartName="/xl/charts/colors15.xml" ContentType="application/vnd.ms-office.chartcolorstyle+xml"/>
  <Override PartName="/xl/charts/chartEx4.xml" ContentType="application/vnd.ms-office.chartex+xml"/>
  <Override PartName="/xl/charts/style16.xml" ContentType="application/vnd.ms-office.chartstyle+xml"/>
  <Override PartName="/xl/charts/colors16.xml" ContentType="application/vnd.ms-office.chartcolorstyle+xml"/>
  <Override PartName="/xl/charts/chartEx5.xml" ContentType="application/vnd.ms-office.chartex+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128083dc95622141/Documents/Work/DAIICT/PhD/PaperAuthoring/Industry Survey/"/>
    </mc:Choice>
  </mc:AlternateContent>
  <xr:revisionPtr revIDLastSave="111" documentId="13_ncr:1_{302B4BBE-1FC4-46A1-A3D7-CA04F638421B}" xr6:coauthVersionLast="47" xr6:coauthVersionMax="47" xr10:uidLastSave="{6A694645-2E48-4D73-B863-91036F28FA61}"/>
  <bookViews>
    <workbookView xWindow="-90" yWindow="-90" windowWidth="19380" windowHeight="10260" xr2:uid="{00000000-000D-0000-FFFF-FFFF00000000}"/>
  </bookViews>
  <sheets>
    <sheet name="Survey Questions" sheetId="3" r:id="rId1"/>
    <sheet name="Survey Responses" sheetId="1" r:id="rId2"/>
    <sheet name="Survey Analysis" sheetId="2" r:id="rId3"/>
    <sheet name="Descriptive Responses Analysis" sheetId="4" r:id="rId4"/>
    <sheet name="Points_Table" sheetId="5" r:id="rId5"/>
    <sheet name="Points_TableQ8_9" sheetId="15" r:id="rId6"/>
    <sheet name="Acceptability" sheetId="12" r:id="rId7"/>
    <sheet name="Interview" sheetId="14" r:id="rId8"/>
  </sheets>
  <externalReferences>
    <externalReference r:id="rId9"/>
  </externalReferences>
  <definedNames>
    <definedName name="_xlchart.v1.0" hidden="1">'Survey Analysis'!$N$134:$N$137</definedName>
    <definedName name="_xlchart.v1.1" hidden="1">'Survey Analysis'!$D$218:$D$221</definedName>
    <definedName name="_xlchart.v1.2" hidden="1">'Survey Analysis'!$F$65:$F$68</definedName>
    <definedName name="_xlchart.v1.3" hidden="1">'Survey Analysis'!$V$90:$V$93</definedName>
    <definedName name="_xlchart.v1.4" hidden="1">'Survey Analysis'!$M$112:$M$115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5" l="1"/>
  <c r="M68" i="5"/>
  <c r="K52" i="5"/>
  <c r="I63" i="14" s="1"/>
  <c r="L52" i="5"/>
  <c r="L51" i="5"/>
  <c r="J62" i="14" s="1"/>
  <c r="K49" i="5"/>
  <c r="L49" i="5"/>
  <c r="L48" i="5"/>
  <c r="K45" i="5"/>
  <c r="I56" i="14" s="1"/>
  <c r="L45" i="5"/>
  <c r="J56" i="14" s="1"/>
  <c r="K46" i="5"/>
  <c r="L46" i="5"/>
  <c r="L44" i="5"/>
  <c r="L42" i="5"/>
  <c r="K34" i="5"/>
  <c r="L34" i="5"/>
  <c r="K35" i="5"/>
  <c r="L35" i="5"/>
  <c r="K36" i="5"/>
  <c r="L36" i="5"/>
  <c r="K37" i="5"/>
  <c r="L37" i="5"/>
  <c r="J48" i="14" s="1"/>
  <c r="K38" i="5"/>
  <c r="I49" i="14" s="1"/>
  <c r="L38" i="5"/>
  <c r="K39" i="5"/>
  <c r="L39" i="5"/>
  <c r="L33" i="5"/>
  <c r="K31" i="5"/>
  <c r="L31" i="5"/>
  <c r="J42" i="14" s="1"/>
  <c r="L30" i="5"/>
  <c r="K28" i="5"/>
  <c r="L28" i="5"/>
  <c r="L27" i="5"/>
  <c r="K24" i="5"/>
  <c r="L24" i="5"/>
  <c r="K25" i="5"/>
  <c r="L25" i="5"/>
  <c r="J36" i="14" s="1"/>
  <c r="L23" i="5"/>
  <c r="L21" i="5"/>
  <c r="K19" i="5"/>
  <c r="L19" i="5"/>
  <c r="L18" i="5"/>
  <c r="K15" i="5"/>
  <c r="L15" i="5"/>
  <c r="K16" i="5"/>
  <c r="L16" i="5"/>
  <c r="L14" i="5"/>
  <c r="J25" i="14" s="1"/>
  <c r="K11" i="5"/>
  <c r="I22" i="14" s="1"/>
  <c r="L11" i="5"/>
  <c r="J22" i="14" s="1"/>
  <c r="L10" i="5"/>
  <c r="K51" i="5"/>
  <c r="I62" i="14" s="1"/>
  <c r="K48" i="5"/>
  <c r="I59" i="14" s="1"/>
  <c r="K44" i="5"/>
  <c r="K42" i="5"/>
  <c r="K33" i="5"/>
  <c r="K30" i="5"/>
  <c r="K27" i="5"/>
  <c r="K23" i="5"/>
  <c r="K21" i="5"/>
  <c r="K18" i="5"/>
  <c r="I29" i="14"/>
  <c r="K14" i="5"/>
  <c r="K10" i="5"/>
  <c r="L8" i="5"/>
  <c r="K8" i="5"/>
  <c r="I19" i="14" s="1"/>
  <c r="B41" i="15"/>
  <c r="B40" i="15"/>
  <c r="B39" i="15"/>
  <c r="B38" i="15"/>
  <c r="B37" i="15"/>
  <c r="B36" i="15"/>
  <c r="B35" i="15"/>
  <c r="B34" i="15"/>
  <c r="E33" i="15"/>
  <c r="D33" i="15"/>
  <c r="C33" i="15"/>
  <c r="B33" i="15"/>
  <c r="E32" i="15"/>
  <c r="D32" i="15"/>
  <c r="C32" i="15"/>
  <c r="B32" i="15"/>
  <c r="E31" i="15"/>
  <c r="D31" i="15"/>
  <c r="C31" i="15"/>
  <c r="B31" i="15"/>
  <c r="E30" i="15"/>
  <c r="D30" i="15"/>
  <c r="C30" i="15"/>
  <c r="B30" i="15"/>
  <c r="E29" i="15"/>
  <c r="D29" i="15"/>
  <c r="C29" i="15"/>
  <c r="B29" i="15"/>
  <c r="E28" i="15"/>
  <c r="D28" i="15"/>
  <c r="C28" i="15"/>
  <c r="B28" i="15"/>
  <c r="E27" i="15"/>
  <c r="D27" i="15"/>
  <c r="C27" i="15"/>
  <c r="B27" i="15"/>
  <c r="E26" i="15"/>
  <c r="D26" i="15"/>
  <c r="C26" i="15"/>
  <c r="B26" i="15"/>
  <c r="E25" i="15"/>
  <c r="D25" i="15"/>
  <c r="C25" i="15"/>
  <c r="B25" i="15"/>
  <c r="E24" i="15"/>
  <c r="D24" i="15"/>
  <c r="C24" i="15"/>
  <c r="B24" i="15"/>
  <c r="E23" i="15"/>
  <c r="D23" i="15"/>
  <c r="C23" i="15"/>
  <c r="B23" i="15"/>
  <c r="E22" i="15"/>
  <c r="D22" i="15"/>
  <c r="C22" i="15"/>
  <c r="B22" i="15"/>
  <c r="E21" i="15"/>
  <c r="D21" i="15"/>
  <c r="C21" i="15"/>
  <c r="B21" i="15"/>
  <c r="E20" i="15"/>
  <c r="D20" i="15"/>
  <c r="C20" i="15"/>
  <c r="B20" i="15"/>
  <c r="E19" i="15"/>
  <c r="D19" i="15"/>
  <c r="C19" i="15"/>
  <c r="B19" i="15"/>
  <c r="E18" i="15"/>
  <c r="D18" i="15"/>
  <c r="C18" i="15"/>
  <c r="B18" i="15"/>
  <c r="E17" i="15"/>
  <c r="D17" i="15"/>
  <c r="C17" i="15"/>
  <c r="B17" i="15"/>
  <c r="E16" i="15"/>
  <c r="D16" i="15"/>
  <c r="C16" i="15"/>
  <c r="B16" i="15"/>
  <c r="E15" i="15"/>
  <c r="D15" i="15"/>
  <c r="C15" i="15"/>
  <c r="B15" i="15"/>
  <c r="E14" i="15"/>
  <c r="D14" i="15"/>
  <c r="C14" i="15"/>
  <c r="B14" i="15"/>
  <c r="E13" i="15"/>
  <c r="D13" i="15"/>
  <c r="C13" i="15"/>
  <c r="B13" i="15"/>
  <c r="E12" i="15"/>
  <c r="D12" i="15"/>
  <c r="C12" i="15"/>
  <c r="B12" i="15"/>
  <c r="E11" i="15"/>
  <c r="D11" i="15"/>
  <c r="C11" i="15"/>
  <c r="B11" i="15"/>
  <c r="E10" i="15"/>
  <c r="D10" i="15"/>
  <c r="C10" i="15"/>
  <c r="B10" i="15"/>
  <c r="E9" i="15"/>
  <c r="D9" i="15"/>
  <c r="C9" i="15"/>
  <c r="B9" i="15"/>
  <c r="E8" i="15"/>
  <c r="D8" i="15"/>
  <c r="C8" i="15"/>
  <c r="B8" i="15"/>
  <c r="E7" i="15"/>
  <c r="D7" i="15"/>
  <c r="C7" i="15"/>
  <c r="B7" i="15"/>
  <c r="E6" i="15"/>
  <c r="D6" i="15"/>
  <c r="C6" i="15"/>
  <c r="B6" i="15"/>
  <c r="E5" i="15"/>
  <c r="D5" i="15"/>
  <c r="C5" i="15"/>
  <c r="B5" i="15"/>
  <c r="E4" i="15"/>
  <c r="D4" i="15"/>
  <c r="C4" i="15"/>
  <c r="B4" i="15"/>
  <c r="E3" i="15"/>
  <c r="G3" i="15" s="1"/>
  <c r="D3" i="15"/>
  <c r="C3" i="15"/>
  <c r="B3" i="15"/>
  <c r="D133" i="12"/>
  <c r="E133" i="12"/>
  <c r="D134" i="12"/>
  <c r="E134" i="12"/>
  <c r="D139" i="12"/>
  <c r="E139" i="12"/>
  <c r="D140" i="12"/>
  <c r="E140" i="12"/>
  <c r="D141" i="12"/>
  <c r="E141" i="12"/>
  <c r="E145" i="12"/>
  <c r="D146" i="12"/>
  <c r="E146" i="12"/>
  <c r="E149" i="12"/>
  <c r="D150" i="12"/>
  <c r="E150" i="12"/>
  <c r="E155" i="12"/>
  <c r="E156" i="12"/>
  <c r="D157" i="12"/>
  <c r="E157" i="12"/>
  <c r="E160" i="12"/>
  <c r="D161" i="12"/>
  <c r="E161" i="12"/>
  <c r="D162" i="12"/>
  <c r="E162" i="12"/>
  <c r="D166" i="12"/>
  <c r="D171" i="12"/>
  <c r="E171" i="12"/>
  <c r="D172" i="12"/>
  <c r="E172" i="12"/>
  <c r="D173" i="12"/>
  <c r="E173" i="12"/>
  <c r="E174" i="12"/>
  <c r="E177" i="12"/>
  <c r="D178" i="12"/>
  <c r="E178" i="12"/>
  <c r="D181" i="12"/>
  <c r="E181" i="12"/>
  <c r="D132" i="12"/>
  <c r="C140" i="12"/>
  <c r="C141" i="12"/>
  <c r="C145" i="12"/>
  <c r="C146" i="12"/>
  <c r="C147" i="12"/>
  <c r="C151" i="12"/>
  <c r="C152" i="12"/>
  <c r="C154" i="12"/>
  <c r="C157" i="12"/>
  <c r="C161" i="12"/>
  <c r="C162" i="12"/>
  <c r="C163" i="12"/>
  <c r="C172" i="12"/>
  <c r="C173" i="12"/>
  <c r="C177" i="12"/>
  <c r="C178" i="12"/>
  <c r="C179" i="12"/>
  <c r="J70" i="5"/>
  <c r="H81" i="14" s="1"/>
  <c r="I70" i="5"/>
  <c r="H70" i="5"/>
  <c r="F81" i="14" s="1"/>
  <c r="J69" i="5"/>
  <c r="H80" i="14" s="1"/>
  <c r="I69" i="5"/>
  <c r="H69" i="5"/>
  <c r="F80" i="14" s="1"/>
  <c r="J68" i="5"/>
  <c r="H79" i="14" s="1"/>
  <c r="I68" i="5"/>
  <c r="G79" i="14" s="1"/>
  <c r="H68" i="5"/>
  <c r="F79" i="14" s="1"/>
  <c r="J67" i="5"/>
  <c r="H78" i="14" s="1"/>
  <c r="I67" i="5"/>
  <c r="G78" i="14" s="1"/>
  <c r="H67" i="5"/>
  <c r="J66" i="5"/>
  <c r="I66" i="5"/>
  <c r="G77" i="14" s="1"/>
  <c r="H66" i="5"/>
  <c r="F77" i="14" s="1"/>
  <c r="J65" i="5"/>
  <c r="I65" i="5"/>
  <c r="H65" i="5"/>
  <c r="J64" i="5"/>
  <c r="I64" i="5"/>
  <c r="G75" i="14" s="1"/>
  <c r="H64" i="5"/>
  <c r="J63" i="5"/>
  <c r="H74" i="14" s="1"/>
  <c r="I63" i="5"/>
  <c r="G74" i="14" s="1"/>
  <c r="H63" i="5"/>
  <c r="J62" i="5"/>
  <c r="I62" i="5"/>
  <c r="G73" i="14" s="1"/>
  <c r="H62" i="5"/>
  <c r="J61" i="5"/>
  <c r="H72" i="14" s="1"/>
  <c r="I61" i="5"/>
  <c r="G72" i="14" s="1"/>
  <c r="H61" i="5"/>
  <c r="F72" i="14" s="1"/>
  <c r="J60" i="5"/>
  <c r="H71" i="14" s="1"/>
  <c r="I60" i="5"/>
  <c r="H60" i="5"/>
  <c r="F71" i="14" s="1"/>
  <c r="J59" i="5"/>
  <c r="I59" i="5"/>
  <c r="H59" i="5"/>
  <c r="J58" i="5"/>
  <c r="I58" i="5"/>
  <c r="G69" i="14" s="1"/>
  <c r="H58" i="5"/>
  <c r="J57" i="5"/>
  <c r="H68" i="14" s="1"/>
  <c r="I57" i="5"/>
  <c r="H57" i="5"/>
  <c r="J56" i="5"/>
  <c r="I56" i="5"/>
  <c r="G67" i="14" s="1"/>
  <c r="H56" i="5"/>
  <c r="J55" i="5"/>
  <c r="I55" i="5"/>
  <c r="H55" i="5"/>
  <c r="J54" i="5"/>
  <c r="I54" i="5"/>
  <c r="H54" i="5"/>
  <c r="F65" i="14" s="1"/>
  <c r="J53" i="5"/>
  <c r="H64" i="14" s="1"/>
  <c r="I53" i="5"/>
  <c r="G64" i="14" s="1"/>
  <c r="H53" i="5"/>
  <c r="F64" i="14" s="1"/>
  <c r="J52" i="5"/>
  <c r="I52" i="5"/>
  <c r="H52" i="5"/>
  <c r="F63" i="14" s="1"/>
  <c r="J51" i="5"/>
  <c r="E180" i="12" s="1"/>
  <c r="I51" i="5"/>
  <c r="D180" i="12" s="1"/>
  <c r="H51" i="5"/>
  <c r="C180" i="12" s="1"/>
  <c r="J50" i="5"/>
  <c r="E179" i="12" s="1"/>
  <c r="I50" i="5"/>
  <c r="D179" i="12" s="1"/>
  <c r="H50" i="5"/>
  <c r="J49" i="5"/>
  <c r="I49" i="5"/>
  <c r="H49" i="5"/>
  <c r="J48" i="5"/>
  <c r="I48" i="5"/>
  <c r="G59" i="14" s="1"/>
  <c r="H48" i="5"/>
  <c r="J47" i="5"/>
  <c r="H58" i="14" s="1"/>
  <c r="I47" i="5"/>
  <c r="G58" i="14" s="1"/>
  <c r="H47" i="5"/>
  <c r="F58" i="14" s="1"/>
  <c r="J46" i="5"/>
  <c r="E175" i="12" s="1"/>
  <c r="I46" i="5"/>
  <c r="G57" i="14" s="1"/>
  <c r="H46" i="5"/>
  <c r="F57" i="14" s="1"/>
  <c r="J45" i="5"/>
  <c r="I45" i="5"/>
  <c r="G56" i="14" s="1"/>
  <c r="H45" i="5"/>
  <c r="F56" i="14" s="1"/>
  <c r="J44" i="5"/>
  <c r="H55" i="14" s="1"/>
  <c r="I44" i="5"/>
  <c r="G55" i="14" s="1"/>
  <c r="H44" i="5"/>
  <c r="J43" i="5"/>
  <c r="I43" i="5"/>
  <c r="H43" i="5"/>
  <c r="J42" i="5"/>
  <c r="I42" i="5"/>
  <c r="G53" i="14" s="1"/>
  <c r="H42" i="5"/>
  <c r="C171" i="12" s="1"/>
  <c r="J41" i="5"/>
  <c r="H52" i="14" s="1"/>
  <c r="I41" i="5"/>
  <c r="D170" i="12" s="1"/>
  <c r="H41" i="5"/>
  <c r="C170" i="12" s="1"/>
  <c r="J40" i="5"/>
  <c r="H51" i="14" s="1"/>
  <c r="I40" i="5"/>
  <c r="D169" i="12" s="1"/>
  <c r="H40" i="5"/>
  <c r="C169" i="12" s="1"/>
  <c r="J39" i="5"/>
  <c r="H50" i="14" s="1"/>
  <c r="I39" i="5"/>
  <c r="D168" i="12" s="1"/>
  <c r="H39" i="5"/>
  <c r="F50" i="14" s="1"/>
  <c r="J38" i="5"/>
  <c r="E167" i="12" s="1"/>
  <c r="I38" i="5"/>
  <c r="D167" i="12" s="1"/>
  <c r="H38" i="5"/>
  <c r="F49" i="14" s="1"/>
  <c r="J37" i="5"/>
  <c r="E166" i="12" s="1"/>
  <c r="I37" i="5"/>
  <c r="H37" i="5"/>
  <c r="F48" i="14" s="1"/>
  <c r="J36" i="5"/>
  <c r="H47" i="14" s="1"/>
  <c r="I36" i="5"/>
  <c r="G47" i="14" s="1"/>
  <c r="H36" i="5"/>
  <c r="C165" i="12" s="1"/>
  <c r="J35" i="5"/>
  <c r="H46" i="14" s="1"/>
  <c r="I35" i="5"/>
  <c r="G46" i="14" s="1"/>
  <c r="H35" i="5"/>
  <c r="C164" i="12" s="1"/>
  <c r="J34" i="5"/>
  <c r="E163" i="12" s="1"/>
  <c r="I34" i="5"/>
  <c r="G45" i="14" s="1"/>
  <c r="H34" i="5"/>
  <c r="J33" i="5"/>
  <c r="I33" i="5"/>
  <c r="H33" i="5"/>
  <c r="J32" i="5"/>
  <c r="H43" i="14" s="1"/>
  <c r="I32" i="5"/>
  <c r="G43" i="14" s="1"/>
  <c r="H32" i="5"/>
  <c r="J31" i="5"/>
  <c r="I31" i="5"/>
  <c r="G42" i="14" s="1"/>
  <c r="H31" i="5"/>
  <c r="C160" i="12" s="1"/>
  <c r="J30" i="5"/>
  <c r="H41" i="14" s="1"/>
  <c r="I30" i="5"/>
  <c r="G41" i="14" s="1"/>
  <c r="H30" i="5"/>
  <c r="F41" i="14" s="1"/>
  <c r="J29" i="5"/>
  <c r="H40" i="14" s="1"/>
  <c r="I29" i="5"/>
  <c r="G40" i="14" s="1"/>
  <c r="H29" i="5"/>
  <c r="C158" i="12" s="1"/>
  <c r="J28" i="5"/>
  <c r="H39" i="14" s="1"/>
  <c r="I28" i="5"/>
  <c r="H28" i="5"/>
  <c r="J27" i="5"/>
  <c r="I27" i="5"/>
  <c r="D156" i="12" s="1"/>
  <c r="H27" i="5"/>
  <c r="F38" i="14" s="1"/>
  <c r="J26" i="5"/>
  <c r="I26" i="5"/>
  <c r="G37" i="14" s="1"/>
  <c r="H26" i="5"/>
  <c r="C155" i="12" s="1"/>
  <c r="J25" i="5"/>
  <c r="E154" i="12" s="1"/>
  <c r="I25" i="5"/>
  <c r="D154" i="12" s="1"/>
  <c r="H25" i="5"/>
  <c r="J24" i="5"/>
  <c r="E153" i="12" s="1"/>
  <c r="I24" i="5"/>
  <c r="G35" i="14" s="1"/>
  <c r="H24" i="5"/>
  <c r="C153" i="12" s="1"/>
  <c r="J23" i="5"/>
  <c r="H34" i="14" s="1"/>
  <c r="I23" i="5"/>
  <c r="D152" i="12" s="1"/>
  <c r="H23" i="5"/>
  <c r="J22" i="5"/>
  <c r="E151" i="12" s="1"/>
  <c r="I22" i="5"/>
  <c r="D151" i="12" s="1"/>
  <c r="H22" i="5"/>
  <c r="J21" i="5"/>
  <c r="I21" i="5"/>
  <c r="H21" i="5"/>
  <c r="C150" i="12" s="1"/>
  <c r="J20" i="5"/>
  <c r="H31" i="14" s="1"/>
  <c r="I20" i="5"/>
  <c r="D149" i="12" s="1"/>
  <c r="H20" i="5"/>
  <c r="C149" i="12" s="1"/>
  <c r="J19" i="5"/>
  <c r="E148" i="12" s="1"/>
  <c r="I19" i="5"/>
  <c r="G30" i="14" s="1"/>
  <c r="H19" i="5"/>
  <c r="C148" i="12" s="1"/>
  <c r="J18" i="5"/>
  <c r="E147" i="12" s="1"/>
  <c r="I18" i="5"/>
  <c r="D147" i="12" s="1"/>
  <c r="H18" i="5"/>
  <c r="J17" i="5"/>
  <c r="H28" i="14" s="1"/>
  <c r="I17" i="5"/>
  <c r="H17" i="5"/>
  <c r="J16" i="5"/>
  <c r="I16" i="5"/>
  <c r="G27" i="14" s="1"/>
  <c r="H16" i="5"/>
  <c r="J15" i="5"/>
  <c r="H26" i="14" s="1"/>
  <c r="I15" i="5"/>
  <c r="G26" i="14" s="1"/>
  <c r="H15" i="5"/>
  <c r="F26" i="14" s="1"/>
  <c r="J14" i="5"/>
  <c r="H25" i="14" s="1"/>
  <c r="I14" i="5"/>
  <c r="D143" i="12" s="1"/>
  <c r="H14" i="5"/>
  <c r="F25" i="14" s="1"/>
  <c r="J13" i="5"/>
  <c r="E142" i="12" s="1"/>
  <c r="I13" i="5"/>
  <c r="G24" i="14" s="1"/>
  <c r="H13" i="5"/>
  <c r="C142" i="12" s="1"/>
  <c r="J12" i="5"/>
  <c r="I12" i="5"/>
  <c r="G23" i="14" s="1"/>
  <c r="H12" i="5"/>
  <c r="J11" i="5"/>
  <c r="I11" i="5"/>
  <c r="G22" i="14" s="1"/>
  <c r="H11" i="5"/>
  <c r="J10" i="5"/>
  <c r="I10" i="5"/>
  <c r="G21" i="14" s="1"/>
  <c r="H10" i="5"/>
  <c r="C139" i="12" s="1"/>
  <c r="J9" i="5"/>
  <c r="H20" i="14" s="1"/>
  <c r="I9" i="5"/>
  <c r="D138" i="12" s="1"/>
  <c r="H9" i="5"/>
  <c r="C138" i="12" s="1"/>
  <c r="I8" i="5"/>
  <c r="D137" i="12" s="1"/>
  <c r="J7" i="5"/>
  <c r="E136" i="12" s="1"/>
  <c r="I7" i="5"/>
  <c r="G18" i="14" s="1"/>
  <c r="D7" i="5"/>
  <c r="B18" i="14" s="1"/>
  <c r="H7" i="5"/>
  <c r="F18" i="14" s="1"/>
  <c r="H8" i="5"/>
  <c r="C137" i="12" s="1"/>
  <c r="J4" i="5"/>
  <c r="J5" i="5"/>
  <c r="J6" i="5"/>
  <c r="E135" i="12" s="1"/>
  <c r="H18" i="14"/>
  <c r="J8" i="5"/>
  <c r="H19" i="14" s="1"/>
  <c r="H22" i="14"/>
  <c r="H27" i="14"/>
  <c r="H42" i="14"/>
  <c r="H59" i="14"/>
  <c r="H62" i="14"/>
  <c r="H67" i="14"/>
  <c r="H75" i="14"/>
  <c r="J3" i="5"/>
  <c r="E132" i="12" s="1"/>
  <c r="I4" i="5"/>
  <c r="G15" i="14" s="1"/>
  <c r="I5" i="5"/>
  <c r="I6" i="5"/>
  <c r="G17" i="14" s="1"/>
  <c r="G28" i="14"/>
  <c r="G38" i="14"/>
  <c r="G44" i="14"/>
  <c r="G52" i="14"/>
  <c r="G54" i="14"/>
  <c r="G60" i="14"/>
  <c r="G68" i="14"/>
  <c r="G76" i="14"/>
  <c r="I3" i="5"/>
  <c r="H4" i="5"/>
  <c r="C133" i="12" s="1"/>
  <c r="H5" i="5"/>
  <c r="C134" i="12" s="1"/>
  <c r="H6" i="5"/>
  <c r="F17" i="14" s="1"/>
  <c r="H3" i="5"/>
  <c r="C132" i="12" s="1"/>
  <c r="K10" i="14"/>
  <c r="M10" i="14" s="1"/>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7" i="14"/>
  <c r="L68" i="14"/>
  <c r="L69" i="14"/>
  <c r="L70" i="14"/>
  <c r="L71" i="14"/>
  <c r="L72" i="14"/>
  <c r="L73" i="14"/>
  <c r="L74" i="14"/>
  <c r="L75" i="14"/>
  <c r="L76" i="14"/>
  <c r="L77" i="14"/>
  <c r="L78" i="14"/>
  <c r="L79" i="14"/>
  <c r="L80" i="14"/>
  <c r="L81" i="14"/>
  <c r="J15" i="14"/>
  <c r="J16" i="14"/>
  <c r="J17" i="14"/>
  <c r="J18" i="14"/>
  <c r="J20" i="14"/>
  <c r="J23" i="14"/>
  <c r="J24" i="14"/>
  <c r="J28" i="14"/>
  <c r="J31" i="14"/>
  <c r="J33" i="14"/>
  <c r="J37" i="14"/>
  <c r="J40" i="14"/>
  <c r="J43" i="14"/>
  <c r="J51" i="14"/>
  <c r="J52" i="14"/>
  <c r="J54" i="14"/>
  <c r="J58" i="14"/>
  <c r="J61" i="14"/>
  <c r="J64" i="14"/>
  <c r="J65" i="14"/>
  <c r="J66" i="14"/>
  <c r="J67" i="14"/>
  <c r="J68" i="14"/>
  <c r="J69" i="14"/>
  <c r="J70" i="14"/>
  <c r="J71" i="14"/>
  <c r="J72" i="14"/>
  <c r="J73" i="14"/>
  <c r="J74" i="14"/>
  <c r="J75" i="14"/>
  <c r="J76" i="14"/>
  <c r="J77" i="14"/>
  <c r="J78" i="14"/>
  <c r="J79" i="14"/>
  <c r="J80" i="14"/>
  <c r="J81" i="14"/>
  <c r="I15" i="14"/>
  <c r="I16" i="14"/>
  <c r="I17" i="14"/>
  <c r="I18" i="14"/>
  <c r="I20" i="14"/>
  <c r="I23" i="14"/>
  <c r="I24" i="14"/>
  <c r="I28" i="14"/>
  <c r="I31" i="14"/>
  <c r="I33" i="14"/>
  <c r="I37" i="14"/>
  <c r="I40" i="14"/>
  <c r="I43" i="14"/>
  <c r="I51" i="14"/>
  <c r="I52" i="14"/>
  <c r="I54" i="14"/>
  <c r="I58" i="14"/>
  <c r="I61" i="14"/>
  <c r="I64" i="14"/>
  <c r="I65" i="14"/>
  <c r="I66" i="14"/>
  <c r="I67" i="14"/>
  <c r="I68" i="14"/>
  <c r="I69" i="14"/>
  <c r="I70" i="14"/>
  <c r="I71" i="14"/>
  <c r="I72" i="14"/>
  <c r="I73" i="14"/>
  <c r="I74" i="14"/>
  <c r="I75" i="14"/>
  <c r="I76" i="14"/>
  <c r="I77" i="14"/>
  <c r="I78" i="14"/>
  <c r="I79" i="14"/>
  <c r="I80" i="14"/>
  <c r="I81" i="14"/>
  <c r="J14" i="14"/>
  <c r="I14" i="14"/>
  <c r="H32" i="14"/>
  <c r="H33" i="14"/>
  <c r="H49" i="14"/>
  <c r="H57" i="14"/>
  <c r="H63" i="14"/>
  <c r="H65" i="14"/>
  <c r="H73" i="14"/>
  <c r="G32" i="14"/>
  <c r="G33" i="14"/>
  <c r="G48" i="14"/>
  <c r="G49" i="14"/>
  <c r="G65" i="14"/>
  <c r="G80" i="14"/>
  <c r="G81" i="14"/>
  <c r="F23" i="14"/>
  <c r="F31" i="14"/>
  <c r="F32" i="14"/>
  <c r="F33" i="14"/>
  <c r="F39" i="14"/>
  <c r="F47" i="14"/>
  <c r="F55" i="14"/>
  <c r="B17" i="14"/>
  <c r="L14" i="14"/>
  <c r="G14" i="14"/>
  <c r="K3" i="14"/>
  <c r="M3" i="14" s="1"/>
  <c r="K4" i="14"/>
  <c r="M4" i="14" s="1"/>
  <c r="K5" i="14"/>
  <c r="M5" i="14" s="1"/>
  <c r="K6" i="14"/>
  <c r="M6" i="14" s="1"/>
  <c r="K7" i="14"/>
  <c r="M7" i="14" s="1"/>
  <c r="K8" i="14"/>
  <c r="M8" i="14" s="1"/>
  <c r="K9" i="14"/>
  <c r="M9" i="14" s="1"/>
  <c r="K2" i="14"/>
  <c r="M2" i="14" s="1"/>
  <c r="G3" i="5"/>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59" i="12"/>
  <c r="B126" i="12"/>
  <c r="B117" i="12"/>
  <c r="B118" i="12"/>
  <c r="B119" i="12"/>
  <c r="B120" i="12"/>
  <c r="B121" i="12"/>
  <c r="B122" i="12"/>
  <c r="B123" i="12"/>
  <c r="B124" i="12"/>
  <c r="B125"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59"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4" i="12"/>
  <c r="E3" i="5"/>
  <c r="C14" i="14" s="1"/>
  <c r="B52" i="12"/>
  <c r="B180" i="12" s="1"/>
  <c r="B53" i="12"/>
  <c r="B181" i="12" s="1"/>
  <c r="B20" i="12"/>
  <c r="B148" i="12" s="1"/>
  <c r="B21" i="12"/>
  <c r="B149" i="12" s="1"/>
  <c r="B22" i="12"/>
  <c r="B150" i="12" s="1"/>
  <c r="B23" i="12"/>
  <c r="B151" i="12" s="1"/>
  <c r="B24" i="12"/>
  <c r="B152" i="12" s="1"/>
  <c r="B25" i="12"/>
  <c r="B153" i="12" s="1"/>
  <c r="B26" i="12"/>
  <c r="B154" i="12" s="1"/>
  <c r="B27" i="12"/>
  <c r="B155" i="12" s="1"/>
  <c r="B28" i="12"/>
  <c r="B156" i="12" s="1"/>
  <c r="B29" i="12"/>
  <c r="B157" i="12" s="1"/>
  <c r="B30" i="12"/>
  <c r="B158" i="12" s="1"/>
  <c r="B31" i="12"/>
  <c r="B159" i="12" s="1"/>
  <c r="B32" i="12"/>
  <c r="B160" i="12" s="1"/>
  <c r="B33" i="12"/>
  <c r="B161" i="12" s="1"/>
  <c r="B34" i="12"/>
  <c r="B162" i="12" s="1"/>
  <c r="B35" i="12"/>
  <c r="B163" i="12" s="1"/>
  <c r="B36" i="12"/>
  <c r="B164" i="12" s="1"/>
  <c r="B37" i="12"/>
  <c r="B165" i="12" s="1"/>
  <c r="B38" i="12"/>
  <c r="B166" i="12" s="1"/>
  <c r="B39" i="12"/>
  <c r="B167" i="12" s="1"/>
  <c r="B40" i="12"/>
  <c r="B168" i="12" s="1"/>
  <c r="B41" i="12"/>
  <c r="B169" i="12" s="1"/>
  <c r="B42" i="12"/>
  <c r="B170" i="12" s="1"/>
  <c r="B43" i="12"/>
  <c r="B171" i="12" s="1"/>
  <c r="B44" i="12"/>
  <c r="B172" i="12" s="1"/>
  <c r="B45" i="12"/>
  <c r="B173" i="12" s="1"/>
  <c r="B46" i="12"/>
  <c r="B174" i="12" s="1"/>
  <c r="B47" i="12"/>
  <c r="B175" i="12" s="1"/>
  <c r="B48" i="12"/>
  <c r="B176" i="12" s="1"/>
  <c r="B49" i="12"/>
  <c r="B177" i="12" s="1"/>
  <c r="B50" i="12"/>
  <c r="B178" i="12" s="1"/>
  <c r="B51" i="12"/>
  <c r="B179" i="12" s="1"/>
  <c r="B5" i="12"/>
  <c r="B133" i="12" s="1"/>
  <c r="B6" i="12"/>
  <c r="B134" i="12" s="1"/>
  <c r="B7" i="12"/>
  <c r="B135" i="12" s="1"/>
  <c r="B8" i="12"/>
  <c r="B136" i="12" s="1"/>
  <c r="B9" i="12"/>
  <c r="B137" i="12" s="1"/>
  <c r="B10" i="12"/>
  <c r="B138" i="12" s="1"/>
  <c r="B11" i="12"/>
  <c r="B139" i="12" s="1"/>
  <c r="B12" i="12"/>
  <c r="B140" i="12" s="1"/>
  <c r="B13" i="12"/>
  <c r="B141" i="12" s="1"/>
  <c r="B14" i="12"/>
  <c r="B142" i="12" s="1"/>
  <c r="B15" i="12"/>
  <c r="B143" i="12" s="1"/>
  <c r="B16" i="12"/>
  <c r="B144" i="12" s="1"/>
  <c r="B17" i="12"/>
  <c r="B145" i="12" s="1"/>
  <c r="B18" i="12"/>
  <c r="B146" i="12" s="1"/>
  <c r="B19" i="12"/>
  <c r="B147" i="12" s="1"/>
  <c r="B4" i="12"/>
  <c r="B132" i="12" s="1"/>
  <c r="F3" i="5"/>
  <c r="D14" i="14" s="1"/>
  <c r="D3" i="5"/>
  <c r="B14" i="14" s="1"/>
  <c r="D221" i="2"/>
  <c r="N3" i="2"/>
  <c r="D70" i="5"/>
  <c r="B81" i="14" s="1"/>
  <c r="E70" i="5"/>
  <c r="C81" i="14" s="1"/>
  <c r="D69" i="5"/>
  <c r="B80" i="14" s="1"/>
  <c r="D68" i="5"/>
  <c r="B79" i="14" s="1"/>
  <c r="E68" i="5"/>
  <c r="D67" i="5"/>
  <c r="B78" i="14" s="1"/>
  <c r="D66" i="5"/>
  <c r="B77" i="14" s="1"/>
  <c r="E66" i="5"/>
  <c r="C77" i="14" s="1"/>
  <c r="D65" i="5"/>
  <c r="B76" i="14" s="1"/>
  <c r="E65" i="5"/>
  <c r="C76" i="14" s="1"/>
  <c r="D64" i="5"/>
  <c r="B75" i="14" s="1"/>
  <c r="E64" i="5"/>
  <c r="C75" i="14" s="1"/>
  <c r="D63" i="5"/>
  <c r="B74" i="14" s="1"/>
  <c r="D62" i="5"/>
  <c r="B73" i="14" s="1"/>
  <c r="E62" i="5"/>
  <c r="C73" i="14" s="1"/>
  <c r="D61" i="5"/>
  <c r="B72" i="14" s="1"/>
  <c r="E61" i="5"/>
  <c r="C72" i="14" s="1"/>
  <c r="D60" i="5"/>
  <c r="B71" i="14" s="1"/>
  <c r="E60" i="5"/>
  <c r="C71" i="14" s="1"/>
  <c r="D59" i="5"/>
  <c r="B70" i="14" s="1"/>
  <c r="D58" i="5"/>
  <c r="B69" i="14" s="1"/>
  <c r="E58" i="5"/>
  <c r="C69" i="14" s="1"/>
  <c r="D57" i="5"/>
  <c r="B68" i="14" s="1"/>
  <c r="E57" i="5"/>
  <c r="C68" i="14" s="1"/>
  <c r="D56" i="5"/>
  <c r="B67" i="14" s="1"/>
  <c r="E56" i="5"/>
  <c r="C67" i="14" s="1"/>
  <c r="D55" i="5"/>
  <c r="B66" i="14" s="1"/>
  <c r="E55" i="5"/>
  <c r="C66" i="14" s="1"/>
  <c r="D54" i="5"/>
  <c r="B65" i="14" s="1"/>
  <c r="E54" i="5"/>
  <c r="M54" i="5" s="1"/>
  <c r="O54" i="5" s="1"/>
  <c r="D53" i="5"/>
  <c r="B64" i="14" s="1"/>
  <c r="E53" i="5"/>
  <c r="C64" i="14" s="1"/>
  <c r="D52" i="5"/>
  <c r="B63" i="14" s="1"/>
  <c r="E52" i="5"/>
  <c r="C63" i="14" s="1"/>
  <c r="D47" i="5"/>
  <c r="B58" i="14" s="1"/>
  <c r="D48" i="5"/>
  <c r="B59" i="14" s="1"/>
  <c r="D49" i="5"/>
  <c r="B60" i="14" s="1"/>
  <c r="D50" i="5"/>
  <c r="B61" i="14" s="1"/>
  <c r="D51" i="5"/>
  <c r="B62" i="14" s="1"/>
  <c r="D46" i="5"/>
  <c r="B57" i="14" s="1"/>
  <c r="E46" i="5"/>
  <c r="C57" i="14" s="1"/>
  <c r="D45" i="5"/>
  <c r="B56" i="14" s="1"/>
  <c r="E45" i="5"/>
  <c r="C56" i="14" s="1"/>
  <c r="D44" i="5"/>
  <c r="B55" i="14" s="1"/>
  <c r="E44" i="5"/>
  <c r="C55" i="14" s="1"/>
  <c r="D38" i="5"/>
  <c r="B49" i="14" s="1"/>
  <c r="D39" i="5"/>
  <c r="B50" i="14" s="1"/>
  <c r="D40" i="5"/>
  <c r="B51" i="14" s="1"/>
  <c r="D41" i="5"/>
  <c r="B52" i="14" s="1"/>
  <c r="D42" i="5"/>
  <c r="B53" i="14" s="1"/>
  <c r="D43" i="5"/>
  <c r="B54" i="14" s="1"/>
  <c r="D37" i="5"/>
  <c r="B48" i="14" s="1"/>
  <c r="E37" i="5"/>
  <c r="C48" i="14" s="1"/>
  <c r="D36" i="5"/>
  <c r="B47" i="14" s="1"/>
  <c r="E36" i="5"/>
  <c r="C47" i="14" s="1"/>
  <c r="D34" i="5"/>
  <c r="B45" i="14" s="1"/>
  <c r="D35" i="5"/>
  <c r="B46" i="14" s="1"/>
  <c r="D33" i="5"/>
  <c r="B44" i="14" s="1"/>
  <c r="D32" i="5"/>
  <c r="B43" i="14" s="1"/>
  <c r="E32" i="5"/>
  <c r="M32" i="5" s="1"/>
  <c r="D26" i="5"/>
  <c r="B37" i="14" s="1"/>
  <c r="D27" i="5"/>
  <c r="B38" i="14" s="1"/>
  <c r="D28" i="5"/>
  <c r="B39" i="14" s="1"/>
  <c r="D29" i="5"/>
  <c r="B40" i="14" s="1"/>
  <c r="D30" i="5"/>
  <c r="B41" i="14" s="1"/>
  <c r="D31" i="5"/>
  <c r="B42" i="14" s="1"/>
  <c r="D25" i="5"/>
  <c r="B36" i="14" s="1"/>
  <c r="E25" i="5"/>
  <c r="C36" i="14" s="1"/>
  <c r="D24" i="5"/>
  <c r="B35" i="14" s="1"/>
  <c r="D23" i="5"/>
  <c r="B34" i="14" s="1"/>
  <c r="E23" i="5"/>
  <c r="C34" i="14" s="1"/>
  <c r="D19" i="5"/>
  <c r="B30" i="14" s="1"/>
  <c r="D20" i="5"/>
  <c r="B31" i="14" s="1"/>
  <c r="D21" i="5"/>
  <c r="B32" i="14" s="1"/>
  <c r="D22" i="5"/>
  <c r="B33" i="14" s="1"/>
  <c r="D18" i="5"/>
  <c r="B29" i="14" s="1"/>
  <c r="E18" i="5"/>
  <c r="C29" i="14" s="1"/>
  <c r="D17" i="5"/>
  <c r="B28" i="14" s="1"/>
  <c r="E17" i="5"/>
  <c r="C28" i="14" s="1"/>
  <c r="D12" i="5"/>
  <c r="B23" i="14" s="1"/>
  <c r="D13" i="5"/>
  <c r="B24" i="14" s="1"/>
  <c r="D14" i="5"/>
  <c r="B25" i="14" s="1"/>
  <c r="D15" i="5"/>
  <c r="B26" i="14" s="1"/>
  <c r="D16" i="5"/>
  <c r="B27" i="14" s="1"/>
  <c r="D11" i="5"/>
  <c r="B22" i="14" s="1"/>
  <c r="D10" i="5"/>
  <c r="B21" i="14" s="1"/>
  <c r="E10" i="5"/>
  <c r="C21" i="14" s="1"/>
  <c r="D9" i="5"/>
  <c r="B20" i="14" s="1"/>
  <c r="D8" i="5"/>
  <c r="B19" i="14" s="1"/>
  <c r="E8" i="5"/>
  <c r="C19" i="14" s="1"/>
  <c r="E6" i="5"/>
  <c r="D5" i="5"/>
  <c r="B16" i="14" s="1"/>
  <c r="E5" i="5"/>
  <c r="C16" i="14" s="1"/>
  <c r="D4" i="5"/>
  <c r="B15" i="14" s="1"/>
  <c r="E4" i="5"/>
  <c r="C15" i="14" s="1"/>
  <c r="G70" i="5"/>
  <c r="G69" i="5"/>
  <c r="E80" i="14" s="1"/>
  <c r="G68" i="5"/>
  <c r="E79" i="14" s="1"/>
  <c r="G67" i="5"/>
  <c r="E78" i="14" s="1"/>
  <c r="G66" i="5"/>
  <c r="E77" i="14" s="1"/>
  <c r="G65" i="5"/>
  <c r="E76" i="14" s="1"/>
  <c r="G64" i="5"/>
  <c r="E75" i="14" s="1"/>
  <c r="G63" i="5"/>
  <c r="E74" i="14" s="1"/>
  <c r="G62" i="5"/>
  <c r="E73" i="14" s="1"/>
  <c r="G61" i="5"/>
  <c r="E72" i="14" s="1"/>
  <c r="G60" i="5"/>
  <c r="E71" i="14" s="1"/>
  <c r="G59" i="5"/>
  <c r="E70" i="14" s="1"/>
  <c r="G58" i="5"/>
  <c r="E69" i="14" s="1"/>
  <c r="G57" i="5"/>
  <c r="E68" i="14" s="1"/>
  <c r="G56" i="5"/>
  <c r="E67" i="14" s="1"/>
  <c r="G55" i="5"/>
  <c r="E66" i="14" s="1"/>
  <c r="G54" i="5"/>
  <c r="E65" i="14" s="1"/>
  <c r="G53" i="5"/>
  <c r="E64" i="14" s="1"/>
  <c r="G52" i="5"/>
  <c r="E63" i="14" s="1"/>
  <c r="F70" i="5"/>
  <c r="D81" i="14" s="1"/>
  <c r="F69" i="5"/>
  <c r="D80" i="14" s="1"/>
  <c r="F68" i="5"/>
  <c r="D79" i="14" s="1"/>
  <c r="F67" i="5"/>
  <c r="D78" i="14" s="1"/>
  <c r="F66" i="5"/>
  <c r="D77" i="14" s="1"/>
  <c r="F65" i="5"/>
  <c r="D76" i="14" s="1"/>
  <c r="F64" i="5"/>
  <c r="D75" i="14" s="1"/>
  <c r="F63" i="5"/>
  <c r="D74" i="14" s="1"/>
  <c r="F62" i="5"/>
  <c r="D73" i="14" s="1"/>
  <c r="F61" i="5"/>
  <c r="D72" i="14" s="1"/>
  <c r="F60" i="5"/>
  <c r="D71" i="14" s="1"/>
  <c r="F59" i="5"/>
  <c r="D70" i="14" s="1"/>
  <c r="F58" i="5"/>
  <c r="D69" i="14" s="1"/>
  <c r="F57" i="5"/>
  <c r="D68" i="14" s="1"/>
  <c r="F56" i="5"/>
  <c r="D67" i="14" s="1"/>
  <c r="F54" i="5"/>
  <c r="D65" i="14" s="1"/>
  <c r="F55" i="5"/>
  <c r="D66" i="14" s="1"/>
  <c r="F53" i="5"/>
  <c r="D64" i="14" s="1"/>
  <c r="F52" i="5"/>
  <c r="D63" i="14" s="1"/>
  <c r="E69" i="5"/>
  <c r="C80" i="14" s="1"/>
  <c r="E67" i="5"/>
  <c r="C78" i="14" s="1"/>
  <c r="E63" i="5"/>
  <c r="C74" i="14" s="1"/>
  <c r="C63" i="5"/>
  <c r="A74" i="14" s="1"/>
  <c r="E59" i="5"/>
  <c r="C70" i="14" s="1"/>
  <c r="E7" i="5"/>
  <c r="C18" i="14" s="1"/>
  <c r="E9" i="5"/>
  <c r="C20" i="14" s="1"/>
  <c r="E11" i="5"/>
  <c r="C22" i="14" s="1"/>
  <c r="E12" i="5"/>
  <c r="C23" i="14" s="1"/>
  <c r="E13" i="5"/>
  <c r="C24" i="14" s="1"/>
  <c r="E14" i="5"/>
  <c r="M14" i="5" s="1"/>
  <c r="E15" i="5"/>
  <c r="C26" i="14" s="1"/>
  <c r="E16" i="5"/>
  <c r="C27" i="14" s="1"/>
  <c r="E19" i="5"/>
  <c r="C30" i="14" s="1"/>
  <c r="E20" i="5"/>
  <c r="C31" i="14" s="1"/>
  <c r="E21" i="5"/>
  <c r="C32" i="14" s="1"/>
  <c r="E22" i="5"/>
  <c r="M22" i="5" s="1"/>
  <c r="E24" i="5"/>
  <c r="C35" i="14" s="1"/>
  <c r="E26" i="5"/>
  <c r="C37" i="14" s="1"/>
  <c r="E27" i="5"/>
  <c r="C38" i="14" s="1"/>
  <c r="E28" i="5"/>
  <c r="C39" i="14" s="1"/>
  <c r="E29" i="5"/>
  <c r="C40" i="14" s="1"/>
  <c r="E30" i="5"/>
  <c r="E31" i="5"/>
  <c r="M31" i="5" s="1"/>
  <c r="E33" i="5"/>
  <c r="C44" i="14" s="1"/>
  <c r="E34" i="5"/>
  <c r="C45" i="14" s="1"/>
  <c r="E35" i="5"/>
  <c r="C46" i="14" s="1"/>
  <c r="E38" i="5"/>
  <c r="M38" i="5" s="1"/>
  <c r="E39" i="5"/>
  <c r="C50" i="14" s="1"/>
  <c r="E40" i="5"/>
  <c r="C51" i="14" s="1"/>
  <c r="E41" i="5"/>
  <c r="C52" i="14" s="1"/>
  <c r="E42" i="5"/>
  <c r="C53" i="14" s="1"/>
  <c r="E43" i="5"/>
  <c r="C54" i="14" s="1"/>
  <c r="E47" i="5"/>
  <c r="C58" i="14" s="1"/>
  <c r="E48" i="5"/>
  <c r="C59" i="14" s="1"/>
  <c r="E49" i="5"/>
  <c r="C60" i="14" s="1"/>
  <c r="E50" i="5"/>
  <c r="C61" i="14" s="1"/>
  <c r="E51" i="5"/>
  <c r="C62" i="14" s="1"/>
  <c r="F50" i="5"/>
  <c r="D61" i="14" s="1"/>
  <c r="F51" i="5"/>
  <c r="D62" i="14" s="1"/>
  <c r="F7" i="5"/>
  <c r="D18" i="14" s="1"/>
  <c r="C53" i="5"/>
  <c r="A64" i="14" s="1"/>
  <c r="C70" i="5"/>
  <c r="A81" i="14" s="1"/>
  <c r="C69" i="5"/>
  <c r="A80" i="14" s="1"/>
  <c r="C68" i="5"/>
  <c r="A79" i="14" s="1"/>
  <c r="C67" i="5"/>
  <c r="A78" i="14" s="1"/>
  <c r="C66" i="5"/>
  <c r="A77" i="14" s="1"/>
  <c r="C65" i="5"/>
  <c r="A76" i="14" s="1"/>
  <c r="C64" i="5"/>
  <c r="A75" i="14" s="1"/>
  <c r="C62" i="5"/>
  <c r="A73" i="14" s="1"/>
  <c r="C61" i="5"/>
  <c r="A72" i="14" s="1"/>
  <c r="C60" i="5"/>
  <c r="A71" i="14" s="1"/>
  <c r="C59" i="5"/>
  <c r="A70" i="14" s="1"/>
  <c r="C58" i="5"/>
  <c r="C57" i="5"/>
  <c r="A68" i="14" s="1"/>
  <c r="C56" i="5"/>
  <c r="A67" i="14" s="1"/>
  <c r="C55" i="5"/>
  <c r="A66" i="14" s="1"/>
  <c r="C54" i="5"/>
  <c r="A65" i="14" s="1"/>
  <c r="D220" i="2"/>
  <c r="D219" i="2"/>
  <c r="D218" i="2"/>
  <c r="C10" i="5"/>
  <c r="A21" i="14" s="1"/>
  <c r="J60" i="14"/>
  <c r="I60" i="14"/>
  <c r="J59" i="14"/>
  <c r="J57" i="14"/>
  <c r="J47" i="14"/>
  <c r="J45" i="14"/>
  <c r="I44" i="14"/>
  <c r="I38" i="14"/>
  <c r="J34" i="14"/>
  <c r="J29" i="14"/>
  <c r="J27" i="14"/>
  <c r="I25" i="14"/>
  <c r="I46" i="14"/>
  <c r="J46" i="14"/>
  <c r="J21" i="14"/>
  <c r="I21" i="14"/>
  <c r="J19" i="14"/>
  <c r="I57" i="14"/>
  <c r="J55" i="14"/>
  <c r="J53" i="14"/>
  <c r="I53" i="14"/>
  <c r="J50" i="14"/>
  <c r="I50" i="14"/>
  <c r="I48" i="14"/>
  <c r="I47" i="14"/>
  <c r="I45" i="14"/>
  <c r="J44" i="14"/>
  <c r="I42" i="14"/>
  <c r="J41" i="14"/>
  <c r="I41" i="14"/>
  <c r="I39" i="14"/>
  <c r="J39" i="14"/>
  <c r="J38" i="14"/>
  <c r="J35" i="14"/>
  <c r="I35" i="14"/>
  <c r="I34" i="14"/>
  <c r="J32" i="14"/>
  <c r="J30" i="14"/>
  <c r="I30" i="14"/>
  <c r="I27" i="14"/>
  <c r="J26" i="14"/>
  <c r="I26" i="14"/>
  <c r="G4" i="5"/>
  <c r="E15" i="14" s="1"/>
  <c r="G5" i="5"/>
  <c r="E16" i="14" s="1"/>
  <c r="G6" i="5"/>
  <c r="G7" i="5"/>
  <c r="E18" i="14" s="1"/>
  <c r="G8" i="5"/>
  <c r="E19" i="14" s="1"/>
  <c r="G9" i="5"/>
  <c r="E20" i="14" s="1"/>
  <c r="G10" i="5"/>
  <c r="E21" i="14" s="1"/>
  <c r="G11" i="5"/>
  <c r="E22" i="14" s="1"/>
  <c r="G12" i="5"/>
  <c r="E23" i="14" s="1"/>
  <c r="G13" i="5"/>
  <c r="E24" i="14" s="1"/>
  <c r="G14" i="5"/>
  <c r="E25" i="14" s="1"/>
  <c r="G15" i="5"/>
  <c r="E26" i="14" s="1"/>
  <c r="G16" i="5"/>
  <c r="E27" i="14" s="1"/>
  <c r="G17" i="5"/>
  <c r="E28" i="14" s="1"/>
  <c r="G18" i="5"/>
  <c r="E29" i="14" s="1"/>
  <c r="G19" i="5"/>
  <c r="E30" i="14" s="1"/>
  <c r="G20" i="5"/>
  <c r="E31" i="14" s="1"/>
  <c r="G21" i="5"/>
  <c r="E32" i="14" s="1"/>
  <c r="G22" i="5"/>
  <c r="E33" i="14" s="1"/>
  <c r="G23" i="5"/>
  <c r="E34" i="14" s="1"/>
  <c r="G24" i="5"/>
  <c r="E35" i="14" s="1"/>
  <c r="G25" i="5"/>
  <c r="E36" i="14" s="1"/>
  <c r="G26" i="5"/>
  <c r="E37" i="14" s="1"/>
  <c r="G27" i="5"/>
  <c r="E38" i="14" s="1"/>
  <c r="G28" i="5"/>
  <c r="E39" i="14" s="1"/>
  <c r="G29" i="5"/>
  <c r="E40" i="14" s="1"/>
  <c r="G30" i="5"/>
  <c r="E41" i="14" s="1"/>
  <c r="G31" i="5"/>
  <c r="E42" i="14" s="1"/>
  <c r="G32" i="5"/>
  <c r="E43" i="14" s="1"/>
  <c r="G33" i="5"/>
  <c r="E44" i="14" s="1"/>
  <c r="G34" i="5"/>
  <c r="E45" i="14" s="1"/>
  <c r="G35" i="5"/>
  <c r="E46" i="14" s="1"/>
  <c r="G36" i="5"/>
  <c r="E47" i="14" s="1"/>
  <c r="G37" i="5"/>
  <c r="E48" i="14" s="1"/>
  <c r="G38" i="5"/>
  <c r="E49" i="14" s="1"/>
  <c r="G39" i="5"/>
  <c r="E50" i="14" s="1"/>
  <c r="G40" i="5"/>
  <c r="E51" i="14" s="1"/>
  <c r="G41" i="5"/>
  <c r="E52" i="14" s="1"/>
  <c r="G42" i="5"/>
  <c r="E53" i="14" s="1"/>
  <c r="G43" i="5"/>
  <c r="E54" i="14" s="1"/>
  <c r="G44" i="5"/>
  <c r="E55" i="14" s="1"/>
  <c r="G45" i="5"/>
  <c r="E56" i="14" s="1"/>
  <c r="G46" i="5"/>
  <c r="E57" i="14" s="1"/>
  <c r="G47" i="5"/>
  <c r="E58" i="14" s="1"/>
  <c r="G48" i="5"/>
  <c r="E59" i="14" s="1"/>
  <c r="G49" i="5"/>
  <c r="E60" i="14" s="1"/>
  <c r="G50" i="5"/>
  <c r="E61" i="14" s="1"/>
  <c r="G51" i="5"/>
  <c r="E62" i="14" s="1"/>
  <c r="F4" i="5"/>
  <c r="D15" i="14" s="1"/>
  <c r="F5" i="5"/>
  <c r="D16" i="14" s="1"/>
  <c r="F6" i="5"/>
  <c r="D17" i="14" s="1"/>
  <c r="F8" i="5"/>
  <c r="D19" i="14" s="1"/>
  <c r="F9" i="5"/>
  <c r="D20" i="14" s="1"/>
  <c r="F10" i="5"/>
  <c r="D21" i="14" s="1"/>
  <c r="F11" i="5"/>
  <c r="D22" i="14" s="1"/>
  <c r="F12" i="5"/>
  <c r="D23" i="14" s="1"/>
  <c r="F13" i="5"/>
  <c r="F14" i="5"/>
  <c r="D25" i="14" s="1"/>
  <c r="F15" i="5"/>
  <c r="D26" i="14" s="1"/>
  <c r="F16" i="5"/>
  <c r="D27" i="14" s="1"/>
  <c r="F17" i="5"/>
  <c r="D28" i="14" s="1"/>
  <c r="F18" i="5"/>
  <c r="D29" i="14" s="1"/>
  <c r="F19" i="5"/>
  <c r="F20" i="5"/>
  <c r="D31" i="14" s="1"/>
  <c r="F21" i="5"/>
  <c r="D32" i="14" s="1"/>
  <c r="F22" i="5"/>
  <c r="D33" i="14" s="1"/>
  <c r="F23" i="5"/>
  <c r="D34" i="14" s="1"/>
  <c r="F24" i="5"/>
  <c r="D35" i="14" s="1"/>
  <c r="F25" i="5"/>
  <c r="F26" i="5"/>
  <c r="D37" i="14" s="1"/>
  <c r="F27" i="5"/>
  <c r="D38" i="14" s="1"/>
  <c r="F28" i="5"/>
  <c r="D39" i="14" s="1"/>
  <c r="F29" i="5"/>
  <c r="D40" i="14" s="1"/>
  <c r="F30" i="5"/>
  <c r="D41" i="14" s="1"/>
  <c r="F31" i="5"/>
  <c r="D42" i="14" s="1"/>
  <c r="F32" i="5"/>
  <c r="D43" i="14" s="1"/>
  <c r="F33" i="5"/>
  <c r="D44" i="14" s="1"/>
  <c r="F34" i="5"/>
  <c r="D45" i="14" s="1"/>
  <c r="F35" i="5"/>
  <c r="F36" i="5"/>
  <c r="F37" i="5"/>
  <c r="F38" i="5"/>
  <c r="D49" i="14" s="1"/>
  <c r="F39" i="5"/>
  <c r="D50" i="14" s="1"/>
  <c r="F40" i="5"/>
  <c r="D51" i="14" s="1"/>
  <c r="F41" i="5"/>
  <c r="D52" i="14" s="1"/>
  <c r="F42" i="5"/>
  <c r="D53" i="14" s="1"/>
  <c r="F43" i="5"/>
  <c r="D54" i="14" s="1"/>
  <c r="F44" i="5"/>
  <c r="D55" i="14" s="1"/>
  <c r="F45" i="5"/>
  <c r="D56" i="14" s="1"/>
  <c r="F46" i="5"/>
  <c r="D57" i="14" s="1"/>
  <c r="F47" i="5"/>
  <c r="D58" i="14" s="1"/>
  <c r="F48" i="5"/>
  <c r="D59" i="14" s="1"/>
  <c r="F49" i="5"/>
  <c r="D60" i="14" s="1"/>
  <c r="H232" i="4"/>
  <c r="H226" i="4"/>
  <c r="H219" i="4"/>
  <c r="H213" i="4"/>
  <c r="H207" i="4"/>
  <c r="H201" i="4"/>
  <c r="H195" i="4"/>
  <c r="H189" i="4"/>
  <c r="H183" i="4"/>
  <c r="H177" i="4"/>
  <c r="H171" i="4"/>
  <c r="H165" i="4"/>
  <c r="H159" i="4"/>
  <c r="H153" i="4"/>
  <c r="H147" i="4"/>
  <c r="H141" i="4"/>
  <c r="H135" i="4"/>
  <c r="H129" i="4"/>
  <c r="H123" i="4"/>
  <c r="H117" i="4"/>
  <c r="H111" i="4"/>
  <c r="H105" i="4"/>
  <c r="H99" i="4"/>
  <c r="H93" i="4"/>
  <c r="H87" i="4"/>
  <c r="H81" i="4"/>
  <c r="H75" i="4"/>
  <c r="H69" i="4"/>
  <c r="H63" i="4"/>
  <c r="H57" i="4"/>
  <c r="H51" i="4"/>
  <c r="H45" i="4"/>
  <c r="H39" i="4"/>
  <c r="H33" i="4"/>
  <c r="H27" i="4"/>
  <c r="H21" i="4"/>
  <c r="H15" i="4"/>
  <c r="H9" i="4"/>
  <c r="H3" i="4"/>
  <c r="B175" i="4"/>
  <c r="C52" i="5"/>
  <c r="A63" i="14" s="1"/>
  <c r="C51" i="5"/>
  <c r="A62" i="14" s="1"/>
  <c r="C50" i="5"/>
  <c r="A61" i="14" s="1"/>
  <c r="C49" i="5"/>
  <c r="A60" i="14" s="1"/>
  <c r="C48" i="5"/>
  <c r="C47" i="5"/>
  <c r="A58" i="14" s="1"/>
  <c r="C46" i="5"/>
  <c r="A57" i="14" s="1"/>
  <c r="C45" i="5"/>
  <c r="A56" i="14" s="1"/>
  <c r="C44" i="5"/>
  <c r="C43" i="5"/>
  <c r="A54" i="14" s="1"/>
  <c r="C42" i="5"/>
  <c r="C41" i="5"/>
  <c r="A52" i="14" s="1"/>
  <c r="C40" i="5"/>
  <c r="A51" i="14" s="1"/>
  <c r="C39" i="5"/>
  <c r="A50" i="14" s="1"/>
  <c r="C38" i="5"/>
  <c r="A49" i="14" s="1"/>
  <c r="C37" i="5"/>
  <c r="A48" i="14" s="1"/>
  <c r="C36" i="5"/>
  <c r="A47" i="14" s="1"/>
  <c r="C35" i="5"/>
  <c r="A46" i="14" s="1"/>
  <c r="C34" i="5"/>
  <c r="A45" i="14" s="1"/>
  <c r="C33" i="5"/>
  <c r="A44" i="14" s="1"/>
  <c r="C32" i="5"/>
  <c r="A43" i="14" s="1"/>
  <c r="C31" i="5"/>
  <c r="A42" i="14" s="1"/>
  <c r="C30" i="5"/>
  <c r="A41" i="14" s="1"/>
  <c r="C29" i="5"/>
  <c r="A40" i="14" s="1"/>
  <c r="C28" i="5"/>
  <c r="C27" i="5"/>
  <c r="A38" i="14" s="1"/>
  <c r="C26" i="5"/>
  <c r="C25" i="5"/>
  <c r="A36" i="14" s="1"/>
  <c r="C24" i="5"/>
  <c r="A35" i="14" s="1"/>
  <c r="C23" i="5"/>
  <c r="A34" i="14" s="1"/>
  <c r="C22" i="5"/>
  <c r="A33" i="14" s="1"/>
  <c r="C21" i="5"/>
  <c r="A32" i="14" s="1"/>
  <c r="C20" i="5"/>
  <c r="A31" i="14" s="1"/>
  <c r="C19" i="5"/>
  <c r="A30" i="14" s="1"/>
  <c r="C18" i="5"/>
  <c r="A29" i="14" s="1"/>
  <c r="C17" i="5"/>
  <c r="A28" i="14" s="1"/>
  <c r="C16" i="5"/>
  <c r="A27" i="14" s="1"/>
  <c r="C15" i="5"/>
  <c r="A26" i="14" s="1"/>
  <c r="C14" i="5"/>
  <c r="A25" i="14" s="1"/>
  <c r="C13" i="5"/>
  <c r="A24" i="14" s="1"/>
  <c r="C12" i="5"/>
  <c r="A23" i="14" s="1"/>
  <c r="C11" i="5"/>
  <c r="A22" i="14" s="1"/>
  <c r="C9" i="5"/>
  <c r="A20" i="14" s="1"/>
  <c r="C8" i="5"/>
  <c r="C7" i="5"/>
  <c r="A18" i="14" s="1"/>
  <c r="C6" i="5"/>
  <c r="A17" i="14" s="1"/>
  <c r="C5" i="5"/>
  <c r="A16" i="14" s="1"/>
  <c r="C4" i="5"/>
  <c r="A15" i="14" s="1"/>
  <c r="C3" i="5"/>
  <c r="A14" i="14" s="1"/>
  <c r="B236" i="4"/>
  <c r="B235" i="4"/>
  <c r="B230" i="4"/>
  <c r="B229" i="4"/>
  <c r="B223" i="4"/>
  <c r="B222" i="4"/>
  <c r="B217" i="4"/>
  <c r="B216" i="4"/>
  <c r="B211" i="4"/>
  <c r="B210" i="4"/>
  <c r="B205" i="4"/>
  <c r="B204" i="4"/>
  <c r="B199" i="4"/>
  <c r="B198" i="4"/>
  <c r="B193" i="4"/>
  <c r="B192" i="4"/>
  <c r="B187" i="4"/>
  <c r="B186" i="4"/>
  <c r="B181" i="4"/>
  <c r="B180" i="4"/>
  <c r="B174" i="4"/>
  <c r="B169" i="4"/>
  <c r="B168" i="4"/>
  <c r="B163" i="4"/>
  <c r="B162" i="4"/>
  <c r="B157" i="4"/>
  <c r="B156" i="4"/>
  <c r="B151" i="4"/>
  <c r="B150" i="4"/>
  <c r="B145" i="4"/>
  <c r="B144" i="4"/>
  <c r="B139" i="4"/>
  <c r="B138" i="4"/>
  <c r="B133" i="4"/>
  <c r="B132" i="4"/>
  <c r="B127" i="4"/>
  <c r="B126" i="4"/>
  <c r="B121" i="4"/>
  <c r="B120" i="4"/>
  <c r="B115" i="4"/>
  <c r="B114" i="4"/>
  <c r="B109" i="4"/>
  <c r="B108" i="4"/>
  <c r="B103" i="4"/>
  <c r="B102" i="4"/>
  <c r="B97" i="4"/>
  <c r="B96" i="4"/>
  <c r="B91" i="4"/>
  <c r="B90" i="4"/>
  <c r="B85" i="4"/>
  <c r="B84" i="4"/>
  <c r="B79" i="4"/>
  <c r="B78" i="4"/>
  <c r="B73" i="4"/>
  <c r="B72" i="4"/>
  <c r="B67" i="4"/>
  <c r="B66" i="4"/>
  <c r="B61" i="4"/>
  <c r="B60" i="4"/>
  <c r="B55" i="4"/>
  <c r="B54" i="4"/>
  <c r="B49" i="4"/>
  <c r="B48" i="4"/>
  <c r="B43" i="4"/>
  <c r="B42" i="4"/>
  <c r="B37" i="4"/>
  <c r="B36" i="4"/>
  <c r="B31" i="4"/>
  <c r="B30" i="4"/>
  <c r="B25" i="4"/>
  <c r="B24" i="4"/>
  <c r="B19" i="4"/>
  <c r="B18" i="4"/>
  <c r="B13" i="4"/>
  <c r="B12" i="4"/>
  <c r="B7" i="4"/>
  <c r="B6" i="4"/>
  <c r="F68" i="2"/>
  <c r="F67" i="2"/>
  <c r="F66" i="2"/>
  <c r="F65" i="2"/>
  <c r="M45" i="2"/>
  <c r="D242" i="2"/>
  <c r="D241" i="2"/>
  <c r="D197" i="2"/>
  <c r="D198" i="2"/>
  <c r="C157" i="2"/>
  <c r="C159" i="2"/>
  <c r="C158" i="2"/>
  <c r="N134" i="2"/>
  <c r="K25" i="2"/>
  <c r="K24" i="2"/>
  <c r="N4" i="2"/>
  <c r="N137" i="2"/>
  <c r="M115" i="2"/>
  <c r="N136" i="2"/>
  <c r="M114" i="2"/>
  <c r="N135" i="2"/>
  <c r="M113" i="2"/>
  <c r="M112" i="2"/>
  <c r="V93" i="2"/>
  <c r="V92" i="2"/>
  <c r="V91" i="2"/>
  <c r="V90" i="2"/>
  <c r="M46" i="2"/>
  <c r="D177" i="12" l="1"/>
  <c r="D145" i="12"/>
  <c r="M67" i="5"/>
  <c r="M35" i="5"/>
  <c r="M36" i="5"/>
  <c r="E176" i="12"/>
  <c r="E144" i="12"/>
  <c r="M34" i="5"/>
  <c r="D144" i="12"/>
  <c r="M65" i="5"/>
  <c r="G25" i="14"/>
  <c r="E159" i="12"/>
  <c r="E143" i="12"/>
  <c r="M64" i="5"/>
  <c r="M66" i="5"/>
  <c r="D176" i="12"/>
  <c r="D160" i="12"/>
  <c r="M33" i="5"/>
  <c r="C181" i="12"/>
  <c r="D175" i="12"/>
  <c r="D159" i="12"/>
  <c r="M63" i="5"/>
  <c r="E158" i="12"/>
  <c r="M62" i="5"/>
  <c r="K73" i="14" s="1"/>
  <c r="M30" i="5"/>
  <c r="K41" i="14" s="1"/>
  <c r="D174" i="12"/>
  <c r="F174" i="12" s="1"/>
  <c r="D158" i="12"/>
  <c r="F158" i="12" s="1"/>
  <c r="D142" i="12"/>
  <c r="M61" i="5"/>
  <c r="M29" i="5"/>
  <c r="K40" i="14" s="1"/>
  <c r="M60" i="5"/>
  <c r="K71" i="14" s="1"/>
  <c r="M28" i="5"/>
  <c r="O28" i="5" s="1"/>
  <c r="M59" i="5"/>
  <c r="M27" i="5"/>
  <c r="C176" i="12"/>
  <c r="C144" i="12"/>
  <c r="M58" i="5"/>
  <c r="M26" i="5"/>
  <c r="H14" i="14"/>
  <c r="C175" i="12"/>
  <c r="F175" i="12" s="1"/>
  <c r="C143" i="12"/>
  <c r="M57" i="5"/>
  <c r="M25" i="5"/>
  <c r="C174" i="12"/>
  <c r="M56" i="5"/>
  <c r="M24" i="5"/>
  <c r="K35" i="14" s="1"/>
  <c r="M23" i="5"/>
  <c r="H48" i="14"/>
  <c r="G36" i="14"/>
  <c r="M21" i="5"/>
  <c r="M52" i="5"/>
  <c r="G20" i="14"/>
  <c r="C168" i="12"/>
  <c r="C136" i="12"/>
  <c r="E168" i="12"/>
  <c r="E152" i="12"/>
  <c r="M50" i="5"/>
  <c r="M18" i="5"/>
  <c r="E137" i="12"/>
  <c r="M20" i="5"/>
  <c r="K31" i="14" s="1"/>
  <c r="C167" i="12"/>
  <c r="F167" i="12" s="1"/>
  <c r="C135" i="12"/>
  <c r="F135" i="12" s="1"/>
  <c r="D136" i="12"/>
  <c r="M49" i="5"/>
  <c r="M17" i="5"/>
  <c r="D155" i="12"/>
  <c r="M55" i="5"/>
  <c r="G29" i="14"/>
  <c r="E170" i="12"/>
  <c r="E138" i="12"/>
  <c r="E169" i="12"/>
  <c r="D153" i="12"/>
  <c r="M19" i="5"/>
  <c r="C166" i="12"/>
  <c r="F166" i="12" s="1"/>
  <c r="M48" i="5"/>
  <c r="K59" i="14" s="1"/>
  <c r="M16" i="5"/>
  <c r="M53" i="5"/>
  <c r="O53" i="5" s="1"/>
  <c r="I63" i="12" s="1"/>
  <c r="M51" i="5"/>
  <c r="D135" i="12"/>
  <c r="M47" i="5"/>
  <c r="M15" i="5"/>
  <c r="M46" i="5"/>
  <c r="M45" i="5"/>
  <c r="M13" i="5"/>
  <c r="K24" i="14" s="1"/>
  <c r="E165" i="12"/>
  <c r="M44" i="5"/>
  <c r="M12" i="5"/>
  <c r="D165" i="12"/>
  <c r="M43" i="5"/>
  <c r="M11" i="5"/>
  <c r="K22" i="14" s="1"/>
  <c r="E164" i="12"/>
  <c r="M42" i="5"/>
  <c r="M10" i="5"/>
  <c r="C159" i="12"/>
  <c r="F159" i="12" s="1"/>
  <c r="D164" i="12"/>
  <c r="F164" i="12" s="1"/>
  <c r="D148" i="12"/>
  <c r="F148" i="12" s="1"/>
  <c r="M41" i="5"/>
  <c r="M9" i="5"/>
  <c r="M40" i="5"/>
  <c r="M8" i="5"/>
  <c r="D163" i="12"/>
  <c r="M39" i="5"/>
  <c r="M7" i="5"/>
  <c r="C156" i="12"/>
  <c r="M70" i="5"/>
  <c r="M6" i="5"/>
  <c r="O6" i="5" s="1"/>
  <c r="M69" i="5"/>
  <c r="M37" i="5"/>
  <c r="M5" i="5"/>
  <c r="H39" i="12"/>
  <c r="F133" i="12"/>
  <c r="F16" i="14"/>
  <c r="F15" i="14"/>
  <c r="G31" i="14"/>
  <c r="H44" i="14"/>
  <c r="F73" i="14"/>
  <c r="G62" i="14"/>
  <c r="G39" i="14"/>
  <c r="G34" i="14"/>
  <c r="G71" i="14"/>
  <c r="G63" i="14"/>
  <c r="F42" i="14"/>
  <c r="F40" i="14"/>
  <c r="G61" i="14"/>
  <c r="H24" i="14"/>
  <c r="G66" i="14"/>
  <c r="H36" i="14"/>
  <c r="H23" i="14"/>
  <c r="H66" i="14"/>
  <c r="H17" i="14"/>
  <c r="F24" i="14"/>
  <c r="H16" i="14"/>
  <c r="G19" i="14"/>
  <c r="H35" i="14"/>
  <c r="H56" i="14"/>
  <c r="H15" i="14"/>
  <c r="G51" i="14"/>
  <c r="H60" i="14"/>
  <c r="F34" i="14"/>
  <c r="G16" i="14"/>
  <c r="F74" i="14"/>
  <c r="F66" i="14"/>
  <c r="H76" i="14"/>
  <c r="K51" i="14"/>
  <c r="K32" i="14"/>
  <c r="G50" i="14"/>
  <c r="D24" i="14"/>
  <c r="K42" i="14"/>
  <c r="C42" i="14"/>
  <c r="H45" i="12"/>
  <c r="H29" i="12"/>
  <c r="H13" i="12"/>
  <c r="D46" i="14"/>
  <c r="E17" i="14"/>
  <c r="H44" i="12"/>
  <c r="H28" i="12"/>
  <c r="H12" i="12"/>
  <c r="C43" i="14"/>
  <c r="D36" i="14"/>
  <c r="C41" i="14"/>
  <c r="J49" i="14"/>
  <c r="H43" i="12"/>
  <c r="H27" i="12"/>
  <c r="H11" i="12"/>
  <c r="O9" i="14"/>
  <c r="A69" i="14"/>
  <c r="A19" i="14"/>
  <c r="C33" i="14"/>
  <c r="I55" i="14"/>
  <c r="H42" i="12"/>
  <c r="H26" i="12"/>
  <c r="H10" i="12"/>
  <c r="O8" i="14"/>
  <c r="D30" i="14"/>
  <c r="H41" i="12"/>
  <c r="H25" i="12"/>
  <c r="H9" i="12"/>
  <c r="O7" i="14"/>
  <c r="A59" i="14"/>
  <c r="O5" i="5"/>
  <c r="G134" i="12" s="1"/>
  <c r="H40" i="12"/>
  <c r="H24" i="12"/>
  <c r="H8" i="12"/>
  <c r="O6" i="14"/>
  <c r="A55" i="14"/>
  <c r="H23" i="12"/>
  <c r="H7" i="12"/>
  <c r="O5" i="14"/>
  <c r="C17" i="14"/>
  <c r="E81" i="14"/>
  <c r="O4" i="14"/>
  <c r="A53" i="14"/>
  <c r="H53" i="12"/>
  <c r="H37" i="12"/>
  <c r="H21" i="12"/>
  <c r="H5" i="12"/>
  <c r="O3" i="14"/>
  <c r="H4" i="12"/>
  <c r="H38" i="12"/>
  <c r="H22" i="12"/>
  <c r="H6" i="12"/>
  <c r="K48" i="14"/>
  <c r="O36" i="5"/>
  <c r="D47" i="14"/>
  <c r="K49" i="14"/>
  <c r="K80" i="14"/>
  <c r="H52" i="12"/>
  <c r="H36" i="12"/>
  <c r="H20" i="12"/>
  <c r="I32" i="14"/>
  <c r="O10" i="14"/>
  <c r="K79" i="14"/>
  <c r="C79" i="14"/>
  <c r="O20" i="5"/>
  <c r="G149" i="12" s="1"/>
  <c r="I36" i="14"/>
  <c r="O22" i="5"/>
  <c r="O61" i="5"/>
  <c r="I96" i="12" s="1"/>
  <c r="H51" i="12"/>
  <c r="H35" i="12"/>
  <c r="H19" i="12"/>
  <c r="A39" i="14"/>
  <c r="C65" i="14"/>
  <c r="K66" i="14"/>
  <c r="H50" i="12"/>
  <c r="H34" i="12"/>
  <c r="H18" i="12"/>
  <c r="E14" i="14"/>
  <c r="H49" i="12"/>
  <c r="H33" i="12"/>
  <c r="H17" i="12"/>
  <c r="A37" i="14"/>
  <c r="K25" i="14"/>
  <c r="C25" i="14"/>
  <c r="H48" i="12"/>
  <c r="H32" i="12"/>
  <c r="H16" i="12"/>
  <c r="H47" i="12"/>
  <c r="H31" i="12"/>
  <c r="H15" i="12"/>
  <c r="C49" i="14"/>
  <c r="H46" i="12"/>
  <c r="H30" i="12"/>
  <c r="H14" i="12"/>
  <c r="D48" i="14"/>
  <c r="O2" i="14"/>
  <c r="E37" i="12"/>
  <c r="H70" i="14"/>
  <c r="H54" i="14"/>
  <c r="H38" i="14"/>
  <c r="H30" i="14"/>
  <c r="H69" i="14"/>
  <c r="H53" i="14"/>
  <c r="H37" i="14"/>
  <c r="H21" i="14"/>
  <c r="H77" i="14"/>
  <c r="H61" i="14"/>
  <c r="H45" i="14"/>
  <c r="H29" i="14"/>
  <c r="O59" i="5"/>
  <c r="G70" i="14"/>
  <c r="O67" i="5"/>
  <c r="K47" i="14"/>
  <c r="K26" i="14"/>
  <c r="K43" i="14"/>
  <c r="F54" i="14"/>
  <c r="F22" i="14"/>
  <c r="F37" i="14"/>
  <c r="F29" i="14"/>
  <c r="M65" i="14"/>
  <c r="I67" i="12"/>
  <c r="F53" i="14"/>
  <c r="K65" i="14"/>
  <c r="F70" i="14"/>
  <c r="F62" i="14"/>
  <c r="F46" i="14"/>
  <c r="F30" i="14"/>
  <c r="F69" i="14"/>
  <c r="F61" i="14"/>
  <c r="F45" i="14"/>
  <c r="F21" i="14"/>
  <c r="F78" i="14"/>
  <c r="F76" i="14"/>
  <c r="F60" i="14"/>
  <c r="F44" i="14"/>
  <c r="F20" i="14"/>
  <c r="F67" i="14"/>
  <c r="F51" i="14"/>
  <c r="F35" i="14"/>
  <c r="F19" i="14"/>
  <c r="F68" i="14"/>
  <c r="F52" i="14"/>
  <c r="F36" i="14"/>
  <c r="F28" i="14"/>
  <c r="F75" i="14"/>
  <c r="F59" i="14"/>
  <c r="F43" i="14"/>
  <c r="F27" i="14"/>
  <c r="K58" i="14"/>
  <c r="K27" i="14"/>
  <c r="K75" i="14"/>
  <c r="K50" i="14"/>
  <c r="K18" i="14"/>
  <c r="F14" i="14"/>
  <c r="M3" i="5"/>
  <c r="F122" i="12"/>
  <c r="H122" i="12" s="1"/>
  <c r="F114" i="12"/>
  <c r="H114" i="12" s="1"/>
  <c r="F106" i="12"/>
  <c r="H106" i="12" s="1"/>
  <c r="F98" i="12"/>
  <c r="H98" i="12" s="1"/>
  <c r="F90" i="12"/>
  <c r="H90" i="12" s="1"/>
  <c r="F82" i="12"/>
  <c r="H82" i="12" s="1"/>
  <c r="F74" i="12"/>
  <c r="H74" i="12" s="1"/>
  <c r="F66" i="12"/>
  <c r="H66" i="12" s="1"/>
  <c r="F97" i="12"/>
  <c r="H97" i="12" s="1"/>
  <c r="F89" i="12"/>
  <c r="H89" i="12" s="1"/>
  <c r="F81" i="12"/>
  <c r="H81" i="12" s="1"/>
  <c r="F73" i="12"/>
  <c r="H73" i="12" s="1"/>
  <c r="F65" i="12"/>
  <c r="H65" i="12" s="1"/>
  <c r="F121" i="12"/>
  <c r="H121" i="12" s="1"/>
  <c r="F113" i="12"/>
  <c r="H113" i="12" s="1"/>
  <c r="F105" i="12"/>
  <c r="H105" i="12" s="1"/>
  <c r="F104" i="12"/>
  <c r="H104" i="12" s="1"/>
  <c r="F96" i="12"/>
  <c r="H96" i="12" s="1"/>
  <c r="F88" i="12"/>
  <c r="H88" i="12" s="1"/>
  <c r="F80" i="12"/>
  <c r="H80" i="12" s="1"/>
  <c r="F64" i="12"/>
  <c r="H64" i="12" s="1"/>
  <c r="F93" i="12"/>
  <c r="H93" i="12" s="1"/>
  <c r="F85" i="12"/>
  <c r="H85" i="12" s="1"/>
  <c r="F77" i="12"/>
  <c r="H77" i="12" s="1"/>
  <c r="F61" i="12"/>
  <c r="H61" i="12" s="1"/>
  <c r="F124" i="12"/>
  <c r="H124" i="12" s="1"/>
  <c r="F116" i="12"/>
  <c r="H116" i="12" s="1"/>
  <c r="F108" i="12"/>
  <c r="H108" i="12" s="1"/>
  <c r="F100" i="12"/>
  <c r="H100" i="12" s="1"/>
  <c r="F92" i="12"/>
  <c r="H92" i="12" s="1"/>
  <c r="F84" i="12"/>
  <c r="H84" i="12" s="1"/>
  <c r="F76" i="12"/>
  <c r="H76" i="12" s="1"/>
  <c r="F68" i="12"/>
  <c r="H68" i="12" s="1"/>
  <c r="F60" i="12"/>
  <c r="H60" i="12" s="1"/>
  <c r="F168" i="12"/>
  <c r="F123" i="12"/>
  <c r="H123" i="12" s="1"/>
  <c r="F115" i="12"/>
  <c r="H115" i="12" s="1"/>
  <c r="F107" i="12"/>
  <c r="H107" i="12" s="1"/>
  <c r="F99" i="12"/>
  <c r="H99" i="12" s="1"/>
  <c r="F91" i="12"/>
  <c r="H91" i="12" s="1"/>
  <c r="F83" i="12"/>
  <c r="H83" i="12" s="1"/>
  <c r="F75" i="12"/>
  <c r="H75" i="12" s="1"/>
  <c r="F67" i="12"/>
  <c r="H67" i="12" s="1"/>
  <c r="F126" i="12"/>
  <c r="H126" i="12" s="1"/>
  <c r="F118" i="12"/>
  <c r="H118" i="12" s="1"/>
  <c r="F110" i="12"/>
  <c r="H110" i="12" s="1"/>
  <c r="F102" i="12"/>
  <c r="H102" i="12" s="1"/>
  <c r="F132" i="12"/>
  <c r="F136" i="12"/>
  <c r="F125" i="12"/>
  <c r="H125" i="12" s="1"/>
  <c r="F117" i="12"/>
  <c r="H117" i="12" s="1"/>
  <c r="F109" i="12"/>
  <c r="H109" i="12" s="1"/>
  <c r="F101" i="12"/>
  <c r="H101" i="12" s="1"/>
  <c r="F69" i="12"/>
  <c r="H69" i="12" s="1"/>
  <c r="F163" i="12"/>
  <c r="F120" i="12"/>
  <c r="H120" i="12" s="1"/>
  <c r="F112" i="12"/>
  <c r="H112" i="12" s="1"/>
  <c r="F162" i="12"/>
  <c r="F59" i="12"/>
  <c r="H59" i="12" s="1"/>
  <c r="F119" i="12"/>
  <c r="H119" i="12" s="1"/>
  <c r="F111" i="12"/>
  <c r="H111" i="12" s="1"/>
  <c r="F103" i="12"/>
  <c r="H103" i="12" s="1"/>
  <c r="F95" i="12"/>
  <c r="H95" i="12" s="1"/>
  <c r="F87" i="12"/>
  <c r="H87" i="12" s="1"/>
  <c r="F79" i="12"/>
  <c r="H79" i="12" s="1"/>
  <c r="F71" i="12"/>
  <c r="H71" i="12" s="1"/>
  <c r="F63" i="12"/>
  <c r="H63" i="12" s="1"/>
  <c r="F152" i="12"/>
  <c r="F147" i="12"/>
  <c r="F146" i="12"/>
  <c r="F72" i="12"/>
  <c r="H72" i="12" s="1"/>
  <c r="F179" i="12"/>
  <c r="F178" i="12"/>
  <c r="F180" i="12"/>
  <c r="F150" i="12"/>
  <c r="F142" i="12"/>
  <c r="F134" i="12"/>
  <c r="F176" i="12"/>
  <c r="F160" i="12"/>
  <c r="F144" i="12"/>
  <c r="F181" i="12"/>
  <c r="F173" i="12"/>
  <c r="F165" i="12"/>
  <c r="F157" i="12"/>
  <c r="F149" i="12"/>
  <c r="F141" i="12"/>
  <c r="F172" i="12"/>
  <c r="F156" i="12"/>
  <c r="F140" i="12"/>
  <c r="F94" i="12"/>
  <c r="H94" i="12" s="1"/>
  <c r="F86" i="12"/>
  <c r="H86" i="12" s="1"/>
  <c r="F78" i="12"/>
  <c r="H78" i="12" s="1"/>
  <c r="F70" i="12"/>
  <c r="H70" i="12" s="1"/>
  <c r="F62" i="12"/>
  <c r="H62" i="12" s="1"/>
  <c r="F171" i="12"/>
  <c r="F155" i="12"/>
  <c r="F139" i="12"/>
  <c r="F170" i="12"/>
  <c r="F154" i="12"/>
  <c r="F138" i="12"/>
  <c r="F151" i="12"/>
  <c r="F143" i="12"/>
  <c r="F177" i="12"/>
  <c r="F169" i="12"/>
  <c r="F161" i="12"/>
  <c r="F153" i="12"/>
  <c r="F145" i="12"/>
  <c r="F137" i="12"/>
  <c r="K81" i="14"/>
  <c r="O68" i="5"/>
  <c r="K67" i="14"/>
  <c r="K34" i="14"/>
  <c r="O13" i="5"/>
  <c r="G142" i="12" s="1"/>
  <c r="O37" i="5"/>
  <c r="G166" i="12" s="1"/>
  <c r="O29" i="5"/>
  <c r="G158" i="12" s="1"/>
  <c r="K57" i="14"/>
  <c r="O14" i="5"/>
  <c r="G143" i="12" s="1"/>
  <c r="K56" i="14"/>
  <c r="K23" i="14"/>
  <c r="J63" i="14"/>
  <c r="K39" i="14" l="1"/>
  <c r="M31" i="14"/>
  <c r="M17" i="14"/>
  <c r="G135" i="12"/>
  <c r="M33" i="14"/>
  <c r="G151" i="12"/>
  <c r="M39" i="14"/>
  <c r="G157" i="12"/>
  <c r="M47" i="14"/>
  <c r="G165" i="12"/>
  <c r="O30" i="5"/>
  <c r="G159" i="12" s="1"/>
  <c r="K36" i="14"/>
  <c r="J69" i="12"/>
  <c r="J117" i="12"/>
  <c r="J133" i="12"/>
  <c r="J64" i="12"/>
  <c r="J138" i="12"/>
  <c r="J73" i="12"/>
  <c r="J96" i="12"/>
  <c r="J102" i="12"/>
  <c r="J109" i="12"/>
  <c r="J110" i="12"/>
  <c r="J105" i="12"/>
  <c r="J83" i="12"/>
  <c r="J97" i="12"/>
  <c r="J66" i="12"/>
  <c r="J67" i="12"/>
  <c r="J70" i="12"/>
  <c r="J72" i="12"/>
  <c r="J99" i="12"/>
  <c r="J74" i="12"/>
  <c r="J78" i="12"/>
  <c r="J107" i="12"/>
  <c r="J82" i="12"/>
  <c r="J81" i="12"/>
  <c r="J86" i="12"/>
  <c r="J115" i="12"/>
  <c r="J90" i="12"/>
  <c r="J93" i="12"/>
  <c r="J118" i="12"/>
  <c r="J91" i="12"/>
  <c r="J94" i="12"/>
  <c r="J123" i="12"/>
  <c r="J98" i="12"/>
  <c r="J121" i="12"/>
  <c r="J63" i="12"/>
  <c r="J106" i="12"/>
  <c r="J71" i="12"/>
  <c r="J60" i="12"/>
  <c r="J114" i="12"/>
  <c r="J126" i="12"/>
  <c r="J68" i="12"/>
  <c r="J122" i="12"/>
  <c r="J125" i="12"/>
  <c r="J87" i="12"/>
  <c r="J88" i="12"/>
  <c r="J89" i="12"/>
  <c r="J76" i="12"/>
  <c r="J95" i="12"/>
  <c r="J84" i="12"/>
  <c r="J104" i="12"/>
  <c r="J103" i="12"/>
  <c r="J92" i="12"/>
  <c r="J100" i="12"/>
  <c r="J75" i="12"/>
  <c r="J79" i="12"/>
  <c r="J108" i="12"/>
  <c r="J80" i="12"/>
  <c r="J62" i="12"/>
  <c r="J111" i="12"/>
  <c r="J119" i="12"/>
  <c r="J59" i="12"/>
  <c r="J116" i="12"/>
  <c r="J113" i="12"/>
  <c r="J178" i="12"/>
  <c r="J124" i="12"/>
  <c r="J101" i="12"/>
  <c r="J145" i="12"/>
  <c r="J112" i="12"/>
  <c r="J61" i="12"/>
  <c r="J120" i="12"/>
  <c r="J65" i="12"/>
  <c r="J77" i="12"/>
  <c r="J85" i="12"/>
  <c r="E7" i="12"/>
  <c r="I62" i="12" s="1"/>
  <c r="E6" i="12"/>
  <c r="I61" i="12" s="1"/>
  <c r="E21" i="12"/>
  <c r="I81" i="12" s="1"/>
  <c r="O40" i="5"/>
  <c r="E41" i="12" s="1"/>
  <c r="K72" i="14"/>
  <c r="K64" i="14"/>
  <c r="K17" i="14"/>
  <c r="M16" i="14"/>
  <c r="M64" i="14"/>
  <c r="E23" i="12"/>
  <c r="I83" i="12" s="1"/>
  <c r="O21" i="5"/>
  <c r="K16" i="14"/>
  <c r="M72" i="14"/>
  <c r="O38" i="5"/>
  <c r="K33" i="14"/>
  <c r="O69" i="5"/>
  <c r="O31" i="5"/>
  <c r="J157" i="12"/>
  <c r="I103" i="12"/>
  <c r="J153" i="12"/>
  <c r="J170" i="12"/>
  <c r="J149" i="12"/>
  <c r="J146" i="12"/>
  <c r="J139" i="12"/>
  <c r="J165" i="12"/>
  <c r="J150" i="12"/>
  <c r="J161" i="12"/>
  <c r="J177" i="12"/>
  <c r="J155" i="12"/>
  <c r="J169" i="12"/>
  <c r="J162" i="12"/>
  <c r="J135" i="12"/>
  <c r="J171" i="12"/>
  <c r="J173" i="12"/>
  <c r="J166" i="12"/>
  <c r="J147" i="12"/>
  <c r="J163" i="12"/>
  <c r="J142" i="12"/>
  <c r="J158" i="12"/>
  <c r="J174" i="12"/>
  <c r="J143" i="12"/>
  <c r="J181" i="12"/>
  <c r="J151" i="12"/>
  <c r="J152" i="12"/>
  <c r="J176" i="12"/>
  <c r="J141" i="12"/>
  <c r="J159" i="12"/>
  <c r="E29" i="12"/>
  <c r="J167" i="12"/>
  <c r="J168" i="12"/>
  <c r="O55" i="5"/>
  <c r="M66" i="14" s="1"/>
  <c r="J154" i="12"/>
  <c r="J175" i="12"/>
  <c r="J148" i="12"/>
  <c r="J172" i="12"/>
  <c r="J179" i="12"/>
  <c r="J164" i="12"/>
  <c r="J136" i="12"/>
  <c r="K63" i="14"/>
  <c r="J134" i="12"/>
  <c r="J144" i="12"/>
  <c r="J140" i="12"/>
  <c r="J180" i="12"/>
  <c r="J137" i="12"/>
  <c r="J156" i="12"/>
  <c r="J160" i="12"/>
  <c r="I118" i="12"/>
  <c r="I115" i="12"/>
  <c r="M78" i="14"/>
  <c r="K78" i="14"/>
  <c r="K70" i="14"/>
  <c r="O23" i="5"/>
  <c r="O64" i="5"/>
  <c r="I104" i="12" s="1"/>
  <c r="O25" i="5"/>
  <c r="O32" i="5"/>
  <c r="O24" i="5"/>
  <c r="O39" i="5"/>
  <c r="O15" i="5"/>
  <c r="O47" i="5"/>
  <c r="O7" i="5"/>
  <c r="O48" i="5"/>
  <c r="G177" i="12" s="1"/>
  <c r="O8" i="5"/>
  <c r="G137" i="12" s="1"/>
  <c r="K19" i="14"/>
  <c r="O42" i="5"/>
  <c r="G171" i="12" s="1"/>
  <c r="K53" i="14"/>
  <c r="O19" i="5"/>
  <c r="G148" i="12" s="1"/>
  <c r="K30" i="14"/>
  <c r="E30" i="12"/>
  <c r="M40" i="14"/>
  <c r="M79" i="14"/>
  <c r="I117" i="12"/>
  <c r="O9" i="5"/>
  <c r="G138" i="12" s="1"/>
  <c r="K20" i="14"/>
  <c r="O51" i="5"/>
  <c r="G180" i="12" s="1"/>
  <c r="K62" i="14"/>
  <c r="O33" i="5"/>
  <c r="G162" i="12" s="1"/>
  <c r="K44" i="14"/>
  <c r="M48" i="14"/>
  <c r="E38" i="12"/>
  <c r="O58" i="5"/>
  <c r="K69" i="14"/>
  <c r="O50" i="5"/>
  <c r="G179" i="12" s="1"/>
  <c r="K61" i="14"/>
  <c r="O66" i="5"/>
  <c r="K77" i="14"/>
  <c r="O34" i="5"/>
  <c r="G163" i="12" s="1"/>
  <c r="K45" i="14"/>
  <c r="O57" i="5"/>
  <c r="K68" i="14"/>
  <c r="O63" i="5"/>
  <c r="K74" i="14"/>
  <c r="O27" i="5"/>
  <c r="G156" i="12" s="1"/>
  <c r="K38" i="14"/>
  <c r="O4" i="5"/>
  <c r="G133" i="12" s="1"/>
  <c r="K15" i="14"/>
  <c r="O16" i="5"/>
  <c r="G145" i="12" s="1"/>
  <c r="O17" i="5"/>
  <c r="G146" i="12" s="1"/>
  <c r="K28" i="14"/>
  <c r="O49" i="5"/>
  <c r="G178" i="12" s="1"/>
  <c r="K60" i="14"/>
  <c r="O41" i="5"/>
  <c r="G170" i="12" s="1"/>
  <c r="K52" i="14"/>
  <c r="O43" i="5"/>
  <c r="G172" i="12" s="1"/>
  <c r="K54" i="14"/>
  <c r="I85" i="12"/>
  <c r="M70" i="14"/>
  <c r="O18" i="5"/>
  <c r="G147" i="12" s="1"/>
  <c r="K29" i="14"/>
  <c r="M25" i="14"/>
  <c r="E15" i="12"/>
  <c r="O35" i="5"/>
  <c r="G164" i="12" s="1"/>
  <c r="K46" i="14"/>
  <c r="E14" i="12"/>
  <c r="M24" i="14"/>
  <c r="O10" i="5"/>
  <c r="G139" i="12" s="1"/>
  <c r="K21" i="14"/>
  <c r="O26" i="5"/>
  <c r="G155" i="12" s="1"/>
  <c r="K37" i="14"/>
  <c r="O65" i="5"/>
  <c r="K76" i="14"/>
  <c r="O3" i="5"/>
  <c r="G132" i="12" s="1"/>
  <c r="K14" i="14"/>
  <c r="J132" i="12"/>
  <c r="O70" i="5"/>
  <c r="O62" i="5"/>
  <c r="O60" i="5"/>
  <c r="O56" i="5"/>
  <c r="O12" i="5"/>
  <c r="G141" i="12" s="1"/>
  <c r="O11" i="5"/>
  <c r="G140" i="12" s="1"/>
  <c r="O46" i="5"/>
  <c r="G175" i="12" s="1"/>
  <c r="O45" i="5"/>
  <c r="G174" i="12" s="1"/>
  <c r="E31" i="12" l="1"/>
  <c r="M51" i="14"/>
  <c r="G169" i="12"/>
  <c r="M18" i="14"/>
  <c r="G136" i="12"/>
  <c r="M58" i="14"/>
  <c r="G176" i="12"/>
  <c r="M43" i="14"/>
  <c r="G161" i="12"/>
  <c r="M41" i="14"/>
  <c r="E40" i="12"/>
  <c r="I107" i="12" s="1"/>
  <c r="G168" i="12"/>
  <c r="M49" i="14"/>
  <c r="G167" i="12"/>
  <c r="M42" i="14"/>
  <c r="G160" i="12"/>
  <c r="E22" i="12"/>
  <c r="I82" i="12" s="1"/>
  <c r="G150" i="12"/>
  <c r="K55" i="14"/>
  <c r="M26" i="14"/>
  <c r="G144" i="12"/>
  <c r="E26" i="12"/>
  <c r="I89" i="12" s="1"/>
  <c r="G154" i="12"/>
  <c r="M34" i="14"/>
  <c r="G152" i="12"/>
  <c r="M36" i="14"/>
  <c r="M35" i="14"/>
  <c r="G153" i="12"/>
  <c r="O44" i="5"/>
  <c r="G173" i="12" s="1"/>
  <c r="M80" i="14"/>
  <c r="E32" i="12"/>
  <c r="I95" i="12" s="1"/>
  <c r="M32" i="14"/>
  <c r="M50" i="14"/>
  <c r="E39" i="12"/>
  <c r="I106" i="12" s="1"/>
  <c r="M14" i="14"/>
  <c r="E8" i="12"/>
  <c r="I64" i="12" s="1"/>
  <c r="I94" i="12"/>
  <c r="O52" i="5"/>
  <c r="G181" i="12" s="1"/>
  <c r="I72" i="12"/>
  <c r="I108" i="12"/>
  <c r="I105" i="12"/>
  <c r="I92" i="12"/>
  <c r="I68" i="12"/>
  <c r="E24" i="12"/>
  <c r="I93" i="12"/>
  <c r="I73" i="12"/>
  <c r="E25" i="12"/>
  <c r="E33" i="12"/>
  <c r="M75" i="14"/>
  <c r="E16" i="12"/>
  <c r="M59" i="14"/>
  <c r="E49" i="12"/>
  <c r="E48" i="12"/>
  <c r="E11" i="12"/>
  <c r="M21" i="14"/>
  <c r="M20" i="14"/>
  <c r="E10" i="12"/>
  <c r="E42" i="12"/>
  <c r="M52" i="14"/>
  <c r="E36" i="12"/>
  <c r="M46" i="14"/>
  <c r="E50" i="12"/>
  <c r="M60" i="14"/>
  <c r="M68" i="14"/>
  <c r="I78" i="12"/>
  <c r="M45" i="14"/>
  <c r="E35" i="12"/>
  <c r="M81" i="14"/>
  <c r="I125" i="12"/>
  <c r="I112" i="12"/>
  <c r="M76" i="14"/>
  <c r="M74" i="14"/>
  <c r="I102" i="12"/>
  <c r="I84" i="12"/>
  <c r="M69" i="14"/>
  <c r="M30" i="14"/>
  <c r="E20" i="12"/>
  <c r="E43" i="12"/>
  <c r="M53" i="14"/>
  <c r="E51" i="12"/>
  <c r="M61" i="14"/>
  <c r="E13" i="12"/>
  <c r="M23" i="14"/>
  <c r="M28" i="14"/>
  <c r="E18" i="12"/>
  <c r="E5" i="12"/>
  <c r="M15" i="14"/>
  <c r="I114" i="12"/>
  <c r="M77" i="14"/>
  <c r="E46" i="12"/>
  <c r="M56" i="14"/>
  <c r="E28" i="12"/>
  <c r="M38" i="14"/>
  <c r="E12" i="12"/>
  <c r="M22" i="14"/>
  <c r="E27" i="12"/>
  <c r="M37" i="14"/>
  <c r="M62" i="14"/>
  <c r="E52" i="12"/>
  <c r="E34" i="12"/>
  <c r="M44" i="14"/>
  <c r="M73" i="14"/>
  <c r="I101" i="12"/>
  <c r="M67" i="14"/>
  <c r="I76" i="12"/>
  <c r="M57" i="14"/>
  <c r="E47" i="12"/>
  <c r="I88" i="12"/>
  <c r="M71" i="14"/>
  <c r="M29" i="14"/>
  <c r="E19" i="12"/>
  <c r="E44" i="12"/>
  <c r="M54" i="14"/>
  <c r="M27" i="14"/>
  <c r="E17" i="12"/>
  <c r="M19" i="14"/>
  <c r="E9" i="12"/>
  <c r="E4" i="12"/>
  <c r="E45" i="12" l="1"/>
  <c r="M55" i="14"/>
  <c r="E53" i="12"/>
  <c r="I26" i="12" s="1"/>
  <c r="P3" i="5"/>
  <c r="Q3" i="5"/>
  <c r="R16" i="5"/>
  <c r="R17" i="5"/>
  <c r="M63" i="14"/>
  <c r="I8" i="12"/>
  <c r="I116" i="12"/>
  <c r="I46" i="12"/>
  <c r="I100" i="12"/>
  <c r="I36" i="12"/>
  <c r="I74" i="12"/>
  <c r="I16" i="12"/>
  <c r="I39" i="12"/>
  <c r="I86" i="12"/>
  <c r="I24" i="12"/>
  <c r="I110" i="12"/>
  <c r="I43" i="12"/>
  <c r="I90" i="12"/>
  <c r="I27" i="12"/>
  <c r="I97" i="12"/>
  <c r="I33" i="12"/>
  <c r="I123" i="12"/>
  <c r="I51" i="12"/>
  <c r="I119" i="12"/>
  <c r="I47" i="12"/>
  <c r="I15" i="12"/>
  <c r="I14" i="12"/>
  <c r="I66" i="12"/>
  <c r="I10" i="12"/>
  <c r="I87" i="12"/>
  <c r="I30" i="12"/>
  <c r="I31" i="12"/>
  <c r="I109" i="12"/>
  <c r="I42" i="12"/>
  <c r="I75" i="12"/>
  <c r="I17" i="12"/>
  <c r="I99" i="12"/>
  <c r="I35" i="12"/>
  <c r="I126" i="12"/>
  <c r="I53" i="12"/>
  <c r="I77" i="12"/>
  <c r="I18" i="12"/>
  <c r="I69" i="12"/>
  <c r="I11" i="12"/>
  <c r="I38" i="12"/>
  <c r="I111" i="12"/>
  <c r="I44" i="12"/>
  <c r="I70" i="12"/>
  <c r="I12" i="12"/>
  <c r="I37" i="12"/>
  <c r="I21" i="12"/>
  <c r="I23" i="12"/>
  <c r="I6" i="12"/>
  <c r="I7" i="12"/>
  <c r="I41" i="12"/>
  <c r="I120" i="12"/>
  <c r="I48" i="12"/>
  <c r="I29" i="12"/>
  <c r="I60" i="12"/>
  <c r="I5" i="12"/>
  <c r="I98" i="12"/>
  <c r="I34" i="12"/>
  <c r="I91" i="12"/>
  <c r="I28" i="12"/>
  <c r="I122" i="12"/>
  <c r="I50" i="12"/>
  <c r="I121" i="12"/>
  <c r="I49" i="12"/>
  <c r="I32" i="12"/>
  <c r="I40" i="12"/>
  <c r="I9" i="12"/>
  <c r="I80" i="12"/>
  <c r="I20" i="12"/>
  <c r="I79" i="12"/>
  <c r="I19" i="12"/>
  <c r="I71" i="12"/>
  <c r="I13" i="12"/>
  <c r="I124" i="12"/>
  <c r="I52" i="12"/>
  <c r="I113" i="12"/>
  <c r="I45" i="12"/>
  <c r="I22" i="12"/>
  <c r="I65" i="12"/>
  <c r="I59" i="12"/>
  <c r="F4" i="12"/>
  <c r="I4" i="12"/>
  <c r="U3" i="5"/>
  <c r="S3" i="5"/>
  <c r="I25" i="12" l="1"/>
  <c r="K92" i="12"/>
  <c r="O47" i="14" s="1"/>
  <c r="R9" i="5"/>
  <c r="R8" i="5"/>
  <c r="K101" i="12"/>
  <c r="O56" i="14" s="1"/>
  <c r="U8" i="5"/>
  <c r="U9" i="5"/>
  <c r="K72" i="12"/>
  <c r="O27" i="14" s="1"/>
  <c r="K73" i="12"/>
  <c r="O28" i="14" s="1"/>
  <c r="R14" i="5"/>
  <c r="R13" i="5"/>
  <c r="K119" i="12"/>
  <c r="O74" i="14" s="1"/>
  <c r="K110" i="12"/>
  <c r="O65" i="14" s="1"/>
  <c r="K95" i="12"/>
  <c r="O50" i="14" s="1"/>
  <c r="K68" i="12"/>
  <c r="O23" i="14" s="1"/>
  <c r="K112" i="12"/>
  <c r="O67" i="14" s="1"/>
  <c r="K75" i="12"/>
  <c r="O30" i="14" s="1"/>
  <c r="K109" i="12"/>
  <c r="O64" i="14" s="1"/>
  <c r="K69" i="12"/>
  <c r="O24" i="14" s="1"/>
  <c r="K65" i="12"/>
  <c r="O20" i="14" s="1"/>
  <c r="K124" i="12"/>
  <c r="O79" i="14" s="1"/>
  <c r="K78" i="12"/>
  <c r="O33" i="14" s="1"/>
  <c r="K93" i="12"/>
  <c r="O48" i="14" s="1"/>
  <c r="K86" i="12"/>
  <c r="O41" i="14" s="1"/>
  <c r="K88" i="12"/>
  <c r="O43" i="14" s="1"/>
  <c r="K87" i="12"/>
  <c r="O42" i="14" s="1"/>
  <c r="K106" i="12"/>
  <c r="O61" i="14" s="1"/>
  <c r="K107" i="12"/>
  <c r="O62" i="14" s="1"/>
  <c r="K91" i="12"/>
  <c r="O46" i="14" s="1"/>
  <c r="K64" i="12"/>
  <c r="O19" i="14" s="1"/>
  <c r="K77" i="12"/>
  <c r="O32" i="14" s="1"/>
  <c r="K74" i="12"/>
  <c r="O29" i="14" s="1"/>
  <c r="K108" i="12"/>
  <c r="O63" i="14" s="1"/>
  <c r="K89" i="12"/>
  <c r="O44" i="14" s="1"/>
  <c r="K71" i="12"/>
  <c r="O26" i="14" s="1"/>
  <c r="K79" i="12"/>
  <c r="O34" i="14" s="1"/>
  <c r="K97" i="12"/>
  <c r="O52" i="14" s="1"/>
  <c r="K113" i="12"/>
  <c r="O68" i="14" s="1"/>
  <c r="K120" i="12"/>
  <c r="O75" i="14" s="1"/>
  <c r="K121" i="12"/>
  <c r="O76" i="14" s="1"/>
  <c r="K98" i="12"/>
  <c r="O53" i="14" s="1"/>
  <c r="K102" i="12"/>
  <c r="O57" i="14" s="1"/>
  <c r="K105" i="12"/>
  <c r="O60" i="14" s="1"/>
  <c r="K126" i="12"/>
  <c r="O81" i="14" s="1"/>
  <c r="K125" i="12"/>
  <c r="O80" i="14" s="1"/>
  <c r="K100" i="12"/>
  <c r="O55" i="14" s="1"/>
  <c r="K80" i="12"/>
  <c r="O35" i="14" s="1"/>
  <c r="K66" i="12"/>
  <c r="O21" i="14" s="1"/>
  <c r="K123" i="12"/>
  <c r="O78" i="14" s="1"/>
  <c r="K96" i="12"/>
  <c r="O51" i="14" s="1"/>
  <c r="K67" i="12"/>
  <c r="O22" i="14" s="1"/>
  <c r="K63" i="12"/>
  <c r="O18" i="14" s="1"/>
  <c r="K61" i="12"/>
  <c r="O16" i="14" s="1"/>
  <c r="K117" i="12"/>
  <c r="O72" i="14" s="1"/>
  <c r="K118" i="12"/>
  <c r="O73" i="14" s="1"/>
  <c r="K81" i="12"/>
  <c r="O36" i="14" s="1"/>
  <c r="K83" i="12"/>
  <c r="O38" i="14" s="1"/>
  <c r="K103" i="12"/>
  <c r="O58" i="14" s="1"/>
  <c r="K115" i="12"/>
  <c r="O70" i="14" s="1"/>
  <c r="K62" i="12"/>
  <c r="O17" i="14" s="1"/>
  <c r="K85" i="12"/>
  <c r="O40" i="14" s="1"/>
  <c r="K104" i="12"/>
  <c r="O59" i="14" s="1"/>
  <c r="K60" i="12"/>
  <c r="O15" i="14" s="1"/>
  <c r="K114" i="12"/>
  <c r="O69" i="14" s="1"/>
  <c r="K76" i="12"/>
  <c r="O31" i="14" s="1"/>
  <c r="K116" i="12"/>
  <c r="O71" i="14" s="1"/>
  <c r="K111" i="12"/>
  <c r="O66" i="14" s="1"/>
  <c r="K94" i="12"/>
  <c r="O49" i="14" s="1"/>
  <c r="K84" i="12"/>
  <c r="O39" i="14" s="1"/>
  <c r="K122" i="12"/>
  <c r="O77" i="14" s="1"/>
  <c r="K70" i="12"/>
  <c r="O25" i="14" s="1"/>
  <c r="K90" i="12"/>
  <c r="O45" i="14" s="1"/>
  <c r="K99" i="12"/>
  <c r="O54" i="14" s="1"/>
  <c r="K82" i="12"/>
  <c r="O37" i="14" s="1"/>
  <c r="J4" i="12"/>
  <c r="K59" i="12"/>
  <c r="O14" i="14" l="1"/>
  <c r="L59" i="12"/>
  <c r="K146" i="12"/>
  <c r="K149" i="12"/>
  <c r="K157" i="12"/>
  <c r="K147" i="12"/>
  <c r="K143" i="12"/>
  <c r="K154" i="12"/>
  <c r="K134" i="12"/>
  <c r="K140" i="12"/>
  <c r="K169" i="12"/>
  <c r="K135" i="12"/>
  <c r="K136" i="12"/>
  <c r="K158" i="12"/>
  <c r="K176" i="12"/>
  <c r="K156" i="12"/>
  <c r="K177" i="12"/>
  <c r="K141" i="12"/>
  <c r="K160" i="12"/>
  <c r="K148" i="12"/>
  <c r="K171" i="12"/>
  <c r="K151" i="12"/>
  <c r="K162" i="12"/>
  <c r="K173" i="12"/>
  <c r="K150" i="12"/>
  <c r="K163" i="12"/>
  <c r="K144" i="12"/>
  <c r="K168" i="12"/>
  <c r="K138" i="12"/>
  <c r="K133" i="12"/>
  <c r="K170" i="12"/>
  <c r="K167" i="12"/>
  <c r="K181" i="12"/>
  <c r="K139" i="12"/>
  <c r="K137" i="12"/>
  <c r="K172" i="12"/>
  <c r="K180" i="12"/>
  <c r="K178" i="12"/>
  <c r="K164" i="12"/>
  <c r="K159" i="12"/>
  <c r="K165" i="12"/>
  <c r="K145" i="12"/>
  <c r="K174" i="12"/>
  <c r="K179" i="12"/>
  <c r="K161" i="12"/>
  <c r="K175" i="12"/>
  <c r="K152" i="12"/>
  <c r="K142" i="12"/>
  <c r="K153" i="12"/>
  <c r="K166" i="12"/>
  <c r="K155" i="12"/>
  <c r="K132" i="12"/>
  <c r="L132" i="12" l="1"/>
</calcChain>
</file>

<file path=xl/sharedStrings.xml><?xml version="1.0" encoding="utf-8"?>
<sst xmlns="http://schemas.openxmlformats.org/spreadsheetml/2006/main" count="1834" uniqueCount="563">
  <si>
    <t>name</t>
  </si>
  <si>
    <t>yearsOfExperience</t>
  </si>
  <si>
    <t>email</t>
  </si>
  <si>
    <t>phone</t>
  </si>
  <si>
    <t>linkedIn</t>
  </si>
  <si>
    <t>canContact</t>
  </si>
  <si>
    <t>currentRole</t>
  </si>
  <si>
    <t>otherRole</t>
  </si>
  <si>
    <t>sq1</t>
  </si>
  <si>
    <t>sq2</t>
  </si>
  <si>
    <t>sq3</t>
  </si>
  <si>
    <t>sq4a</t>
  </si>
  <si>
    <t>sq4b</t>
  </si>
  <si>
    <t>sq4c</t>
  </si>
  <si>
    <t>sq4d</t>
  </si>
  <si>
    <t>sq4Other</t>
  </si>
  <si>
    <t>sq5</t>
  </si>
  <si>
    <t>sq6</t>
  </si>
  <si>
    <t>sq7</t>
  </si>
  <si>
    <t>sq8</t>
  </si>
  <si>
    <t>sq9</t>
  </si>
  <si>
    <t>Category</t>
  </si>
  <si>
    <t>Groups</t>
  </si>
  <si>
    <t>Profile</t>
  </si>
  <si>
    <t>Role</t>
  </si>
  <si>
    <t>Tec/Ntec</t>
  </si>
  <si>
    <t>Resaon of apply RMVRVM</t>
  </si>
  <si>
    <t>POC</t>
  </si>
  <si>
    <t>656d74bc9777ef293f2e8b26</t>
  </si>
  <si>
    <t>Janvi Buddhadev</t>
  </si>
  <si>
    <t>Between 2 to less than 5 years</t>
  </si>
  <si>
    <t>janvib1312@gmail.com</t>
  </si>
  <si>
    <t>https://www.linkedin.com/in/janvi-buddhadev-322816178</t>
  </si>
  <si>
    <t>Developer</t>
  </si>
  <si>
    <t>Yes</t>
  </si>
  <si>
    <t>Somewhat likely</t>
  </si>
  <si>
    <t>Very likely</t>
  </si>
  <si>
    <t>Positive</t>
  </si>
  <si>
    <t>Medium</t>
  </si>
  <si>
    <t>Tec</t>
  </si>
  <si>
    <t>656d783e9777ef293f2e8b28</t>
  </si>
  <si>
    <t>Sumeer Anand</t>
  </si>
  <si>
    <t>Less than 2 years</t>
  </si>
  <si>
    <t>sumeeranand786@gmail.com</t>
  </si>
  <si>
    <t>Fresher</t>
  </si>
  <si>
    <t>656d85f49777ef293f2e8b2b</t>
  </si>
  <si>
    <t>Amit Mahajan</t>
  </si>
  <si>
    <t>More than 10 years</t>
  </si>
  <si>
    <t>https://www.linkedin.com/in/legs-amitmahajan/</t>
  </si>
  <si>
    <t>Other</t>
  </si>
  <si>
    <t>Sr. Director</t>
  </si>
  <si>
    <t>Neutral</t>
  </si>
  <si>
    <t>Expert</t>
  </si>
  <si>
    <t>NonTec</t>
  </si>
  <si>
    <t>656d86f99777ef293f2e8b2c</t>
  </si>
  <si>
    <t>Meet Bavadiya</t>
  </si>
  <si>
    <t>meetbavadiya2022@gmail.com</t>
  </si>
  <si>
    <t>www.linkedin.com/in/meetbavadiya</t>
  </si>
  <si>
    <t>656de47c9777ef293f2e8b2f</t>
  </si>
  <si>
    <t>Hardik Sanghavi</t>
  </si>
  <si>
    <t>Between 5 to 10 years</t>
  </si>
  <si>
    <t>hardiksanghavi512@gmail.com</t>
  </si>
  <si>
    <t>No</t>
  </si>
  <si>
    <t>Senior</t>
  </si>
  <si>
    <t>656ee45796487f9e1a20bec5</t>
  </si>
  <si>
    <t>Aman Awasthi</t>
  </si>
  <si>
    <t>202212077@daiict.ac.in</t>
  </si>
  <si>
    <t>https://www.linkedin.com/in/aman-awasthi5212?utm_source=share&amp;utm_campaign=share_via&amp;utm_content=profile&amp;utm_medium=android_app</t>
  </si>
  <si>
    <t>Intern</t>
  </si>
  <si>
    <t>NA</t>
  </si>
  <si>
    <t>In the real world scenarios RMVRVM can be very helpful in reducing energy consumptions.</t>
  </si>
  <si>
    <t>65707c5f2e5114d54ceac768</t>
  </si>
  <si>
    <t>Ankit</t>
  </si>
  <si>
    <t>ankitboghra@gmail.com</t>
  </si>
  <si>
    <t>https://www.linkedin.com/in/ankitboghra/</t>
  </si>
  <si>
    <t xml:space="preserve">We have dedicated frontend &amp; backend teams.
With this approach, we are moving a lot of workload and complexity to the backend team.
</t>
  </si>
  <si>
    <t>Unlikely</t>
  </si>
  <si>
    <t xml:space="preserve">1. Improves security, by relaying only directly usable data to frontend.
2. Since backend has all the data, it could easily process and send the formatted data. + it might reduce network cost &amp; DB access cost.
</t>
  </si>
  <si>
    <t>For crypto applications where a lot of 3rd party services are used, and a lot of network calls needs to be done, it is ideal to relay network requests on client side. Making all these network calls from cloud might increase the cloud costs and memory usage.</t>
  </si>
  <si>
    <t>Negative</t>
  </si>
  <si>
    <t>6573feea2e5114d54ceac76b</t>
  </si>
  <si>
    <t>Kaushal</t>
  </si>
  <si>
    <t>kaushalsolanki260102@gmail.com</t>
  </si>
  <si>
    <t>https://www.linkedin.com/in/kaushal26</t>
  </si>
  <si>
    <t>It will be really helpful for apps which gives recommendations to user on the basis of its previous usage, like youtube, spotify, etc</t>
  </si>
  <si>
    <t>6574a6b72e5114d54ceac76f</t>
  </si>
  <si>
    <t>Prayag ahire</t>
  </si>
  <si>
    <t>202312114@daiict.ac.in</t>
  </si>
  <si>
    <t>prayagahire365@gmail.com</t>
  </si>
  <si>
    <t>Nothing to say I don't think I am well experience to answer to your questions</t>
  </si>
  <si>
    <t xml:space="preserve">I think this new concept is nice I would like to use to make application I think with the time this framework will improve . </t>
  </si>
  <si>
    <t>65825c942e5114d54ceac775</t>
  </si>
  <si>
    <t>Alvis Vadaliya</t>
  </si>
  <si>
    <t>alvis.vadaliya98@gmail.com</t>
  </si>
  <si>
    <t>https://www.linkedin.com/in/alvis-vadaliya-665815152/</t>
  </si>
  <si>
    <t>658270992e5114d54ceac776</t>
  </si>
  <si>
    <t>Hardik Chhatrala</t>
  </si>
  <si>
    <t>hardik.chhatrala07@gmail.com</t>
  </si>
  <si>
    <t>https://www.linkedin.com/in/hardik-chhatrala/</t>
  </si>
  <si>
    <t>We use Presenter design pattern which deliver somewhat similar response to the Client. Like we process all the required data and then put a wrapper before sending data to the client. Also on top of that to save NAT gateway cost we put zip compress model on the server side while sending response. But not sure zip the response will help in optimise battery consumptions.</t>
  </si>
  <si>
    <t>We are currently focusing to reduce the size of all the REST call as much as possible due to two reasons: 1) Reduce the client side SLAs 2) NAT gateway cost. Can be look in terms of battery consumptions.</t>
  </si>
  <si>
    <t>658298a02e5114d54ceac779</t>
  </si>
  <si>
    <t>Rohan Shah</t>
  </si>
  <si>
    <t>rohanshah945@gmail.com</t>
  </si>
  <si>
    <t>https://www.linkedin.com/in/rohn-shah</t>
  </si>
  <si>
    <t>Very keen to explore further and use some available tools and technologies to use this method. For example, I would like to check if I can use graphql like tools for NodeJS based backend system.</t>
  </si>
  <si>
    <t>Too many dependent API calls we're making for some functionalities so in that case we anyway need to store some data which are not required.</t>
  </si>
  <si>
    <t>6582b0fd2e5114d54ceac77b</t>
  </si>
  <si>
    <t>Deepak Dadlani</t>
  </si>
  <si>
    <t>dpk1dadlani@gmail.com</t>
  </si>
  <si>
    <t>65887b412e5114d54ceac782</t>
  </si>
  <si>
    <t>Vatsal Mehta</t>
  </si>
  <si>
    <t>vatsalmehta175@gmail.com</t>
  </si>
  <si>
    <t>Project Manager</t>
  </si>
  <si>
    <t>65938cdb2e5114d54ceac784</t>
  </si>
  <si>
    <t>Dinesh Sharma</t>
  </si>
  <si>
    <t>dineshsharmain@gmail.com</t>
  </si>
  <si>
    <t>Architect</t>
  </si>
  <si>
    <t>Mobile app will be highly dependent on the server, if connection to server fails for a second then entire app will be failed.</t>
  </si>
  <si>
    <t>It looks like a great research which might bring a revolution for mobile apps, where battery consumption is a major issue. This approach have a great potential to adopt for heavy processing clients.</t>
  </si>
  <si>
    <t>1. Need to change the entire architecture which is cost effective and time consuming.
2. Dependence on server for all the processings and also it might cause delays in response if poor net connection.</t>
  </si>
  <si>
    <t>65941b862e5114d54ceac785</t>
  </si>
  <si>
    <t>Diptesh Joshi</t>
  </si>
  <si>
    <t>Diptesh.joshi49@gmail.com</t>
  </si>
  <si>
    <t>Current project, We are having are of clients and not sure weather client is ready to spend on optimisation or not.</t>
  </si>
  <si>
    <t>65941d572e5114d54ceac786</t>
  </si>
  <si>
    <t>Sumeer</t>
  </si>
  <si>
    <t xml:space="preserve">Scanning movie ticket in theater while entry  </t>
  </si>
  <si>
    <t>We are using auto mapper, to move to RMVRVM i think architecture changes will be huge but efficiency will be more</t>
  </si>
  <si>
    <t>659421332e5114d54ceac788</t>
  </si>
  <si>
    <t xml:space="preserve">Chirag </t>
  </si>
  <si>
    <t>cjjariwala12@gmail.com</t>
  </si>
  <si>
    <t>Api consumption will be higher then usual, so cost of hosting api would be much higher. This approach is not cost efficient.</t>
  </si>
  <si>
    <t>Not at all</t>
  </si>
  <si>
    <t>In real world application development process, there are factors like tight delivery timelines, budgetary constraints etc. if application development time is affected due to complexity to implementation of rmvrvm approach, project is likely to be fail to deliver on time.</t>
  </si>
  <si>
    <t>Cost of backend service will go higher as size of response and number of requests to server will be much higher than usual.</t>
  </si>
  <si>
    <t>65942d152e5114d54ceac793</t>
  </si>
  <si>
    <t>Parth karmur</t>
  </si>
  <si>
    <t>Parthkarmur2000@gmail.com</t>
  </si>
  <si>
    <t>https://in.linkedin.com/in/parthkarmur</t>
  </si>
  <si>
    <t>659431a62e5114d54ceac794</t>
  </si>
  <si>
    <t>Deep Thanki</t>
  </si>
  <si>
    <t>Entrepreneur</t>
  </si>
  <si>
    <t>The paradigm sounds interesting but I think it will be difficult to implement it in already existing apps. But in the longer run it can be a game changer for energy efficient devices.</t>
  </si>
  <si>
    <t>-</t>
  </si>
  <si>
    <t>Paras Laumas</t>
  </si>
  <si>
    <t>paraslaumas17@gmail.com</t>
  </si>
  <si>
    <t xml:space="preserve"> linkedin.com/in/paras-laumas-a23567166</t>
  </si>
  <si>
    <t>65943f6a2e5114d54ceac79e</t>
  </si>
  <si>
    <t>Student</t>
  </si>
  <si>
    <t>It can reduce the delivery time to clients by optimising the data sent to the client.</t>
  </si>
  <si>
    <t>Adapting to new software/technology can be clumsy due to regular high traffic on the application.</t>
  </si>
  <si>
    <t>659440212e5114d54ceac79f</t>
  </si>
  <si>
    <t>Vushil Bhavsar</t>
  </si>
  <si>
    <t>vrbhavsar30082002@gmail.com</t>
  </si>
  <si>
    <t>https://www.linkedin.com/in/vushil-bhavsar</t>
  </si>
  <si>
    <t>Assistant Software Engineer</t>
  </si>
  <si>
    <t xml:space="preserve">Despite of my inexperience in the development field, please allow me to say that the accurate implementation can lead to higher battery efficiency  moreover application will yield greater performance boost as well. </t>
  </si>
  <si>
    <t>Backend overload and ability of the backend servers has to be a big concern
However, privacy has to a big concern be taken care of.
Thank you.</t>
  </si>
  <si>
    <t>659451722e5114d54ceac7a1</t>
  </si>
  <si>
    <t xml:space="preserve">Chirag Chatwani </t>
  </si>
  <si>
    <t>chirag.chatwani.pil@gmail.com</t>
  </si>
  <si>
    <t>chirag-chatwani-437568136</t>
  </si>
  <si>
    <t xml:space="preserve">The possibility of escalating cloud-related expenses, especially as mobile devices become increasingly potent and energy-efficient utilizing the computing power on these devices makes a lot of sense cost wise to the business .With the growing prevalence of serverless computing, which tends to be more costly than traditional virtual machines (VMs), the overall cost implications for users are amplified.
</t>
  </si>
  <si>
    <t>6594c54e2e5114d54ceac7a3</t>
  </si>
  <si>
    <t>Shyam Sunder</t>
  </si>
  <si>
    <t>shyam@monocept.com</t>
  </si>
  <si>
    <t>it is good for the apps which has more dependency on backend to get data.</t>
  </si>
  <si>
    <t>it will not good to support offline capabilities of an app. too much dependency on internet.</t>
  </si>
  <si>
    <t>6594d6432e5114d54ceac7a4</t>
  </si>
  <si>
    <t>Vinay Sheth</t>
  </si>
  <si>
    <t>6594e55b2e5114d54ceac7a6</t>
  </si>
  <si>
    <t>Rushang Patel</t>
  </si>
  <si>
    <t>patelrushang94@gmail.com</t>
  </si>
  <si>
    <t>https://www.linkedin.com/in/rushang-patel-0471b414b/</t>
  </si>
  <si>
    <t xml:space="preserve">it will good </t>
  </si>
  <si>
    <t>6594e9a92e5114d54ceac7a7</t>
  </si>
  <si>
    <t xml:space="preserve">Shivam Gupta </t>
  </si>
  <si>
    <t>shivamgupta130798@gmail.com</t>
  </si>
  <si>
    <t>https://www.linkedin.com/in/shivam-gupta-a52501224?utm_source=share&amp;utm_campaign=share_via&amp;utm_content=profile&amp;utm_medium=android_app</t>
  </si>
  <si>
    <t>Yes I like the Idea to use RMVRVM paradigm more on the projects which are more likely to be run on battery as we need to increase the battery capacity.</t>
  </si>
  <si>
    <t>1. All data will be contacting by server so there we have to call the API's again and again.
2. All the data will be on cloud storage so we have to make sure of having good and stable internet connection.</t>
  </si>
  <si>
    <t>6594ec222e5114d54ceac7a8</t>
  </si>
  <si>
    <t>Shehbaz Jafri</t>
  </si>
  <si>
    <t>szjafri14@gmail.com</t>
  </si>
  <si>
    <t>shehbaz_jafri</t>
  </si>
  <si>
    <t xml:space="preserve">If it can be built into a framework with clear guidelines and is made easy to build with then it can be potentially highly successful </t>
  </si>
  <si>
    <t xml:space="preserve">Strict deadlines </t>
  </si>
  <si>
    <t>6594ed822e5114d54ceac7a9</t>
  </si>
  <si>
    <t>Dhrumil</t>
  </si>
  <si>
    <t>201901128@daiict.ac.in</t>
  </si>
  <si>
    <t>www.linkedin.com/in/dhrumilmevada</t>
  </si>
  <si>
    <t>I just recently started using MVVM architecture in Android, so i don't have much knowledge on this. But I think it will reduce the battery consumption. I am thinking that how we will write the logic for getting only required things to the user from the API response? Suppose right now in MVVM arch. based on the response in some case we have to do the logic and display in the UI so in RMVRMV arch. RVM have to share the fields accordingly. I think instead of RMVRVM, it should be MVRVM, because model will be whatever is coming through RVM and view is just view of user interaction</t>
  </si>
  <si>
    <t xml:space="preserve">In RVM is cloud based thing and if this thing doing by the backend team then collaboration issue comes. Many Iteration/meeting frontend have to do with backend. This is what i think of based on the experience, may be i am thinking wrong. </t>
  </si>
  <si>
    <t>65954c912e5114d54ceac7aa</t>
  </si>
  <si>
    <t>Ompratap Singh</t>
  </si>
  <si>
    <t>singhompratap73@gmail.com</t>
  </si>
  <si>
    <t>https://www.linkedin.com/in/ompratap-singh-a0017677/</t>
  </si>
  <si>
    <t>Moving computation from client side to server the er meaning now server has more responsibility and same time we need to add more CPU and memory to our server. That will become addidational charges.</t>
  </si>
  <si>
    <t xml:space="preserve">Server expand
Network calls which increase TPS atthe  server side
Throughput 
</t>
  </si>
  <si>
    <t>659551f02e5114d54ceac7ab</t>
  </si>
  <si>
    <t>Tushar Pithiya</t>
  </si>
  <si>
    <t>tushar.addeveloper@gmail.com</t>
  </si>
  <si>
    <t>https://www.linkedin.com/in/tushar-pithiya-7a8a6b160/</t>
  </si>
  <si>
    <t>If tons of users are using the application/web at a same time, it may increase the server load.</t>
  </si>
  <si>
    <t>We have to change more then 30% code to apply RMVRVM paradigm.</t>
  </si>
  <si>
    <t>6595a5552e5114d54ceac7ac</t>
  </si>
  <si>
    <t>Arpit Jaswal</t>
  </si>
  <si>
    <t>iamarpitjaswal@gmail.com</t>
  </si>
  <si>
    <t>https://www.linkedin.com/in/arpitjaswal/</t>
  </si>
  <si>
    <t>The webapps/api portals that our firm develop majorly focus on getting the right data to the client. Also, a lot of calculations happen on the client side.</t>
  </si>
  <si>
    <t>Has a lot of potential but not a user requirement at out firm. Getting product shipped fast is the priority with accurate data being rendered on the UI.</t>
  </si>
  <si>
    <t>65963fc42e5114d54ceac7af</t>
  </si>
  <si>
    <t>vaja sanjay</t>
  </si>
  <si>
    <t>sanjay2.codecare@gmail.com</t>
  </si>
  <si>
    <t>RMVRVM is good it saves battery and has other good benefits but when the network is slow RMVRVM can't work.</t>
  </si>
  <si>
    <t>1) time consuming ,
2) network issue
3) old device like 3g,4g network can work very slowly and badly</t>
  </si>
  <si>
    <t>659641c72e5114d54ceac7b2</t>
  </si>
  <si>
    <t>Soneji Akram</t>
  </si>
  <si>
    <t>akram.codecare@gmail.com</t>
  </si>
  <si>
    <t>https://www.linkedin.com/in/akram-soneji-1ba572242?utm_source=share&amp;utm_campaign=share_via&amp;utm_content=profile&amp;utm_medium=android_app</t>
  </si>
  <si>
    <t>The problem can be experienced when the network is slow</t>
  </si>
  <si>
    <t>659641d82e5114d54ceac7b3</t>
  </si>
  <si>
    <t xml:space="preserve">Chavda Kiran </t>
  </si>
  <si>
    <t>kirancodecare@gmail.com</t>
  </si>
  <si>
    <t>https://www.linkedin.com/in/chavda-kiran-6a2326283?utm_source=share&amp;utm_campaign=share_via&amp;utm_content=profile&amp;utm_medium=android_app</t>
  </si>
  <si>
    <t>Required high Internet Speed</t>
  </si>
  <si>
    <t>65964fc22e5114d54ceac7b6</t>
  </si>
  <si>
    <t xml:space="preserve">Gangadhar Heralgi </t>
  </si>
  <si>
    <t>gangadharbh@yahoo.com</t>
  </si>
  <si>
    <t>CTO</t>
  </si>
  <si>
    <t>This is really a great approach to modern mobile applications that depend too much on data from server side. The end users battery contineous drain as the user frequently uses the app. Thus I see a great potential in helping save customer the trouble of recharging often and he can be mentally free while on the go amd safely use the phone without worrying about draining battery.</t>
  </si>
  <si>
    <t>An adaptation by big 5 companies and push through Architects using their influence can help greater adaption, right now major model that developers follow is general theory that is in practice by push from big 5 companies</t>
  </si>
  <si>
    <t>6596b4d82e5114d54ceac7b8</t>
  </si>
  <si>
    <t>Sandip M</t>
  </si>
  <si>
    <t xml:space="preserve">Codebase required to maintain implement backend and front end </t>
  </si>
  <si>
    <t>Simple Single Page Applications which requires mainly client side data verification and approvals</t>
  </si>
  <si>
    <t>Realtime client generate data e.g. streaming or recording apps</t>
  </si>
  <si>
    <t>6596c3092e5114d54ceac7b9</t>
  </si>
  <si>
    <t>Swarnangsu Acharyya</t>
  </si>
  <si>
    <t xml:space="preserve">Latency, app responsiveness ,network payload implications needs to be evaluated.
 RMVRVM   could have further benefits, but hard to say without thorough evaluation </t>
  </si>
  <si>
    <t>Impact needs to be established by more actual high usage apps.</t>
  </si>
  <si>
    <t xml:space="preserve">Right now I would require the approach to be proven on more high usage apps to build confidence on its overall positive impact </t>
  </si>
  <si>
    <t>6596eb1d2e5114d54ceac7bc</t>
  </si>
  <si>
    <t xml:space="preserve">Tarun Nittum </t>
  </si>
  <si>
    <t>tarun.mail0005@gmail.com</t>
  </si>
  <si>
    <t>The UI is simple, and not demanding this right now.</t>
  </si>
  <si>
    <t>Got to know about this paradigm and it was explained wonderfully.</t>
  </si>
  <si>
    <t>659791562e5114d54ceac7c2</t>
  </si>
  <si>
    <t>Radheshyam Saharan</t>
  </si>
  <si>
    <t>radheshyam@monocept.com</t>
  </si>
  <si>
    <t>Technical Leader</t>
  </si>
  <si>
    <t>In my opinion, potential of real world usage can be decided after a heavy testing of multiple live application, if user really find the difference in response time, then the potential is more.</t>
  </si>
  <si>
    <t>My project is web application and contain heaving calculation ui is somewhat simple so RMVRVM won't be much of changing factor.</t>
  </si>
  <si>
    <t>6597ce9c2e5114d54ceac7c5</t>
  </si>
  <si>
    <t xml:space="preserve">Yesha Shah </t>
  </si>
  <si>
    <t>shahyesha24111995@gmail.com</t>
  </si>
  <si>
    <t>https://www.linkedin.com/in/yesha-shah-8066b0115</t>
  </si>
  <si>
    <t xml:space="preserve">RMVRVM can be applicable to the newer and smaller scale projects and that can be beneficial in terms of battery as well as in the UI as suggested in the research. </t>
  </si>
  <si>
    <t xml:space="preserve">As we are working on a project for the hotel management and they have a functionality where they have to show all the reviews of the property which is done as in the frontend side. And if we apply RMVRVM then it could change the structure and will change the project up side down. As the project has already been built. </t>
  </si>
  <si>
    <t>6597e3c82e5114d54ceac7c7</t>
  </si>
  <si>
    <t xml:space="preserve">Amit pachauri </t>
  </si>
  <si>
    <t>apachauri23@iitk.ac.in</t>
  </si>
  <si>
    <t xml:space="preserve">Working on FDO based iiot devices,  which consume Micro service based architecture,  in develops environments,  for visualization we uses  industrial scada/HMI </t>
  </si>
  <si>
    <t xml:space="preserve">It's good to use for handheld devices,  May improve effectiveness of integration with cloud-based system </t>
  </si>
  <si>
    <t xml:space="preserve">Web based application uses mvc kind of architecture , we need to explore possibility by close study with the applied concepts </t>
  </si>
  <si>
    <t>659806cc2e5114d54ceac7ca</t>
  </si>
  <si>
    <t>Laxit Shah</t>
  </si>
  <si>
    <t>laxit500@gmail.com</t>
  </si>
  <si>
    <t>https://www.linkedin.com/in/laxitshah/</t>
  </si>
  <si>
    <t>6598aba22e5114d54ceac7cb</t>
  </si>
  <si>
    <t>Amit Chopra</t>
  </si>
  <si>
    <t>Moving compute to server is becoming more common, but the if the UI is only a dumb client then many powerful client experiences are under utilized. it is also unclear the cost of doing this work vs benefits are clear; devices are getting very efficient in terms of battery management.</t>
  </si>
  <si>
    <t xml:space="preserve">migrations to new architectures are nearly impossible in the realword </t>
  </si>
  <si>
    <t>659ad9ae2e5114d54ceac7d1</t>
  </si>
  <si>
    <t>Laleet Avaiya</t>
  </si>
  <si>
    <t>201812087@daiict.ac.in</t>
  </si>
  <si>
    <t>Indians will not follow this and outsider will not bealive on this.</t>
  </si>
  <si>
    <t>Multiple developers are working on project if I only follow they will not agree.</t>
  </si>
  <si>
    <t>659ade922e5114d54ceac7d3</t>
  </si>
  <si>
    <t>Nipun Modi</t>
  </si>
  <si>
    <t>nipun318@gmail.com</t>
  </si>
  <si>
    <t xml:space="preserve">Nipun Modi </t>
  </si>
  <si>
    <t xml:space="preserve">Working on application which is SAS in nature </t>
  </si>
  <si>
    <t xml:space="preserve">Useful still difficult based on backend server and resources </t>
  </si>
  <si>
    <t xml:space="preserve">We are mostly using SAS application </t>
  </si>
  <si>
    <t>659aedf42e5114d54ceac7d4</t>
  </si>
  <si>
    <t xml:space="preserve">Dhruv kumar singh </t>
  </si>
  <si>
    <t>itsdhruvrajput@gmail.com</t>
  </si>
  <si>
    <t>https://www.linkedin.com/in/coder-dhruv-singh?utm_source=share&amp;utm_campaign=share_via&amp;utm_content=profile&amp;utm_medium=android_app</t>
  </si>
  <si>
    <t>I think we should try this paradigm and capture all the outcomes like application speed, its complexity, how feasible it is when we need to do some minor changes with data only for UI perspective how quickly we can do that etc.</t>
  </si>
  <si>
    <t xml:space="preserve">I need some time to explore RMVRVM so that I can figure out the constraints. </t>
  </si>
  <si>
    <t>659b30ce2e5114d54ceac7d5</t>
  </si>
  <si>
    <t>Ravi kumar Chitturi</t>
  </si>
  <si>
    <t>ravikumar46@gmail.com</t>
  </si>
  <si>
    <t xml:space="preserve">Frequent changes in the front end requires a backend change as well.. </t>
  </si>
  <si>
    <t xml:space="preserve">it will help the low end devices or Agent based applications where they are on the road through out the day for sales.. </t>
  </si>
  <si>
    <t xml:space="preserve">any front end change like UI element removed requires a backend deployment could be hindering from using this pattern.  </t>
  </si>
  <si>
    <t>659b896e2e5114d54ceac7d8</t>
  </si>
  <si>
    <t>Kishan Peyetti</t>
  </si>
  <si>
    <t>K_Peyyeti@yahoo.com</t>
  </si>
  <si>
    <t>Director, Software Engineering</t>
  </si>
  <si>
    <t>Enterprise class applications made need significant re-engineering effort to move to RMVRVM without any tangible benefit to the enterprise</t>
  </si>
  <si>
    <t xml:space="preserve">RMVRVM seems to be more applicable to user apps and maybe B2C apps only </t>
  </si>
  <si>
    <t>659b89f02e5114d54ceac7d9</t>
  </si>
  <si>
    <t>Ankita</t>
  </si>
  <si>
    <t>patelankita960@gmail.com</t>
  </si>
  <si>
    <t>659b97162e5114d54ceac7da</t>
  </si>
  <si>
    <t>Yatharth Joshi</t>
  </si>
  <si>
    <t>yatharthj79@gmail.com</t>
  </si>
  <si>
    <t>https://www.linkedin.com/in/yatharth-joshi-a9a86432</t>
  </si>
  <si>
    <t>Team Lead</t>
  </si>
  <si>
    <t xml:space="preserve"> - It is use full and time saving.</t>
  </si>
  <si>
    <t>659b99e12e5114d54ceac7db</t>
  </si>
  <si>
    <t>Hamza Zaveri</t>
  </si>
  <si>
    <t>202112061@daiict.ac.in</t>
  </si>
  <si>
    <t>https://www.linkedin.com/in/hamza-zaveri/</t>
  </si>
  <si>
    <t>This could lead to challenges in communication and alignment of objectives between the teams, especially if they operate in silos.</t>
  </si>
  <si>
    <t>The RMVRVM paradigm seems promising, especially in its potential to enhance energy efficiency and reduce data overload on client devices. However, its real-world applicability would depend on various factors like the nature of the application, the existing architecture, and the ability of the development team to adapt to new paradigms.</t>
  </si>
  <si>
    <t>Significant constraints could include the existing architectural framework of the application, potential compatibility issues with legacy systems, and the learning curve associated with understanding and implementing a new paradigm. Additionally, the effectiveness of RMVRVM would vary depending on the specific requirements and design of the application.</t>
  </si>
  <si>
    <t>659c5ed72e5114d54ceac7de</t>
  </si>
  <si>
    <t>Deep Dave</t>
  </si>
  <si>
    <t>deep.er015@gmail.com</t>
  </si>
  <si>
    <t>Most of the mobile apps we have contains UI components depends on native library. I would definitively like to explore more about RMVRVM</t>
  </si>
  <si>
    <t>659ce3ef2e5114d54ceac7e6</t>
  </si>
  <si>
    <t>Amit Mankodi</t>
  </si>
  <si>
    <t>amit_mankodi@daiict.ac.in</t>
  </si>
  <si>
    <t>https://www.linkedin.com/in/amitmankodi/</t>
  </si>
  <si>
    <t>Professor</t>
  </si>
  <si>
    <t>For new applications, RMVRVM definitely must be considered. For existing applications, client views with heavy processing can be identified which can have larger benefit from this approach.</t>
  </si>
  <si>
    <t>None</t>
  </si>
  <si>
    <t>659e794a2e5114d54ceac7eb</t>
  </si>
  <si>
    <t>Harjinder Chandi</t>
  </si>
  <si>
    <t>harjinder.chandi@junept.co.uk</t>
  </si>
  <si>
    <t>In the software industry the potential real-word usages of this paradigm is for the development of greenfield projects. For brownfield projects organizations do not have any motivation to spend money to overhaul something already developed and deployed unless customers make noise about it.</t>
  </si>
  <si>
    <t xml:space="preserve">Current projects in hand always have expected velocity and tentative delivery dates setup which are mostly derived from the skills and experience of the team. Even though we do agile software development but changing the software architecture midway through is not encouraged as it would require moving the client side code to server side code, mostly different people work on frontend tech stack than the backend tech stack. It would require cross training the team members.
</t>
  </si>
  <si>
    <t>659e87832e5114d54ceac7ec</t>
  </si>
  <si>
    <t>Piyush Khanna</t>
  </si>
  <si>
    <t>piyushkhanna77@gmail.com</t>
  </si>
  <si>
    <t>https://www.linkedin.com/in/piyushkhanna77//</t>
  </si>
  <si>
    <t>Sr Dir, PM</t>
  </si>
  <si>
    <t>AI-based apps that depend on large swathes of data, but need to have high responsiveness. Web3 apps (blockchain) that are compute heavy. And of course, as you explained, UI-intensive ones that require lots of data computation to transform model to model-view</t>
  </si>
  <si>
    <t>Server-side infra cost and development skillsets
Latency challenges for apps that require extremely high responsiveness 
Processing efficiency improvements in mobile chipsets</t>
  </si>
  <si>
    <t>65a08bdd2e5114d54ceac7ef</t>
  </si>
  <si>
    <t>Ashwin</t>
  </si>
  <si>
    <t>ashwin.sathya@outlook.com</t>
  </si>
  <si>
    <t>Like any new technology, this requires a rearchitecture of existing application, depending on the legacy nature of applications involved it could be costlier in terms of effort. For newer applications, rMVrVM is definitely something to consider and implement.</t>
  </si>
  <si>
    <t>65a0d2dc2e5114d54ceac7f0</t>
  </si>
  <si>
    <t>Anjani Chandan</t>
  </si>
  <si>
    <t>chandan.anjani@gmail.com</t>
  </si>
  <si>
    <t xml:space="preserve">It's pretty cool and great idea. Brining this to reality and applying it to some sample real project would be useful. Reaching out to some phone developer and asking them to try would be a good starting point. </t>
  </si>
  <si>
    <t>From the design it looks simple but exploring the details of it as how to use would give more confidence. Other than this applying a technique or library has it's own complication on compliance for big organization. I can try it for my personal project but I am not sure about applying it for enterprise applications.</t>
  </si>
  <si>
    <t>65a217772e5114d54ceac7f4</t>
  </si>
  <si>
    <t>Archan Ranade</t>
  </si>
  <si>
    <t>It seems a promising approach in terms of increasing battery life. Generating this notion of consuming less battery life could become a practice going ahead, if this paradigm is applied everywhere.
Even if this is not implemented fully, teams can always have a hybrid approach to implement this or at least to have parts of the application in RMVRVM.
This could also become a QA parameter for teams developing for battery operated devices.
For the cons, I believe the response time of an application has become more to the subject of network response time. I don't have specific data, but I believe that sorting or filtering on phone's storage could be quicker than doing the same on a server over the network. Network interruptions and fluctuations are more likely to occur than slow disk response time or page faults leading to an increased response time. If your app has a SLA of certain response time, would this approach affect such apps?
Caching was mentioned at the end of the video. Cache invalidation in itself is another paradigm so it needs to be handled with precision.</t>
  </si>
  <si>
    <t>Since I don't have experience in developing for battery operated devices as I mostly work for web services deployed on cloud and consumed through browsers, I cannot speak much here about this paradigm. But if I had to implement, I would first give importance to my application's performance first and then try to optimise battery usage.</t>
  </si>
  <si>
    <t>65a37a272e5114d54ceac7f6</t>
  </si>
  <si>
    <t>Rahul Pawar</t>
  </si>
  <si>
    <t>rahuldotpawar@gmail.com</t>
  </si>
  <si>
    <t>Engineering Manager</t>
  </si>
  <si>
    <t>It is a promising design for new applications that may be designed.</t>
  </si>
  <si>
    <t>It needs to account for design changes that are required to the existing systems. Most systems exist as parts of bigger design</t>
  </si>
  <si>
    <t>65a384812e5114d54ceac7f7</t>
  </si>
  <si>
    <t>Israr</t>
  </si>
  <si>
    <t>In order to apply this RMVRVM, first the code must be in MVVM also RMVRVM seems to be complex at first (Can provider better feedback after trying at least once)</t>
  </si>
  <si>
    <t>RMVRVM seems to be good, but need to think about the complexity. 
One important thing that I could observe from the video, there would be tight coupling between the App and Backend. 
Even if we are saving energy on client side, but by doing the processing on the server, server would consume more energy (so how it is saving  energy ?)</t>
  </si>
  <si>
    <t>Tight coupling of App and Backend.
Seems to be complex (Means, can get much better idea by looking at one practical example in detail)</t>
  </si>
  <si>
    <t>65a4c6bb2e5114d54ceac7fa</t>
  </si>
  <si>
    <t>AJAYKUMAR VAVDIYA</t>
  </si>
  <si>
    <t>ajayvavdiya@gmail.com</t>
  </si>
  <si>
    <t>https://www.linkedin.com/in/ajay-vavdiya/</t>
  </si>
  <si>
    <t>65a4cb392e5114d54ceac7fb</t>
  </si>
  <si>
    <t>Kartik Vaghasiya</t>
  </si>
  <si>
    <t>kartikvaghasiya10@gmail.com</t>
  </si>
  <si>
    <t>https://www.linkedin.com/in/kartik-vaghasiya-23886b1b7/</t>
  </si>
  <si>
    <t>The term "RMVRVM" doesn't correspond to any widely recognized or established concept or paradigm in the fields I'm familiar with, including computer science, artificial intelligence, or other technology-related domains. It's possible that the term has been introduced or gained prominence after that date, or it might be specific to a particular niche or industry.</t>
  </si>
  <si>
    <t>RMVRVM is a new or less-known paradigm, and the development team may need time to understand its principles, conventions, and best practices. This learning curve can impact project timelines.
If the development team is not aligned on the adoption of RMVRVM or lacks expertise in it, collaboration challenges may arise. Ensuring that the team is on the same page and has the necessary skills is crucial.</t>
  </si>
  <si>
    <t>65b0cdd82e5114d54ceac7ff</t>
  </si>
  <si>
    <t>Patricia Colley</t>
  </si>
  <si>
    <t>cosmicfire@gmail.com</t>
  </si>
  <si>
    <t>206-949-8974</t>
  </si>
  <si>
    <t>UX Architect and Practice Lead</t>
  </si>
  <si>
    <t xml:space="preserve">What about latency in fetching data under less than ideal connectivity? Tracking health stats &amp; progress for a fitness app may be too hard. Depends how well your solution can parse/pivot the data. </t>
  </si>
  <si>
    <t xml:space="preserve">I'm not a technical architect so I'm not sure. I'd want to see how your experiments fared. I am intrigued by the idea. Heavy mobile/watch users would love to get more battery life without sacrificing productivity or data access. Anyone working or tracking their life on the go could benefit. I mentioned a few questions or concerns in the question above. It has great potential. </t>
  </si>
  <si>
    <t>I can't speak as a technical expert. I believe you've done a good job of identifying several key pragmatic concerns, and I broadly mentioned a few others. Team politics and siloed development will likely be a big hurdle for adoption. You will surely want to do more elaborate, high-value use-case driven prototypes to learn more.  Best of luck to you.</t>
  </si>
  <si>
    <t>65b233692e5114d54ceac800</t>
  </si>
  <si>
    <t>Nimit Mankodi</t>
  </si>
  <si>
    <t>nimit.mankodi@gmail.com</t>
  </si>
  <si>
    <t>https://www.linkedin.com/in/nimit-mankodi</t>
  </si>
  <si>
    <t>React and Next js offers server side rendering is indeed a step towards this pattern.</t>
  </si>
  <si>
    <t>65b415c72e5114d54ceac802</t>
  </si>
  <si>
    <t>Sijin Joseph</t>
  </si>
  <si>
    <t>sijinjoseph@gmail.com</t>
  </si>
  <si>
    <t>Director</t>
  </si>
  <si>
    <t>Battery consumption and net energy usage is not a factor that is taken into account when developing the application currently. My sense is that this is not a concern for the majority for app developers since it does not gain any users or provide a marked difference in UX.</t>
  </si>
  <si>
    <t xml:space="preserve">Getting buy in from others on the reason from making the change would be the major hurdle. </t>
  </si>
  <si>
    <t>65b9ff466d3373c632a6cbfc</t>
  </si>
  <si>
    <t>Hetav Vakani</t>
  </si>
  <si>
    <t>vakanihetav@gmail.com</t>
  </si>
  <si>
    <t>www.linkedin.com/in/hetav-vakani</t>
  </si>
  <si>
    <t>65bb1ae16d3373c632a6cbfd</t>
  </si>
  <si>
    <t>Radhe Sravan</t>
  </si>
  <si>
    <t>paturisravan@gmail.com</t>
  </si>
  <si>
    <t>Reduced battery consumption and increase in response time as stated are vital factors for anyone trying to work on highly efficient web applications that run on smart devices. RMVRM could have a lot of potential</t>
  </si>
  <si>
    <t>1. Since the View Model part is being migrated to the server, care should be taken that the server is not overloaded with this processing. Else we are compromising the server efficiency in order to improve the client
2. As mentioned in the video, if we are only sending the required data to the client, we should have an easy approach to update the remote model to pass in additional data as and when required. Currently in the real world scenarios API send in a lot of data that the clients may not consume at the moment but may uptake them in a phase wise manner. In those cases it will be a simple view model update that will show up the new data on the UI</t>
  </si>
  <si>
    <t>Do you or your team work actively on an app/web app that run on a battery-operated device like a phone, a tabet or a laptop</t>
  </si>
  <si>
    <t>count</t>
  </si>
  <si>
    <t>Does the app use API that would be sending more data then required on the client side in the UI?</t>
  </si>
  <si>
    <t>Could the RMVRVM paradigm be followed in the project that your team is doing to save energy on client devices?</t>
  </si>
  <si>
    <t xml:space="preserve">Which of the following issues do you think could the RMVRVM paradigm face when followed in your project? </t>
  </si>
  <si>
    <t>UI of app is too complex to move to server side</t>
  </si>
  <si>
    <t xml:space="preserve">Collabaration issues because front end and backend teams are different </t>
  </si>
  <si>
    <t xml:space="preserve">The paradigm has high learning curve </t>
  </si>
  <si>
    <t>The RMVRVM approach could be applied in an app/web gradually, starting from the feature under development, taking one UI page at a time. How likely is that your team can adopt RMVRVM using this approach?</t>
  </si>
  <si>
    <t>Very Likely</t>
  </si>
  <si>
    <t>Somewhat Likely</t>
  </si>
  <si>
    <t>How likely are you to discuss the RMVRVM paradigm in your organization or team to explore its applicability?</t>
  </si>
  <si>
    <t>How likely are you to explore further the RMVRVM paradigm in your organization by recommending a pilot or an intern project?</t>
  </si>
  <si>
    <t>Some what Likely</t>
  </si>
  <si>
    <t>The project can not implement the change due to tight delivery milestones</t>
  </si>
  <si>
    <t>QID</t>
  </si>
  <si>
    <t>Type</t>
  </si>
  <si>
    <t>Q1</t>
  </si>
  <si>
    <t>Do you or your team work actively on an app/web app that runs on a battery-operated device like a phone, a tablet or a laptop?</t>
  </si>
  <si>
    <t>Does the app use API that could be sending more data than required on the client side in the UI?</t>
  </si>
  <si>
    <t>Q2</t>
  </si>
  <si>
    <t>Q3</t>
  </si>
  <si>
    <t>Which of the following issues do you think could the RMVRVM paradigm face when followed in your project?</t>
  </si>
  <si>
    <t>The RMVRVM approach could be applied in app/web app gradually, starting from the feature under development, taking one UI page at a time. How likely is it that your team can adopt RMVRVM using this approach?</t>
  </si>
  <si>
    <t>Q4</t>
  </si>
  <si>
    <t>How likely are you to discuss the RMVRVM paradigm in your organization or team
to explore its applicability?</t>
  </si>
  <si>
    <t>Q5</t>
  </si>
  <si>
    <t>Q6</t>
  </si>
  <si>
    <t>What is your opinion on the applicability or potential of real-world usage of the
RMVRVM paradigm?</t>
  </si>
  <si>
    <t>What are the constraints you see that could hinder applying the RMVRVM paradigm in the source code of your current project?</t>
  </si>
  <si>
    <t>Q7</t>
  </si>
  <si>
    <t>Q8</t>
  </si>
  <si>
    <t>Q9</t>
  </si>
  <si>
    <t>Yes/No</t>
  </si>
  <si>
    <t>Free Text</t>
  </si>
  <si>
    <t>Multiple Choices (Very likely, Somewhat likely, Unlikely, Not at all)</t>
  </si>
  <si>
    <t>Survey Question</t>
  </si>
  <si>
    <t>Personal Information</t>
  </si>
  <si>
    <t>Item</t>
  </si>
  <si>
    <t>ID</t>
  </si>
  <si>
    <t>Name</t>
  </si>
  <si>
    <t>Email</t>
  </si>
  <si>
    <t>Mandatory</t>
  </si>
  <si>
    <t>Not Mandatory</t>
  </si>
  <si>
    <t>Phone</t>
  </si>
  <si>
    <t>LinkedIn</t>
  </si>
  <si>
    <t>Years of Experience</t>
  </si>
  <si>
    <t>Values</t>
  </si>
  <si>
    <t xml:space="preserve">Email </t>
  </si>
  <si>
    <t>Number</t>
  </si>
  <si>
    <t>URL</t>
  </si>
  <si>
    <t>One of: Less than 2, Between 2 and 5, Between 5 and 10, More than 10</t>
  </si>
  <si>
    <t>Current Role</t>
  </si>
  <si>
    <t>One of: Developer, Tester, Architect, Project Manager, Other (specify)</t>
  </si>
  <si>
    <t>Experience</t>
  </si>
  <si>
    <t>Q8 Text</t>
  </si>
  <si>
    <t>Q9 Text</t>
  </si>
  <si>
    <t>Responses</t>
  </si>
  <si>
    <t>Total Responses</t>
  </si>
  <si>
    <t>Valid Responses</t>
  </si>
  <si>
    <t>Applicable in POC</t>
  </si>
  <si>
    <t>Role Category</t>
  </si>
  <si>
    <t>Count</t>
  </si>
  <si>
    <t>Junior Dev</t>
  </si>
  <si>
    <t>Senior Dev</t>
  </si>
  <si>
    <t>Expert Dev</t>
  </si>
  <si>
    <t>Leadership/Architect</t>
  </si>
  <si>
    <t>RMVRVM Feasibility</t>
  </si>
  <si>
    <t>Between 2 to 5 years</t>
  </si>
  <si>
    <t>More then 10 years</t>
  </si>
  <si>
    <t>2. Dependence on server for all the processings and also it might cause delays in response if poor net connection</t>
  </si>
  <si>
    <t>Its good to have at certain level as it depends on the nature of app or what app requires.</t>
  </si>
  <si>
    <t>Summer</t>
  </si>
  <si>
    <t>Less then 2 years</t>
  </si>
  <si>
    <t>Chirag</t>
  </si>
  <si>
    <t>However, privacy has to a big concern be taken care of.</t>
  </si>
  <si>
    <t>2. All the data will be on cloud storage so we have to make sure of having good and stable internet connection.</t>
  </si>
  <si>
    <t>Shivam Gupta</t>
  </si>
  <si>
    <t>2) network issue</t>
  </si>
  <si>
    <t>3) old device like 3g,4g network can work very slowly and badly</t>
  </si>
  <si>
    <t>Vaja Sanjay</t>
  </si>
  <si>
    <t>Gangadhar Heralgi</t>
  </si>
  <si>
    <t>Amit Pachauri</t>
  </si>
  <si>
    <t>Yesha Shah</t>
  </si>
  <si>
    <t>DhruvKumar Singh</t>
  </si>
  <si>
    <t>RaviKumar Chituri</t>
  </si>
  <si>
    <t>Kishan Piyatti</t>
  </si>
  <si>
    <t>Director Software Engineer</t>
  </si>
  <si>
    <t xml:space="preserve">Harjinder Chandi </t>
  </si>
  <si>
    <t xml:space="preserve">Latency challenges for apps that require extremely high responsiveness </t>
  </si>
  <si>
    <t>ocessing efficiency improvements in mobile chipsets</t>
  </si>
  <si>
    <t>Senior Director</t>
  </si>
  <si>
    <t>Even if this is not implemented fully, teams can always have a hybrid approach to implement this or at least to have parts of the application in RMVRVM.</t>
  </si>
  <si>
    <t>This could also become a QA parameter for teams developing for battery operated devices.</t>
  </si>
  <si>
    <t>For the cons, I believe the response time of an application has become more to the subject of network response time. I don't have specific data, but I believe that sorting or filtering on phone's storage could be quicker than doing the same on a server over the network. Network interruptions and fluctuations are more likely to occur than slow disk response time or page faults leading to an increased response time. If your app has a SLA of certain response time, would this approach affect such apps?</t>
  </si>
  <si>
    <t>Caching was mentioned at the end of the video. Cache invalidation in itself is another paradigm so it needs to be handled with precision.</t>
  </si>
  <si>
    <t>Manager</t>
  </si>
  <si>
    <t xml:space="preserve">One important thing that I could observe from the video, there would be tight coupling between the App and Backend. </t>
  </si>
  <si>
    <t>Even if we are saving energy on client side, but by doing the processing on the server, server would consume more energy (so how it is saving  energy ?)</t>
  </si>
  <si>
    <t>Seems to be complex (Means, can get much better idea by looking at one practical example in detail)</t>
  </si>
  <si>
    <t>If the development team is not aligned on the adoption of RMVRVM or lacks expertise in it, collaboration challenges may arise. Ensuring that the team is on the same page and has the necessary skills is crucial.</t>
  </si>
  <si>
    <t xml:space="preserve">Developer </t>
  </si>
  <si>
    <t xml:space="preserve">Architect </t>
  </si>
  <si>
    <t>2. As mentioned in the video, if we are only sending the required data to the client, we should have an easy approach to update the remote model to pass in additional data as and when required. Currently in the real world scenarios API send in a lot of data that the clients may not consume at the moment but may uptake them in a phase wise manner. In those cases it will be a simple view model update that will show up the new data on the UI</t>
  </si>
  <si>
    <t>Person name</t>
  </si>
  <si>
    <t>Sq1</t>
  </si>
  <si>
    <t>Sq2</t>
  </si>
  <si>
    <t>Sq3</t>
  </si>
  <si>
    <t>Sq4</t>
  </si>
  <si>
    <t>Sq5</t>
  </si>
  <si>
    <t>Sq6</t>
  </si>
  <si>
    <t>Sq7</t>
  </si>
  <si>
    <t>Total</t>
  </si>
  <si>
    <t>q7</t>
  </si>
  <si>
    <t>total</t>
  </si>
  <si>
    <t>Mean</t>
  </si>
  <si>
    <t>Standard Deviation</t>
  </si>
  <si>
    <t>Dhruv</t>
  </si>
  <si>
    <t>q8</t>
  </si>
  <si>
    <t>q9</t>
  </si>
  <si>
    <t>AVG</t>
  </si>
  <si>
    <t>Percentage</t>
  </si>
  <si>
    <t>out of</t>
  </si>
  <si>
    <t>Lower bound</t>
  </si>
  <si>
    <t>X</t>
  </si>
  <si>
    <t>Y</t>
  </si>
  <si>
    <t>Upper bound</t>
  </si>
  <si>
    <t>Sq8</t>
  </si>
  <si>
    <t>Sq9</t>
  </si>
  <si>
    <t>Out of</t>
  </si>
  <si>
    <t>A.1. Concern of saving energy on client devices.</t>
  </si>
  <si>
    <t xml:space="preserve"> </t>
  </si>
  <si>
    <t>Rank</t>
  </si>
  <si>
    <t>correlation</t>
  </si>
  <si>
    <t>A.2. Challenging due to project management</t>
  </si>
  <si>
    <t>A.3. Incremental adoption / after PoC project.</t>
  </si>
  <si>
    <t>Rank1</t>
  </si>
  <si>
    <t>Rank2</t>
  </si>
  <si>
    <t>Corr</t>
  </si>
  <si>
    <t>Correlation</t>
  </si>
  <si>
    <t>Tau</t>
  </si>
  <si>
    <t>P_value</t>
  </si>
  <si>
    <t>Person Name</t>
  </si>
  <si>
    <t>Gangadhaar</t>
  </si>
  <si>
    <t>Jigar</t>
  </si>
  <si>
    <t>Om</t>
  </si>
  <si>
    <t>Ravi</t>
  </si>
  <si>
    <t>Rushang</t>
  </si>
  <si>
    <t>Spandana</t>
  </si>
  <si>
    <t>Bharat</t>
  </si>
  <si>
    <t>Max</t>
  </si>
  <si>
    <t>Min</t>
  </si>
  <si>
    <t>p-value</t>
  </si>
  <si>
    <t>(from Python Spearmanr package)</t>
  </si>
  <si>
    <t>Correlation from Python spearmanr package</t>
  </si>
  <si>
    <t>From Excel CORREL function</t>
  </si>
  <si>
    <t>Excel</t>
  </si>
  <si>
    <t>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</si>
</sst>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0"/>
      <color theme="1"/>
      <name val="Arial Unicode MS"/>
    </font>
    <font>
      <sz val="11"/>
      <color rgb="FFC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wrapText="1"/>
    </xf>
    <xf numFmtId="9" fontId="0" fillId="0" borderId="0" xfId="0" applyNumberFormat="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right" vertical="top" wrapText="1"/>
    </xf>
    <xf numFmtId="11" fontId="0" fillId="0" borderId="0" xfId="0" applyNumberFormat="1" applyAlignment="1">
      <alignment horizontal="right" vertical="top" wrapText="1"/>
    </xf>
    <xf numFmtId="11" fontId="0" fillId="0" borderId="0" xfId="0" applyNumberFormat="1"/>
    <xf numFmtId="0" fontId="0" fillId="0" borderId="0" xfId="0" applyAlignment="1">
      <alignment horizontal="right" vertical="top"/>
    </xf>
    <xf numFmtId="0" fontId="19" fillId="0" borderId="0" xfId="0" applyFont="1" applyAlignment="1">
      <alignment vertical="center"/>
    </xf>
    <xf numFmtId="0" fontId="20" fillId="0" borderId="0" xfId="0" applyFont="1"/>
    <xf numFmtId="0" fontId="14" fillId="0" borderId="0" xfId="0" applyFont="1"/>
    <xf numFmtId="11" fontId="19" fillId="0" borderId="0" xfId="0" applyNumberFormat="1" applyFont="1" applyAlignment="1">
      <alignment vertical="center"/>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alignment horizontal="general" vertical="top" textRotation="0" wrapText="1" indent="0" justifyLastLine="0" shrinkToFit="0" readingOrder="0"/>
    </dxf>
    <dxf>
      <alignment horizontal="left" vertical="top" textRotation="0" wrapText="1" indent="0" justifyLastLine="0" shrinkToFit="0" readingOrder="0"/>
    </dxf>
    <dxf>
      <alignment horizontal="general"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5">
                    <a:lumMod val="50000"/>
                  </a:schemeClr>
                </a:solidFill>
              </a:rPr>
              <a:t>Do you or your team work actively on an app/web app that run on a battery-operated devices like a phone,</a:t>
            </a:r>
            <a:r>
              <a:rPr lang="en-IN" baseline="0">
                <a:solidFill>
                  <a:schemeClr val="accent5">
                    <a:lumMod val="50000"/>
                  </a:schemeClr>
                </a:solidFill>
              </a:rPr>
              <a:t> a tablet or a laptop?</a:t>
            </a:r>
            <a:endParaRPr lang="en-IN">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1"/>
          <c:order val="11"/>
          <c:tx>
            <c:strRef>
              <c:f>'Survey Analysis'!$N$2</c:f>
              <c:strCache>
                <c:ptCount val="1"/>
                <c:pt idx="0">
                  <c:v>count</c:v>
                </c:pt>
              </c:strCache>
            </c:strRef>
          </c:tx>
          <c:spPr>
            <a:solidFill>
              <a:schemeClr val="tx2">
                <a:lumMod val="75000"/>
              </a:schemeClr>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 </a:t>
                    </a:r>
                    <a:fld id="{3D10CE36-2D06-418E-AA54-F53EFF0DA66D}" type="VALUE">
                      <a:rPr lang="en-US" baseline="0"/>
                      <a:pPr>
                        <a:defRPr/>
                      </a:pPr>
                      <a:t>[VALUE]</a:t>
                    </a:fld>
                    <a:r>
                      <a:rPr lang="en-US" baseline="0"/>
                      <a:t>(74%)</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728A-4793-B70D-3A53020178C5}"/>
                </c:ext>
              </c:extLst>
            </c:dLbl>
            <c:dLbl>
              <c:idx val="1"/>
              <c:tx>
                <c:rich>
                  <a:bodyPr/>
                  <a:lstStyle/>
                  <a:p>
                    <a:r>
                      <a:rPr lang="en-US"/>
                      <a:t>18</a:t>
                    </a:r>
                    <a:r>
                      <a:rPr lang="en-US" baseline="0"/>
                      <a:t> (26%)</a:t>
                    </a:r>
                    <a:endParaRPr lang="en-US"/>
                  </a:p>
                </c:rich>
              </c:tx>
              <c:dLblPos val="outEnd"/>
              <c:showLegendKey val="0"/>
              <c:showVal val="0"/>
              <c:showCatName val="0"/>
              <c:showSerName val="0"/>
              <c:showPercent val="0"/>
              <c:showBubbleSize val="0"/>
              <c:separator>, </c:separator>
              <c:extLst>
                <c:ext xmlns:c15="http://schemas.microsoft.com/office/drawing/2012/chart" uri="{CE6537A1-D6FC-4f65-9D91-7224C49458BB}">
                  <c15:showDataLabelsRange val="1"/>
                </c:ext>
                <c:ext xmlns:c16="http://schemas.microsoft.com/office/drawing/2014/chart" uri="{C3380CC4-5D6E-409C-BE32-E72D297353CC}">
                  <c16:uniqueId val="{00000002-728A-4793-B70D-3A53020178C5}"/>
                </c:ext>
              </c:extLst>
            </c:dLbl>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'Survey Analysis'!$B$3:$B$4</c:f>
              <c:strCache>
                <c:ptCount val="2"/>
                <c:pt idx="0">
                  <c:v>Yes</c:v>
                </c:pt>
                <c:pt idx="1">
                  <c:v>No</c:v>
                </c:pt>
              </c:strCache>
            </c:strRef>
          </c:cat>
          <c:val>
            <c:numRef>
              <c:f>'Survey Analysis'!$N$3:$N$4</c:f>
              <c:numCache>
                <c:formatCode>General</c:formatCode>
                <c:ptCount val="2"/>
                <c:pt idx="0">
                  <c:v>50</c:v>
                </c:pt>
                <c:pt idx="1">
                  <c:v>18</c:v>
                </c:pt>
              </c:numCache>
            </c:numRef>
          </c:val>
          <c:extLst>
            <c:ext xmlns:c15="http://schemas.microsoft.com/office/drawing/2012/chart" uri="{02D57815-91ED-43cb-92C2-25804820EDAC}">
              <c15:datalabelsRange>
                <c15:f>'Survey Analysis'!$N$4:$O$4</c15:f>
                <c15:dlblRangeCache>
                  <c:ptCount val="2"/>
                  <c:pt idx="0">
                    <c:v>18</c:v>
                  </c:pt>
                </c15:dlblRangeCache>
              </c15:datalabelsRange>
            </c:ext>
            <c:ext xmlns:c16="http://schemas.microsoft.com/office/drawing/2014/chart" uri="{C3380CC4-5D6E-409C-BE32-E72D297353CC}">
              <c16:uniqueId val="{0000000B-046A-4641-85DC-3A6E186A8C59}"/>
            </c:ext>
          </c:extLst>
        </c:ser>
        <c:dLbls>
          <c:showLegendKey val="0"/>
          <c:showVal val="0"/>
          <c:showCatName val="0"/>
          <c:showSerName val="0"/>
          <c:showPercent val="0"/>
          <c:showBubbleSize val="0"/>
        </c:dLbls>
        <c:gapWidth val="219"/>
        <c:overlap val="-27"/>
        <c:axId val="711054544"/>
        <c:axId val="831849808"/>
        <c:extLst>
          <c:ext xmlns:c15="http://schemas.microsoft.com/office/drawing/2012/chart" uri="{02D57815-91ED-43cb-92C2-25804820EDAC}">
            <c15:filteredBarSeries>
              <c15:ser>
                <c:idx val="0"/>
                <c:order val="0"/>
                <c:tx>
                  <c:strRef>
                    <c:extLst>
                      <c:ext uri="{02D57815-91ED-43cb-92C2-25804820EDAC}">
                        <c15:formulaRef>
                          <c15:sqref>'Survey Analysis'!$C$2</c15:sqref>
                        </c15:formulaRef>
                      </c:ext>
                    </c:extLst>
                    <c:strCache>
                      <c:ptCount val="1"/>
                    </c:strCache>
                  </c:strRef>
                </c:tx>
                <c:spPr>
                  <a:solidFill>
                    <a:schemeClr val="accent1"/>
                  </a:solidFill>
                  <a:ln>
                    <a:noFill/>
                  </a:ln>
                  <a:effectLst/>
                </c:spPr>
                <c:invertIfNegative val="0"/>
                <c:cat>
                  <c:strRef>
                    <c:extLst>
                      <c:ext uri="{02D57815-91ED-43cb-92C2-25804820EDAC}">
                        <c15:formulaRef>
                          <c15:sqref>'Survey Analysis'!$B$3:$B$4</c15:sqref>
                        </c15:formulaRef>
                      </c:ext>
                    </c:extLst>
                    <c:strCache>
                      <c:ptCount val="2"/>
                      <c:pt idx="0">
                        <c:v>Yes</c:v>
                      </c:pt>
                      <c:pt idx="1">
                        <c:v>No</c:v>
                      </c:pt>
                    </c:strCache>
                  </c:strRef>
                </c:cat>
                <c:val>
                  <c:numRef>
                    <c:extLst>
                      <c:ext uri="{02D57815-91ED-43cb-92C2-25804820EDAC}">
                        <c15:formulaRef>
                          <c15:sqref>'Survey Analysis'!$C$3:$C$4</c15:sqref>
                        </c15:formulaRef>
                      </c:ext>
                    </c:extLst>
                    <c:numCache>
                      <c:formatCode>General</c:formatCode>
                      <c:ptCount val="2"/>
                    </c:numCache>
                  </c:numRef>
                </c:val>
                <c:extLst>
                  <c:ext xmlns:c16="http://schemas.microsoft.com/office/drawing/2014/chart" uri="{C3380CC4-5D6E-409C-BE32-E72D297353CC}">
                    <c16:uniqueId val="{00000000-046A-4641-85DC-3A6E186A8C5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'Survey Analysis'!$D$2</c15:sqref>
                        </c15:formulaRef>
                      </c:ext>
                    </c:extLst>
                    <c:strCache>
                      <c:ptCount val="1"/>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'Survey Analysis'!$B$3:$B$4</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Analysis'!$D$3:$D$4</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1-046A-4641-85DC-3A6E186A8C5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'Survey Analysis'!$E$2</c15:sqref>
                        </c15:formulaRef>
                      </c:ext>
                    </c:extLst>
                    <c:strCache>
                      <c:ptCount val="1"/>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'Survey Analysis'!$B$3:$B$4</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Analysis'!$E$3:$E$4</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2-046A-4641-85DC-3A6E186A8C5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'Survey Analysis'!$F$2</c15:sqref>
                        </c15:formulaRef>
                      </c:ext>
                    </c:extLst>
                    <c:strCache>
                      <c:ptCount val="1"/>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'Survey Analysis'!$B$3:$B$4</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Analysis'!$F$3:$F$4</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3-046A-4641-85DC-3A6E186A8C5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'Survey Analysis'!$G$2</c15:sqref>
                        </c15:formulaRef>
                      </c:ext>
                    </c:extLst>
                    <c:strCache>
                      <c:ptCount val="1"/>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'Survey Analysis'!$B$3:$B$4</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Analysis'!$G$3:$G$4</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4-046A-4641-85DC-3A6E186A8C5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'Survey Analysis'!$H$2</c15:sqref>
                        </c15:formulaRef>
                      </c:ext>
                    </c:extLst>
                    <c:strCache>
                      <c:ptCount val="1"/>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'Survey Analysis'!$B$3:$B$4</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Analysis'!$H$3:$H$4</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5-046A-4641-85DC-3A6E186A8C5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'Survey Analysis'!$I$2</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Analysis'!$B$3:$B$4</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Analysis'!$I$3:$I$4</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6-046A-4641-85DC-3A6E186A8C59}"/>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'Survey Analysis'!$J$2</c15:sqref>
                        </c15:formulaRef>
                      </c:ext>
                    </c:extLst>
                    <c:strCache>
                      <c:ptCount val="1"/>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Analysis'!$B$3:$B$4</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Analysis'!$J$3:$J$4</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7-046A-4641-85DC-3A6E186A8C59}"/>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'Survey Analysis'!$K$2</c15:sqref>
                        </c15:formulaRef>
                      </c:ext>
                    </c:extLst>
                    <c:strCache>
                      <c:ptCount val="1"/>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Analysis'!$B$3:$B$4</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Analysis'!$K$3:$K$4</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8-046A-4641-85DC-3A6E186A8C59}"/>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'Survey Analysis'!$L$2</c15:sqref>
                        </c15:formulaRef>
                      </c:ext>
                    </c:extLst>
                    <c:strCache>
                      <c:ptCount val="1"/>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Analysis'!$B$3:$B$4</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Analysis'!$L$3:$L$4</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9-046A-4641-85DC-3A6E186A8C59}"/>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'Survey Analysis'!$M$2</c15:sqref>
                        </c15:formulaRef>
                      </c:ext>
                    </c:extLst>
                    <c:strCache>
                      <c:ptCount val="1"/>
                    </c:strCache>
                  </c:strRef>
                </c:tx>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Analysis'!$B$3:$B$4</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Analysis'!$M$3:$M$4</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A-046A-4641-85DC-3A6E186A8C59}"/>
                  </c:ext>
                </c:extLst>
              </c15:ser>
            </c15:filteredBarSeries>
          </c:ext>
        </c:extLst>
      </c:barChart>
      <c:catAx>
        <c:axId val="71105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849808"/>
        <c:crosses val="autoZero"/>
        <c:auto val="1"/>
        <c:lblAlgn val="ctr"/>
        <c:lblOffset val="100"/>
        <c:noMultiLvlLbl val="0"/>
      </c:catAx>
      <c:valAx>
        <c:axId val="83184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054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5">
                    <a:lumMod val="50000"/>
                  </a:schemeClr>
                </a:solidFill>
              </a:rPr>
              <a:t>POC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'Survey Analysis'!$D$196</c:f>
              <c:strCache>
                <c:ptCount val="1"/>
                <c:pt idx="0">
                  <c:v>count</c:v>
                </c:pt>
              </c:strCache>
            </c:strRef>
          </c:tx>
          <c:spPr>
            <a:solidFill>
              <a:schemeClr val="accent1">
                <a:lumMod val="75000"/>
              </a:schemeClr>
            </a:solidFill>
            <a:ln>
              <a:noFill/>
            </a:ln>
            <a:effectLst/>
          </c:spPr>
          <c:invertIfNegative val="0"/>
          <c:dLbls>
            <c:dLbl>
              <c:idx val="0"/>
              <c:tx>
                <c:rich>
                  <a:bodyPr/>
                  <a:lstStyle/>
                  <a:p>
                    <a:fld id="{ADE5F401-D491-4B5E-86E0-059C75539E34}" type="VALUE">
                      <a:rPr lang="en-US"/>
                      <a:pPr/>
                      <a:t>[VALUE]</a:t>
                    </a:fld>
                    <a:r>
                      <a:rPr lang="en-US"/>
                      <a:t> (87%)</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E59-42A7-B8C7-D8783840C413}"/>
                </c:ext>
              </c:extLst>
            </c:dLbl>
            <c:dLbl>
              <c:idx val="1"/>
              <c:tx>
                <c:rich>
                  <a:bodyPr/>
                  <a:lstStyle/>
                  <a:p>
                    <a:fld id="{EF2FC3E0-B0CF-4E31-8794-45EDE8B25F57}" type="VALUE">
                      <a:rPr lang="en-US"/>
                      <a:pPr/>
                      <a:t>[VALUE]</a:t>
                    </a:fld>
                    <a:r>
                      <a:rPr lang="en-US"/>
                      <a:t> (13%)</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E59-42A7-B8C7-D8783840C4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Analysis'!$B$197:$B$198</c:f>
              <c:strCache>
                <c:ptCount val="2"/>
                <c:pt idx="0">
                  <c:v>Yes</c:v>
                </c:pt>
                <c:pt idx="1">
                  <c:v>No</c:v>
                </c:pt>
              </c:strCache>
            </c:strRef>
          </c:cat>
          <c:val>
            <c:numRef>
              <c:f>'Survey Analysis'!$D$197:$D$198</c:f>
              <c:numCache>
                <c:formatCode>General</c:formatCode>
                <c:ptCount val="2"/>
                <c:pt idx="0">
                  <c:v>59</c:v>
                </c:pt>
                <c:pt idx="1">
                  <c:v>9</c:v>
                </c:pt>
              </c:numCache>
            </c:numRef>
          </c:val>
          <c:extLst>
            <c:ext xmlns:c16="http://schemas.microsoft.com/office/drawing/2014/chart" uri="{C3380CC4-5D6E-409C-BE32-E72D297353CC}">
              <c16:uniqueId val="{00000001-6E59-42A7-B8C7-D8783840C413}"/>
            </c:ext>
          </c:extLst>
        </c:ser>
        <c:dLbls>
          <c:showLegendKey val="0"/>
          <c:showVal val="0"/>
          <c:showCatName val="0"/>
          <c:showSerName val="0"/>
          <c:showPercent val="0"/>
          <c:showBubbleSize val="0"/>
        </c:dLbls>
        <c:gapWidth val="219"/>
        <c:overlap val="-27"/>
        <c:axId val="1203707664"/>
        <c:axId val="1030150352"/>
        <c:extLst>
          <c:ext xmlns:c15="http://schemas.microsoft.com/office/drawing/2012/chart" uri="{02D57815-91ED-43cb-92C2-25804820EDAC}">
            <c15:filteredBarSeries>
              <c15:ser>
                <c:idx val="0"/>
                <c:order val="0"/>
                <c:tx>
                  <c:strRef>
                    <c:extLst>
                      <c:ext uri="{02D57815-91ED-43cb-92C2-25804820EDAC}">
                        <c15:formulaRef>
                          <c15:sqref>'Survey Analysis'!$C$196</c15:sqref>
                        </c15:formulaRef>
                      </c:ext>
                    </c:extLst>
                    <c:strCache>
                      <c:ptCount val="1"/>
                    </c:strCache>
                  </c:strRef>
                </c:tx>
                <c:spPr>
                  <a:solidFill>
                    <a:schemeClr val="accent1"/>
                  </a:solidFill>
                  <a:ln>
                    <a:noFill/>
                  </a:ln>
                  <a:effectLst/>
                </c:spPr>
                <c:invertIfNegative val="0"/>
                <c:cat>
                  <c:strRef>
                    <c:extLst>
                      <c:ext uri="{02D57815-91ED-43cb-92C2-25804820EDAC}">
                        <c15:formulaRef>
                          <c15:sqref>'Survey Analysis'!$B$197:$B$198</c15:sqref>
                        </c15:formulaRef>
                      </c:ext>
                    </c:extLst>
                    <c:strCache>
                      <c:ptCount val="2"/>
                      <c:pt idx="0">
                        <c:v>Yes</c:v>
                      </c:pt>
                      <c:pt idx="1">
                        <c:v>No</c:v>
                      </c:pt>
                    </c:strCache>
                  </c:strRef>
                </c:cat>
                <c:val>
                  <c:numRef>
                    <c:extLst>
                      <c:ext uri="{02D57815-91ED-43cb-92C2-25804820EDAC}">
                        <c15:formulaRef>
                          <c15:sqref>'Survey Analysis'!$C$197:$C$198</c15:sqref>
                        </c15:formulaRef>
                      </c:ext>
                    </c:extLst>
                    <c:numCache>
                      <c:formatCode>General</c:formatCode>
                      <c:ptCount val="2"/>
                    </c:numCache>
                  </c:numRef>
                </c:val>
                <c:extLst>
                  <c:ext xmlns:c16="http://schemas.microsoft.com/office/drawing/2014/chart" uri="{C3380CC4-5D6E-409C-BE32-E72D297353CC}">
                    <c16:uniqueId val="{00000000-6E59-42A7-B8C7-D8783840C413}"/>
                  </c:ext>
                </c:extLst>
              </c15:ser>
            </c15:filteredBarSeries>
          </c:ext>
        </c:extLst>
      </c:barChart>
      <c:catAx>
        <c:axId val="120370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150352"/>
        <c:crosses val="autoZero"/>
        <c:auto val="1"/>
        <c:lblAlgn val="ctr"/>
        <c:lblOffset val="100"/>
        <c:noMultiLvlLbl val="0"/>
      </c:catAx>
      <c:valAx>
        <c:axId val="103015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707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5">
                    <a:lumMod val="50000"/>
                  </a:schemeClr>
                </a:solidFill>
              </a:rPr>
              <a:t>Role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'Survey Analysis'!$D$217</c:f>
              <c:strCache>
                <c:ptCount val="1"/>
                <c:pt idx="0">
                  <c:v>Count</c:v>
                </c:pt>
              </c:strCache>
            </c:strRef>
          </c:tx>
          <c:spPr>
            <a:solidFill>
              <a:schemeClr val="accent2"/>
            </a:solidFill>
            <a:ln>
              <a:noFill/>
            </a:ln>
            <a:effectLst/>
          </c:spPr>
          <c:invertIfNegative val="0"/>
          <c:dLbls>
            <c:dLbl>
              <c:idx val="0"/>
              <c:tx>
                <c:rich>
                  <a:bodyPr/>
                  <a:lstStyle/>
                  <a:p>
                    <a:fld id="{552F3D92-F5D3-474B-B834-CD6C0DB56090}" type="VALUE">
                      <a:rPr lang="en-US"/>
                      <a:pPr/>
                      <a:t>[VALUE]</a:t>
                    </a:fld>
                    <a:r>
                      <a:rPr lang="en-US"/>
                      <a:t> (31%)</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AAD-476A-AF43-6A30B07F8293}"/>
                </c:ext>
              </c:extLst>
            </c:dLbl>
            <c:dLbl>
              <c:idx val="1"/>
              <c:tx>
                <c:rich>
                  <a:bodyPr/>
                  <a:lstStyle/>
                  <a:p>
                    <a:fld id="{33785E68-6A11-4AD5-AB10-BF6801889277}" type="VALUE">
                      <a:rPr lang="en-US"/>
                      <a:pPr/>
                      <a:t>[VALUE]</a:t>
                    </a:fld>
                    <a:r>
                      <a:rPr lang="en-US"/>
                      <a:t> (23%)</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AAD-476A-AF43-6A30B07F8293}"/>
                </c:ext>
              </c:extLst>
            </c:dLbl>
            <c:dLbl>
              <c:idx val="2"/>
              <c:tx>
                <c:rich>
                  <a:bodyPr/>
                  <a:lstStyle/>
                  <a:p>
                    <a:fld id="{BE4FD0AA-CEA2-40F8-8188-6E6896F2362F}" type="VALUE">
                      <a:rPr lang="en-US"/>
                      <a:pPr/>
                      <a:t>[VALUE]</a:t>
                    </a:fld>
                    <a:r>
                      <a:rPr lang="en-US"/>
                      <a:t> (15%)</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AAD-476A-AF43-6A30B07F8293}"/>
                </c:ext>
              </c:extLst>
            </c:dLbl>
            <c:dLbl>
              <c:idx val="3"/>
              <c:tx>
                <c:rich>
                  <a:bodyPr/>
                  <a:lstStyle/>
                  <a:p>
                    <a:fld id="{C6DAC644-DCDE-4DEB-99A3-AAEBB29DC7DC}" type="VALUE">
                      <a:rPr lang="en-US"/>
                      <a:pPr/>
                      <a:t>[VALUE]</a:t>
                    </a:fld>
                    <a:r>
                      <a:rPr lang="en-US"/>
                      <a:t> (31%)</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AAD-476A-AF43-6A30B07F82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Analysis'!$B$218:$B$221</c:f>
              <c:strCache>
                <c:ptCount val="4"/>
                <c:pt idx="0">
                  <c:v>Junior Dev</c:v>
                </c:pt>
                <c:pt idx="1">
                  <c:v>Senior Dev</c:v>
                </c:pt>
                <c:pt idx="2">
                  <c:v>Expert Dev</c:v>
                </c:pt>
                <c:pt idx="3">
                  <c:v>Leadership/Architect</c:v>
                </c:pt>
              </c:strCache>
            </c:strRef>
          </c:cat>
          <c:val>
            <c:numRef>
              <c:f>'Survey Analysis'!$D$218:$D$221</c:f>
              <c:numCache>
                <c:formatCode>General</c:formatCode>
                <c:ptCount val="4"/>
                <c:pt idx="0">
                  <c:v>21</c:v>
                </c:pt>
                <c:pt idx="1">
                  <c:v>16</c:v>
                </c:pt>
                <c:pt idx="2">
                  <c:v>10</c:v>
                </c:pt>
                <c:pt idx="3">
                  <c:v>21</c:v>
                </c:pt>
              </c:numCache>
            </c:numRef>
          </c:val>
          <c:extLst>
            <c:ext xmlns:c16="http://schemas.microsoft.com/office/drawing/2014/chart" uri="{C3380CC4-5D6E-409C-BE32-E72D297353CC}">
              <c16:uniqueId val="{00000001-2AAD-476A-AF43-6A30B07F8293}"/>
            </c:ext>
          </c:extLst>
        </c:ser>
        <c:dLbls>
          <c:showLegendKey val="0"/>
          <c:showVal val="0"/>
          <c:showCatName val="0"/>
          <c:showSerName val="0"/>
          <c:showPercent val="0"/>
          <c:showBubbleSize val="0"/>
        </c:dLbls>
        <c:gapWidth val="219"/>
        <c:overlap val="-27"/>
        <c:axId val="1203693264"/>
        <c:axId val="1203719440"/>
        <c:extLst>
          <c:ext xmlns:c15="http://schemas.microsoft.com/office/drawing/2012/chart" uri="{02D57815-91ED-43cb-92C2-25804820EDAC}">
            <c15:filteredBarSeries>
              <c15:ser>
                <c:idx val="0"/>
                <c:order val="0"/>
                <c:tx>
                  <c:strRef>
                    <c:extLst>
                      <c:ext uri="{02D57815-91ED-43cb-92C2-25804820EDAC}">
                        <c15:formulaRef>
                          <c15:sqref>'Survey Analysis'!$C$217</c15:sqref>
                        </c15:formulaRef>
                      </c:ext>
                    </c:extLst>
                    <c:strCache>
                      <c:ptCount val="1"/>
                    </c:strCache>
                  </c:strRef>
                </c:tx>
                <c:spPr>
                  <a:solidFill>
                    <a:schemeClr val="accent1"/>
                  </a:solidFill>
                  <a:ln>
                    <a:noFill/>
                  </a:ln>
                  <a:effectLst/>
                </c:spPr>
                <c:invertIfNegative val="0"/>
                <c:cat>
                  <c:strRef>
                    <c:extLst>
                      <c:ext uri="{02D57815-91ED-43cb-92C2-25804820EDAC}">
                        <c15:formulaRef>
                          <c15:sqref>'Survey Analysis'!$B$218:$B$221</c15:sqref>
                        </c15:formulaRef>
                      </c:ext>
                    </c:extLst>
                    <c:strCache>
                      <c:ptCount val="4"/>
                      <c:pt idx="0">
                        <c:v>Junior Dev</c:v>
                      </c:pt>
                      <c:pt idx="1">
                        <c:v>Senior Dev</c:v>
                      </c:pt>
                      <c:pt idx="2">
                        <c:v>Expert Dev</c:v>
                      </c:pt>
                      <c:pt idx="3">
                        <c:v>Leadership/Architect</c:v>
                      </c:pt>
                    </c:strCache>
                  </c:strRef>
                </c:cat>
                <c:val>
                  <c:numRef>
                    <c:extLst>
                      <c:ext uri="{02D57815-91ED-43cb-92C2-25804820EDAC}">
                        <c15:formulaRef>
                          <c15:sqref>'Survey Analysis'!$C$218:$C$221</c15:sqref>
                        </c15:formulaRef>
                      </c:ext>
                    </c:extLst>
                    <c:numCache>
                      <c:formatCode>General</c:formatCode>
                      <c:ptCount val="4"/>
                    </c:numCache>
                  </c:numRef>
                </c:val>
                <c:extLst>
                  <c:ext xmlns:c16="http://schemas.microsoft.com/office/drawing/2014/chart" uri="{C3380CC4-5D6E-409C-BE32-E72D297353CC}">
                    <c16:uniqueId val="{00000000-2AAD-476A-AF43-6A30B07F8293}"/>
                  </c:ext>
                </c:extLst>
              </c15:ser>
            </c15:filteredBarSeries>
          </c:ext>
        </c:extLst>
      </c:barChart>
      <c:catAx>
        <c:axId val="120369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719440"/>
        <c:crosses val="autoZero"/>
        <c:auto val="1"/>
        <c:lblAlgn val="ctr"/>
        <c:lblOffset val="100"/>
        <c:noMultiLvlLbl val="0"/>
      </c:catAx>
      <c:valAx>
        <c:axId val="120371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93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5">
                    <a:lumMod val="50000"/>
                  </a:schemeClr>
                </a:solidFill>
              </a:rPr>
              <a:t>RMVRVM Feasibility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'Survey Analysis'!$D$240</c:f>
              <c:strCache>
                <c:ptCount val="1"/>
                <c:pt idx="0">
                  <c:v>count</c:v>
                </c:pt>
              </c:strCache>
            </c:strRef>
          </c:tx>
          <c:spPr>
            <a:solidFill>
              <a:schemeClr val="accent1">
                <a:lumMod val="75000"/>
              </a:schemeClr>
            </a:solidFill>
            <a:ln>
              <a:noFill/>
            </a:ln>
            <a:effectLst/>
          </c:spPr>
          <c:invertIfNegative val="0"/>
          <c:dLbls>
            <c:dLbl>
              <c:idx val="0"/>
              <c:tx>
                <c:rich>
                  <a:bodyPr/>
                  <a:lstStyle/>
                  <a:p>
                    <a:fld id="{8AD035A5-E86F-40FA-9D45-A92EA26F46EE}" type="VALUE">
                      <a:rPr lang="en-US"/>
                      <a:pPr/>
                      <a:t>[VALUE]</a:t>
                    </a:fld>
                    <a:r>
                      <a:rPr lang="en-US"/>
                      <a:t> (87%)</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2EA-46DA-9B0F-700E60308691}"/>
                </c:ext>
              </c:extLst>
            </c:dLbl>
            <c:dLbl>
              <c:idx val="1"/>
              <c:tx>
                <c:rich>
                  <a:bodyPr/>
                  <a:lstStyle/>
                  <a:p>
                    <a:fld id="{D75BB167-64D4-401D-B828-FD4B7BAFCB2A}" type="VALUE">
                      <a:rPr lang="en-US"/>
                      <a:pPr/>
                      <a:t>[VALUE]</a:t>
                    </a:fld>
                    <a:r>
                      <a:rPr lang="en-US"/>
                      <a:t> (13%)</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2EA-46DA-9B0F-700E603086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Analysis'!$B$241:$B$242</c:f>
              <c:strCache>
                <c:ptCount val="2"/>
                <c:pt idx="0">
                  <c:v>Yes</c:v>
                </c:pt>
                <c:pt idx="1">
                  <c:v>No</c:v>
                </c:pt>
              </c:strCache>
            </c:strRef>
          </c:cat>
          <c:val>
            <c:numRef>
              <c:f>'Survey Analysis'!$D$241:$D$242</c:f>
              <c:numCache>
                <c:formatCode>General</c:formatCode>
                <c:ptCount val="2"/>
                <c:pt idx="0">
                  <c:v>59</c:v>
                </c:pt>
                <c:pt idx="1">
                  <c:v>9</c:v>
                </c:pt>
              </c:numCache>
            </c:numRef>
          </c:val>
          <c:extLst>
            <c:ext xmlns:c16="http://schemas.microsoft.com/office/drawing/2014/chart" uri="{C3380CC4-5D6E-409C-BE32-E72D297353CC}">
              <c16:uniqueId val="{00000001-62EA-46DA-9B0F-700E60308691}"/>
            </c:ext>
          </c:extLst>
        </c:ser>
        <c:dLbls>
          <c:showLegendKey val="0"/>
          <c:showVal val="0"/>
          <c:showCatName val="0"/>
          <c:showSerName val="0"/>
          <c:showPercent val="0"/>
          <c:showBubbleSize val="0"/>
        </c:dLbls>
        <c:gapWidth val="219"/>
        <c:overlap val="-27"/>
        <c:axId val="1203699984"/>
        <c:axId val="1203724400"/>
        <c:extLst>
          <c:ext xmlns:c15="http://schemas.microsoft.com/office/drawing/2012/chart" uri="{02D57815-91ED-43cb-92C2-25804820EDAC}">
            <c15:filteredBarSeries>
              <c15:ser>
                <c:idx val="0"/>
                <c:order val="0"/>
                <c:tx>
                  <c:strRef>
                    <c:extLst>
                      <c:ext uri="{02D57815-91ED-43cb-92C2-25804820EDAC}">
                        <c15:formulaRef>
                          <c15:sqref>'Survey Analysis'!$C$240</c15:sqref>
                        </c15:formulaRef>
                      </c:ext>
                    </c:extLst>
                    <c:strCache>
                      <c:ptCount val="1"/>
                    </c:strCache>
                  </c:strRef>
                </c:tx>
                <c:spPr>
                  <a:solidFill>
                    <a:schemeClr val="accent1"/>
                  </a:solidFill>
                  <a:ln>
                    <a:noFill/>
                  </a:ln>
                  <a:effectLst/>
                </c:spPr>
                <c:invertIfNegative val="0"/>
                <c:cat>
                  <c:strRef>
                    <c:extLst>
                      <c:ext uri="{02D57815-91ED-43cb-92C2-25804820EDAC}">
                        <c15:formulaRef>
                          <c15:sqref>'Survey Analysis'!$B$241:$B$242</c15:sqref>
                        </c15:formulaRef>
                      </c:ext>
                    </c:extLst>
                    <c:strCache>
                      <c:ptCount val="2"/>
                      <c:pt idx="0">
                        <c:v>Yes</c:v>
                      </c:pt>
                      <c:pt idx="1">
                        <c:v>No</c:v>
                      </c:pt>
                    </c:strCache>
                  </c:strRef>
                </c:cat>
                <c:val>
                  <c:numRef>
                    <c:extLst>
                      <c:ext uri="{02D57815-91ED-43cb-92C2-25804820EDAC}">
                        <c15:formulaRef>
                          <c15:sqref>'Survey Analysis'!$C$241:$C$242</c15:sqref>
                        </c15:formulaRef>
                      </c:ext>
                    </c:extLst>
                    <c:numCache>
                      <c:formatCode>General</c:formatCode>
                      <c:ptCount val="2"/>
                    </c:numCache>
                  </c:numRef>
                </c:val>
                <c:extLst>
                  <c:ext xmlns:c16="http://schemas.microsoft.com/office/drawing/2014/chart" uri="{C3380CC4-5D6E-409C-BE32-E72D297353CC}">
                    <c16:uniqueId val="{00000000-62EA-46DA-9B0F-700E60308691}"/>
                  </c:ext>
                </c:extLst>
              </c15:ser>
            </c15:filteredBarSeries>
          </c:ext>
        </c:extLst>
      </c:barChart>
      <c:catAx>
        <c:axId val="120369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724400"/>
        <c:crosses val="autoZero"/>
        <c:auto val="1"/>
        <c:lblAlgn val="ctr"/>
        <c:lblOffset val="100"/>
        <c:noMultiLvlLbl val="0"/>
      </c:catAx>
      <c:valAx>
        <c:axId val="120372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9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Outliers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yVal>
            <c:numRef>
              <c:f>Points_Table!$O$3:$O$52</c:f>
              <c:numCache>
                <c:formatCode>General</c:formatCode>
                <c:ptCount val="50"/>
                <c:pt idx="0">
                  <c:v>86.666666666666671</c:v>
                </c:pt>
                <c:pt idx="1">
                  <c:v>86.666666666666671</c:v>
                </c:pt>
                <c:pt idx="2">
                  <c:v>80</c:v>
                </c:pt>
                <c:pt idx="3">
                  <c:v>80</c:v>
                </c:pt>
                <c:pt idx="4">
                  <c:v>83.333333333333343</c:v>
                </c:pt>
                <c:pt idx="5">
                  <c:v>90</c:v>
                </c:pt>
                <c:pt idx="6">
                  <c:v>53.333333333333336</c:v>
                </c:pt>
                <c:pt idx="7">
                  <c:v>95</c:v>
                </c:pt>
                <c:pt idx="8">
                  <c:v>67.5</c:v>
                </c:pt>
                <c:pt idx="9">
                  <c:v>80</c:v>
                </c:pt>
                <c:pt idx="10">
                  <c:v>70</c:v>
                </c:pt>
                <c:pt idx="11">
                  <c:v>50</c:v>
                </c:pt>
                <c:pt idx="12">
                  <c:v>70</c:v>
                </c:pt>
                <c:pt idx="13">
                  <c:v>77.5</c:v>
                </c:pt>
                <c:pt idx="14">
                  <c:v>70</c:v>
                </c:pt>
                <c:pt idx="15">
                  <c:v>75</c:v>
                </c:pt>
                <c:pt idx="16">
                  <c:v>52.5</c:v>
                </c:pt>
                <c:pt idx="17">
                  <c:v>80</c:v>
                </c:pt>
                <c:pt idx="18">
                  <c:v>82.5</c:v>
                </c:pt>
                <c:pt idx="19">
                  <c:v>63.333333333333329</c:v>
                </c:pt>
                <c:pt idx="20">
                  <c:v>65</c:v>
                </c:pt>
                <c:pt idx="21">
                  <c:v>65</c:v>
                </c:pt>
                <c:pt idx="22">
                  <c:v>72.5</c:v>
                </c:pt>
                <c:pt idx="23">
                  <c:v>33.333333333333329</c:v>
                </c:pt>
                <c:pt idx="24">
                  <c:v>67.5</c:v>
                </c:pt>
                <c:pt idx="25">
                  <c:v>65</c:v>
                </c:pt>
                <c:pt idx="26">
                  <c:v>76.666666666666671</c:v>
                </c:pt>
                <c:pt idx="27">
                  <c:v>95</c:v>
                </c:pt>
                <c:pt idx="28">
                  <c:v>67.5</c:v>
                </c:pt>
                <c:pt idx="29">
                  <c:v>10</c:v>
                </c:pt>
                <c:pt idx="30">
                  <c:v>37.5</c:v>
                </c:pt>
                <c:pt idx="31">
                  <c:v>57.499999999999993</c:v>
                </c:pt>
                <c:pt idx="32">
                  <c:v>47.5</c:v>
                </c:pt>
                <c:pt idx="33">
                  <c:v>20</c:v>
                </c:pt>
                <c:pt idx="34">
                  <c:v>60</c:v>
                </c:pt>
                <c:pt idx="35">
                  <c:v>80</c:v>
                </c:pt>
                <c:pt idx="36">
                  <c:v>65</c:v>
                </c:pt>
                <c:pt idx="37">
                  <c:v>43.333333333333336</c:v>
                </c:pt>
                <c:pt idx="38">
                  <c:v>76.666666666666671</c:v>
                </c:pt>
                <c:pt idx="39">
                  <c:v>72.5</c:v>
                </c:pt>
                <c:pt idx="40">
                  <c:v>86.666666666666671</c:v>
                </c:pt>
                <c:pt idx="41">
                  <c:v>77.5</c:v>
                </c:pt>
                <c:pt idx="42">
                  <c:v>85</c:v>
                </c:pt>
                <c:pt idx="43">
                  <c:v>27.500000000000004</c:v>
                </c:pt>
                <c:pt idx="44">
                  <c:v>80</c:v>
                </c:pt>
                <c:pt idx="45">
                  <c:v>65</c:v>
                </c:pt>
                <c:pt idx="46">
                  <c:v>90</c:v>
                </c:pt>
                <c:pt idx="47">
                  <c:v>93.333333333333329</c:v>
                </c:pt>
                <c:pt idx="48">
                  <c:v>45</c:v>
                </c:pt>
                <c:pt idx="49">
                  <c:v>72.5</c:v>
                </c:pt>
              </c:numCache>
            </c:numRef>
          </c:yVal>
          <c:smooth val="0"/>
          <c:extLst>
            <c:ext xmlns:c16="http://schemas.microsoft.com/office/drawing/2014/chart" uri="{C3380CC4-5D6E-409C-BE32-E72D297353CC}">
              <c16:uniqueId val="{00000000-C97D-4983-ADF6-0FCA1DDA6206}"/>
            </c:ext>
          </c:extLst>
        </c:ser>
        <c:ser>
          <c:idx val="2"/>
          <c:order val="1"/>
          <c:tx>
            <c:v>Upper Bound</c:v>
          </c:tx>
          <c:spPr>
            <a:ln w="9525" cap="rnd">
              <a:solidFill>
                <a:srgbClr val="C00000"/>
              </a:solidFill>
              <a:round/>
            </a:ln>
            <a:effectLst/>
          </c:spPr>
          <c:marker>
            <c:symbol val="circle"/>
            <c:size val="5"/>
            <c:spPr>
              <a:solidFill>
                <a:srgbClr val="FF0000"/>
              </a:solidFill>
              <a:ln w="9525">
                <a:solidFill>
                  <a:srgbClr val="C00000"/>
                </a:solidFill>
                <a:round/>
              </a:ln>
              <a:effectLst/>
            </c:spPr>
          </c:marker>
          <c:xVal>
            <c:numRef>
              <c:f>Points_Table!$T$8:$T$9</c:f>
              <c:numCache>
                <c:formatCode>General</c:formatCode>
                <c:ptCount val="2"/>
                <c:pt idx="0">
                  <c:v>0</c:v>
                </c:pt>
                <c:pt idx="1">
                  <c:v>50</c:v>
                </c:pt>
              </c:numCache>
            </c:numRef>
          </c:xVal>
          <c:yVal>
            <c:numRef>
              <c:f>Points_Table!$U$8:$U$9</c:f>
              <c:numCache>
                <c:formatCode>General</c:formatCode>
                <c:ptCount val="2"/>
                <c:pt idx="0">
                  <c:v>94.301943580892754</c:v>
                </c:pt>
                <c:pt idx="1">
                  <c:v>94.301943580892754</c:v>
                </c:pt>
              </c:numCache>
            </c:numRef>
          </c:yVal>
          <c:smooth val="0"/>
          <c:extLst>
            <c:ext xmlns:c16="http://schemas.microsoft.com/office/drawing/2014/chart" uri="{C3380CC4-5D6E-409C-BE32-E72D297353CC}">
              <c16:uniqueId val="{00000002-C97D-4983-ADF6-0FCA1DDA6206}"/>
            </c:ext>
          </c:extLst>
        </c:ser>
        <c:ser>
          <c:idx val="3"/>
          <c:order val="2"/>
          <c:tx>
            <c:v>Mean</c:v>
          </c:tx>
          <c:spPr>
            <a:ln w="9525" cap="rnd">
              <a:solidFill>
                <a:srgbClr val="92D050"/>
              </a:solidFill>
              <a:round/>
            </a:ln>
            <a:effectLst/>
          </c:spPr>
          <c:marker>
            <c:symbol val="circle"/>
            <c:size val="5"/>
            <c:spPr>
              <a:solidFill>
                <a:srgbClr val="92D050"/>
              </a:solidFill>
              <a:ln w="9525">
                <a:solidFill>
                  <a:schemeClr val="accent1">
                    <a:lumMod val="60000"/>
                  </a:schemeClr>
                </a:solidFill>
                <a:round/>
              </a:ln>
              <a:effectLst/>
            </c:spPr>
          </c:marker>
          <c:dPt>
            <c:idx val="1"/>
            <c:marker>
              <c:symbol val="circle"/>
              <c:size val="5"/>
              <c:spPr>
                <a:solidFill>
                  <a:srgbClr val="00B050"/>
                </a:solidFill>
                <a:ln w="9525">
                  <a:solidFill>
                    <a:schemeClr val="accent1">
                      <a:lumMod val="60000"/>
                    </a:schemeClr>
                  </a:solidFill>
                  <a:round/>
                </a:ln>
                <a:effectLst/>
              </c:spPr>
            </c:marker>
            <c:bubble3D val="0"/>
            <c:extLst>
              <c:ext xmlns:c16="http://schemas.microsoft.com/office/drawing/2014/chart" uri="{C3380CC4-5D6E-409C-BE32-E72D297353CC}">
                <c16:uniqueId val="{00000005-5AC2-4239-8DDD-EB5812BB5CD5}"/>
              </c:ext>
            </c:extLst>
          </c:dPt>
          <c:xVal>
            <c:numRef>
              <c:f>Points_Table!$Q$13:$Q$14</c:f>
              <c:numCache>
                <c:formatCode>General</c:formatCode>
                <c:ptCount val="2"/>
                <c:pt idx="0">
                  <c:v>0</c:v>
                </c:pt>
                <c:pt idx="1">
                  <c:v>50</c:v>
                </c:pt>
              </c:numCache>
            </c:numRef>
          </c:xVal>
          <c:yVal>
            <c:numRef>
              <c:f>Points_Table!$R$13:$R$14</c:f>
              <c:numCache>
                <c:formatCode>General</c:formatCode>
                <c:ptCount val="2"/>
                <c:pt idx="0">
                  <c:v>62.867647058823515</c:v>
                </c:pt>
                <c:pt idx="1">
                  <c:v>62.867647058823515</c:v>
                </c:pt>
              </c:numCache>
            </c:numRef>
          </c:yVal>
          <c:smooth val="0"/>
          <c:extLst>
            <c:ext xmlns:c16="http://schemas.microsoft.com/office/drawing/2014/chart" uri="{C3380CC4-5D6E-409C-BE32-E72D297353CC}">
              <c16:uniqueId val="{00000003-5AC2-4239-8DDD-EB5812BB5CD5}"/>
            </c:ext>
          </c:extLst>
        </c:ser>
        <c:ser>
          <c:idx val="1"/>
          <c:order val="3"/>
          <c:tx>
            <c:v>Lower Bound</c:v>
          </c:tx>
          <c:spPr>
            <a:ln w="9525" cap="rnd">
              <a:solidFill>
                <a:schemeClr val="accent4">
                  <a:lumMod val="75000"/>
                </a:schemeClr>
              </a:solidFill>
              <a:round/>
            </a:ln>
            <a:effectLst/>
          </c:spPr>
          <c:marker>
            <c:symbol val="circle"/>
            <c:size val="5"/>
            <c:spPr>
              <a:solidFill>
                <a:schemeClr val="accent2">
                  <a:lumMod val="75000"/>
                </a:schemeClr>
              </a:solidFill>
              <a:ln w="9525">
                <a:solidFill>
                  <a:schemeClr val="accent3"/>
                </a:solidFill>
                <a:round/>
              </a:ln>
              <a:effectLst/>
            </c:spPr>
          </c:marker>
          <c:xVal>
            <c:numRef>
              <c:f>Points_Table!$Q$8:$Q$9</c:f>
              <c:numCache>
                <c:formatCode>General</c:formatCode>
                <c:ptCount val="2"/>
                <c:pt idx="0">
                  <c:v>0</c:v>
                </c:pt>
                <c:pt idx="1">
                  <c:v>50</c:v>
                </c:pt>
              </c:numCache>
            </c:numRef>
          </c:xVal>
          <c:yVal>
            <c:numRef>
              <c:f>Points_Table!$R$8:$R$9</c:f>
              <c:numCache>
                <c:formatCode>General</c:formatCode>
                <c:ptCount val="2"/>
                <c:pt idx="0">
                  <c:v>31.433350536754276</c:v>
                </c:pt>
                <c:pt idx="1">
                  <c:v>31.433350536754276</c:v>
                </c:pt>
              </c:numCache>
            </c:numRef>
          </c:yVal>
          <c:smooth val="0"/>
          <c:extLst>
            <c:ext xmlns:c16="http://schemas.microsoft.com/office/drawing/2014/chart" uri="{C3380CC4-5D6E-409C-BE32-E72D297353CC}">
              <c16:uniqueId val="{00000007-5AC2-4239-8DDD-EB5812BB5CD5}"/>
            </c:ext>
          </c:extLst>
        </c:ser>
        <c:dLbls>
          <c:showLegendKey val="0"/>
          <c:showVal val="0"/>
          <c:showCatName val="0"/>
          <c:showSerName val="0"/>
          <c:showPercent val="0"/>
          <c:showBubbleSize val="0"/>
        </c:dLbls>
        <c:axId val="1485513952"/>
        <c:axId val="1485513472"/>
      </c:scatterChart>
      <c:valAx>
        <c:axId val="1485513952"/>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Respondents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5513472"/>
        <c:crosses val="autoZero"/>
        <c:crossBetween val="midCat"/>
      </c:valAx>
      <c:valAx>
        <c:axId val="14855134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Survey</a:t>
                </a:r>
                <a:r>
                  <a:rPr lang="en-IN" baseline="0"/>
                  <a:t> Score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5513952"/>
        <c:crosses val="autoZero"/>
        <c:crossBetween val="midCat"/>
      </c:valAx>
      <c:spPr>
        <a:noFill/>
        <a:ln>
          <a:solidFill>
            <a:schemeClr val="accent5">
              <a:alpha val="93000"/>
            </a:schemeClr>
          </a:solid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35433070866141736" l="0.23622047244094491" r="0.23622047244094491" t="0.35433070866141736" header="0.31496062992125984" footer="0.31496062992125984"/>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5">
                    <a:lumMod val="50000"/>
                  </a:schemeClr>
                </a:solidFill>
              </a:rPr>
              <a:t>Does the app use API that would be sending more data than required on the client side in the UI?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8"/>
          <c:order val="8"/>
          <c:tx>
            <c:strRef>
              <c:f>'Survey Analysis'!$K$23</c:f>
              <c:strCache>
                <c:ptCount val="1"/>
                <c:pt idx="0">
                  <c:v>count</c:v>
                </c:pt>
              </c:strCache>
            </c:strRef>
          </c:tx>
          <c:spPr>
            <a:solidFill>
              <a:schemeClr val="accent1">
                <a:lumMod val="50000"/>
              </a:schemeClr>
            </a:solidFill>
            <a:ln>
              <a:noFill/>
            </a:ln>
            <a:effectLst/>
          </c:spPr>
          <c:invertIfNegative val="0"/>
          <c:dLbls>
            <c:dLbl>
              <c:idx val="0"/>
              <c:tx>
                <c:rich>
                  <a:bodyPr/>
                  <a:lstStyle/>
                  <a:p>
                    <a:fld id="{1CD6A38D-A5EB-4B88-8593-CFCCAFFCB3E0}" type="VALUE">
                      <a:rPr lang="en-US"/>
                      <a:pPr/>
                      <a:t>[VALUE]</a:t>
                    </a:fld>
                    <a:r>
                      <a:rPr lang="en-US"/>
                      <a:t> (72%)</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E665-41EE-9F70-7F71C558698E}"/>
                </c:ext>
              </c:extLst>
            </c:dLbl>
            <c:dLbl>
              <c:idx val="1"/>
              <c:tx>
                <c:rich>
                  <a:bodyPr/>
                  <a:lstStyle/>
                  <a:p>
                    <a:fld id="{C85D73C8-2E70-457A-820E-88D1FC5B03AE}" type="VALUE">
                      <a:rPr lang="en-US"/>
                      <a:pPr/>
                      <a:t>[VALUE]</a:t>
                    </a:fld>
                    <a:r>
                      <a:rPr lang="en-US"/>
                      <a:t> (28%)</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665-41EE-9F70-7F71C55869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Analysis'!$B$24:$B$25</c:f>
              <c:strCache>
                <c:ptCount val="2"/>
                <c:pt idx="0">
                  <c:v>Yes</c:v>
                </c:pt>
                <c:pt idx="1">
                  <c:v>No</c:v>
                </c:pt>
              </c:strCache>
            </c:strRef>
          </c:cat>
          <c:val>
            <c:numRef>
              <c:f>'Survey Analysis'!$K$24:$K$25</c:f>
              <c:numCache>
                <c:formatCode>General</c:formatCode>
                <c:ptCount val="2"/>
                <c:pt idx="0">
                  <c:v>49</c:v>
                </c:pt>
                <c:pt idx="1">
                  <c:v>19</c:v>
                </c:pt>
              </c:numCache>
            </c:numRef>
          </c:val>
          <c:extLst>
            <c:ext xmlns:c16="http://schemas.microsoft.com/office/drawing/2014/chart" uri="{C3380CC4-5D6E-409C-BE32-E72D297353CC}">
              <c16:uniqueId val="{00000008-73EB-4132-8D9B-ECA9E22F03CD}"/>
            </c:ext>
          </c:extLst>
        </c:ser>
        <c:dLbls>
          <c:showLegendKey val="0"/>
          <c:showVal val="0"/>
          <c:showCatName val="0"/>
          <c:showSerName val="0"/>
          <c:showPercent val="0"/>
          <c:showBubbleSize val="0"/>
        </c:dLbls>
        <c:gapWidth val="219"/>
        <c:overlap val="-27"/>
        <c:axId val="123506576"/>
        <c:axId val="831845840"/>
        <c:extLst>
          <c:ext xmlns:c15="http://schemas.microsoft.com/office/drawing/2012/chart" uri="{02D57815-91ED-43cb-92C2-25804820EDAC}">
            <c15:filteredBarSeries>
              <c15:ser>
                <c:idx val="0"/>
                <c:order val="0"/>
                <c:tx>
                  <c:strRef>
                    <c:extLst>
                      <c:ext uri="{02D57815-91ED-43cb-92C2-25804820EDAC}">
                        <c15:formulaRef>
                          <c15:sqref>'Survey Analysis'!$C$23</c15:sqref>
                        </c15:formulaRef>
                      </c:ext>
                    </c:extLst>
                    <c:strCache>
                      <c:ptCount val="1"/>
                    </c:strCache>
                  </c:strRef>
                </c:tx>
                <c:spPr>
                  <a:solidFill>
                    <a:schemeClr val="accent1"/>
                  </a:solidFill>
                  <a:ln>
                    <a:noFill/>
                  </a:ln>
                  <a:effectLst/>
                </c:spPr>
                <c:invertIfNegative val="0"/>
                <c:cat>
                  <c:strRef>
                    <c:extLst>
                      <c:ext uri="{02D57815-91ED-43cb-92C2-25804820EDAC}">
                        <c15:formulaRef>
                          <c15:sqref>'Survey Analysis'!$B$24:$B$25</c15:sqref>
                        </c15:formulaRef>
                      </c:ext>
                    </c:extLst>
                    <c:strCache>
                      <c:ptCount val="2"/>
                      <c:pt idx="0">
                        <c:v>Yes</c:v>
                      </c:pt>
                      <c:pt idx="1">
                        <c:v>No</c:v>
                      </c:pt>
                    </c:strCache>
                  </c:strRef>
                </c:cat>
                <c:val>
                  <c:numRef>
                    <c:extLst>
                      <c:ext uri="{02D57815-91ED-43cb-92C2-25804820EDAC}">
                        <c15:formulaRef>
                          <c15:sqref>'Survey Analysis'!$C$24:$C$25</c15:sqref>
                        </c15:formulaRef>
                      </c:ext>
                    </c:extLst>
                    <c:numCache>
                      <c:formatCode>General</c:formatCode>
                      <c:ptCount val="2"/>
                    </c:numCache>
                  </c:numRef>
                </c:val>
                <c:extLst>
                  <c:ext xmlns:c16="http://schemas.microsoft.com/office/drawing/2014/chart" uri="{C3380CC4-5D6E-409C-BE32-E72D297353CC}">
                    <c16:uniqueId val="{00000000-73EB-4132-8D9B-ECA9E22F03C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'Survey Analysis'!$D$23</c15:sqref>
                        </c15:formulaRef>
                      </c:ext>
                    </c:extLst>
                    <c:strCache>
                      <c:ptCount val="1"/>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'Survey Analysis'!$B$24:$B$25</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Analysis'!$D$24:$D$25</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1-73EB-4132-8D9B-ECA9E22F03C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'Survey Analysis'!$E$23</c15:sqref>
                        </c15:formulaRef>
                      </c:ext>
                    </c:extLst>
                    <c:strCache>
                      <c:ptCount val="1"/>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'Survey Analysis'!$B$24:$B$25</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Analysis'!$E$24:$E$25</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2-73EB-4132-8D9B-ECA9E22F03C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'Survey Analysis'!$F$23</c15:sqref>
                        </c15:formulaRef>
                      </c:ext>
                    </c:extLst>
                    <c:strCache>
                      <c:ptCount val="1"/>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'Survey Analysis'!$B$24:$B$25</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Analysis'!$F$24:$F$25</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3-73EB-4132-8D9B-ECA9E22F03CD}"/>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'Survey Analysis'!$G$23</c15:sqref>
                        </c15:formulaRef>
                      </c:ext>
                    </c:extLst>
                    <c:strCache>
                      <c:ptCount val="1"/>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'Survey Analysis'!$B$24:$B$25</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Analysis'!$G$24:$G$25</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4-73EB-4132-8D9B-ECA9E22F03C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'Survey Analysis'!$H$23</c15:sqref>
                        </c15:formulaRef>
                      </c:ext>
                    </c:extLst>
                    <c:strCache>
                      <c:ptCount val="1"/>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'Survey Analysis'!$B$24:$B$25</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Analysis'!$H$24:$H$25</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5-73EB-4132-8D9B-ECA9E22F03CD}"/>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'Survey Analysis'!$I$23</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Analysis'!$B$24:$B$25</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Analysis'!$I$24:$I$25</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6-73EB-4132-8D9B-ECA9E22F03CD}"/>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'Survey Analysis'!$J$23</c15:sqref>
                        </c15:formulaRef>
                      </c:ext>
                    </c:extLst>
                    <c:strCache>
                      <c:ptCount val="1"/>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Analysis'!$B$24:$B$25</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Analysis'!$J$24:$J$25</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7-73EB-4132-8D9B-ECA9E22F03CD}"/>
                  </c:ext>
                </c:extLst>
              </c15:ser>
            </c15:filteredBarSeries>
          </c:ext>
        </c:extLst>
      </c:barChart>
      <c:catAx>
        <c:axId val="12350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845840"/>
        <c:crosses val="autoZero"/>
        <c:auto val="1"/>
        <c:lblAlgn val="ctr"/>
        <c:lblOffset val="100"/>
        <c:noMultiLvlLbl val="0"/>
      </c:catAx>
      <c:valAx>
        <c:axId val="83184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06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chemeClr val="accent5">
                    <a:lumMod val="50000"/>
                  </a:schemeClr>
                </a:solidFill>
                <a:effectLst/>
              </a:rPr>
              <a:t>Could the RMVRVM paradigm be followed in the project that your team is doing to save energy on client devices?</a:t>
            </a:r>
            <a:r>
              <a:rPr lang="en-IN" sz="1400" b="0" i="0" u="none" strike="noStrike" baseline="0">
                <a:solidFill>
                  <a:schemeClr val="accent5">
                    <a:lumMod val="50000"/>
                  </a:schemeClr>
                </a:solidFill>
              </a:rPr>
              <a:t> </a:t>
            </a:r>
            <a:endParaRPr lang="en-IN">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0"/>
          <c:order val="10"/>
          <c:tx>
            <c:strRef>
              <c:f>'Survey Analysis'!$M$44</c:f>
              <c:strCache>
                <c:ptCount val="1"/>
                <c:pt idx="0">
                  <c:v>count</c:v>
                </c:pt>
              </c:strCache>
            </c:strRef>
          </c:tx>
          <c:spPr>
            <a:solidFill>
              <a:schemeClr val="accent5">
                <a:lumMod val="60000"/>
              </a:schemeClr>
            </a:solidFill>
            <a:ln>
              <a:noFill/>
            </a:ln>
            <a:effectLst/>
          </c:spPr>
          <c:invertIfNegative val="0"/>
          <c:dLbls>
            <c:dLbl>
              <c:idx val="0"/>
              <c:tx>
                <c:rich>
                  <a:bodyPr/>
                  <a:lstStyle/>
                  <a:p>
                    <a:fld id="{035230B4-4A34-4C3A-ACA9-AB3A5BF49416}" type="VALUE">
                      <a:rPr lang="en-US"/>
                      <a:pPr/>
                      <a:t>[VALUE]</a:t>
                    </a:fld>
                    <a:r>
                      <a:rPr lang="en-US"/>
                      <a:t> (63%)</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2075-46E3-B8A7-6F1ABDA80C00}"/>
                </c:ext>
              </c:extLst>
            </c:dLbl>
            <c:dLbl>
              <c:idx val="1"/>
              <c:tx>
                <c:rich>
                  <a:bodyPr/>
                  <a:lstStyle/>
                  <a:p>
                    <a:fld id="{70541688-FB23-4E17-B484-4F5FCE5DBA25}" type="VALUE">
                      <a:rPr lang="en-US"/>
                      <a:pPr/>
                      <a:t>[VALUE]</a:t>
                    </a:fld>
                    <a:r>
                      <a:rPr lang="en-US"/>
                      <a:t> (37%)</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075-46E3-B8A7-6F1ABDA80C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Analysis'!$B$45:$B$46</c:f>
              <c:strCache>
                <c:ptCount val="2"/>
                <c:pt idx="0">
                  <c:v>Yes</c:v>
                </c:pt>
                <c:pt idx="1">
                  <c:v>No</c:v>
                </c:pt>
              </c:strCache>
            </c:strRef>
          </c:cat>
          <c:val>
            <c:numRef>
              <c:f>'Survey Analysis'!$M$45:$M$46</c:f>
              <c:numCache>
                <c:formatCode>General</c:formatCode>
                <c:ptCount val="2"/>
                <c:pt idx="0">
                  <c:v>43</c:v>
                </c:pt>
                <c:pt idx="1">
                  <c:v>25</c:v>
                </c:pt>
              </c:numCache>
            </c:numRef>
          </c:val>
          <c:extLst>
            <c:ext xmlns:c16="http://schemas.microsoft.com/office/drawing/2014/chart" uri="{C3380CC4-5D6E-409C-BE32-E72D297353CC}">
              <c16:uniqueId val="{0000000A-94E9-4454-B0AA-598EB2346127}"/>
            </c:ext>
          </c:extLst>
        </c:ser>
        <c:dLbls>
          <c:showLegendKey val="0"/>
          <c:showVal val="0"/>
          <c:showCatName val="0"/>
          <c:showSerName val="0"/>
          <c:showPercent val="0"/>
          <c:showBubbleSize val="0"/>
        </c:dLbls>
        <c:gapWidth val="219"/>
        <c:overlap val="-27"/>
        <c:axId val="166200192"/>
        <c:axId val="157298784"/>
        <c:extLst>
          <c:ext xmlns:c15="http://schemas.microsoft.com/office/drawing/2012/chart" uri="{02D57815-91ED-43cb-92C2-25804820EDAC}">
            <c15:filteredBarSeries>
              <c15:ser>
                <c:idx val="0"/>
                <c:order val="0"/>
                <c:tx>
                  <c:strRef>
                    <c:extLst>
                      <c:ext uri="{02D57815-91ED-43cb-92C2-25804820EDAC}">
                        <c15:formulaRef>
                          <c15:sqref>'Survey Analysis'!$C$44</c15:sqref>
                        </c15:formulaRef>
                      </c:ext>
                    </c:extLst>
                    <c:strCache>
                      <c:ptCount val="1"/>
                    </c:strCache>
                  </c:strRef>
                </c:tx>
                <c:spPr>
                  <a:solidFill>
                    <a:schemeClr val="accent1"/>
                  </a:solidFill>
                  <a:ln>
                    <a:noFill/>
                  </a:ln>
                  <a:effectLst/>
                </c:spPr>
                <c:invertIfNegative val="0"/>
                <c:cat>
                  <c:strRef>
                    <c:extLst>
                      <c:ext uri="{02D57815-91ED-43cb-92C2-25804820EDAC}">
                        <c15:formulaRef>
                          <c15:sqref>'Survey Analysis'!$B$45:$B$46</c15:sqref>
                        </c15:formulaRef>
                      </c:ext>
                    </c:extLst>
                    <c:strCache>
                      <c:ptCount val="2"/>
                      <c:pt idx="0">
                        <c:v>Yes</c:v>
                      </c:pt>
                      <c:pt idx="1">
                        <c:v>No</c:v>
                      </c:pt>
                    </c:strCache>
                  </c:strRef>
                </c:cat>
                <c:val>
                  <c:numRef>
                    <c:extLst>
                      <c:ext uri="{02D57815-91ED-43cb-92C2-25804820EDAC}">
                        <c15:formulaRef>
                          <c15:sqref>'Survey Analysis'!$C$45:$C$46</c15:sqref>
                        </c15:formulaRef>
                      </c:ext>
                    </c:extLst>
                    <c:numCache>
                      <c:formatCode>General</c:formatCode>
                      <c:ptCount val="2"/>
                    </c:numCache>
                  </c:numRef>
                </c:val>
                <c:extLst>
                  <c:ext xmlns:c16="http://schemas.microsoft.com/office/drawing/2014/chart" uri="{C3380CC4-5D6E-409C-BE32-E72D297353CC}">
                    <c16:uniqueId val="{00000000-94E9-4454-B0AA-598EB234612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'Survey Analysis'!$D$44</c15:sqref>
                        </c15:formulaRef>
                      </c:ext>
                    </c:extLst>
                    <c:strCache>
                      <c:ptCount val="1"/>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'Survey Analysis'!$B$45:$B$46</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Analysis'!$D$45:$D$46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1-94E9-4454-B0AA-598EB234612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'Survey Analysis'!$E$44</c15:sqref>
                        </c15:formulaRef>
                      </c:ext>
                    </c:extLst>
                    <c:strCache>
                      <c:ptCount val="1"/>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'Survey Analysis'!$B$45:$B$46</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Analysis'!$E$45:$E$46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2-94E9-4454-B0AA-598EB234612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'Survey Analysis'!$F$44</c15:sqref>
                        </c15:formulaRef>
                      </c:ext>
                    </c:extLst>
                    <c:strCache>
                      <c:ptCount val="1"/>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'Survey Analysis'!$B$45:$B$46</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Analysis'!$F$45:$F$46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3-94E9-4454-B0AA-598EB234612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'Survey Analysis'!$G$44</c15:sqref>
                        </c15:formulaRef>
                      </c:ext>
                    </c:extLst>
                    <c:strCache>
                      <c:ptCount val="1"/>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'Survey Analysis'!$B$45:$B$46</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Analysis'!$G$45:$G$46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4-94E9-4454-B0AA-598EB234612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'Survey Analysis'!$H$44</c15:sqref>
                        </c15:formulaRef>
                      </c:ext>
                    </c:extLst>
                    <c:strCache>
                      <c:ptCount val="1"/>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'Survey Analysis'!$B$45:$B$46</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Analysis'!$H$45:$H$46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5-94E9-4454-B0AA-598EB2346127}"/>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'Survey Analysis'!$I$44</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Analysis'!$B$45:$B$46</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Analysis'!$I$45:$I$46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6-94E9-4454-B0AA-598EB2346127}"/>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'Survey Analysis'!$J$44</c15:sqref>
                        </c15:formulaRef>
                      </c:ext>
                    </c:extLst>
                    <c:strCache>
                      <c:ptCount val="1"/>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Analysis'!$B$45:$B$46</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Analysis'!$J$45:$J$46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7-94E9-4454-B0AA-598EB2346127}"/>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'Survey Analysis'!$K$44</c15:sqref>
                        </c15:formulaRef>
                      </c:ext>
                    </c:extLst>
                    <c:strCache>
                      <c:ptCount val="1"/>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Analysis'!$B$45:$B$46</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Analysis'!$K$45:$K$46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8-94E9-4454-B0AA-598EB2346127}"/>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'Survey Analysis'!$L$44</c15:sqref>
                        </c15:formulaRef>
                      </c:ext>
                    </c:extLst>
                    <c:strCache>
                      <c:ptCount val="1"/>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Analysis'!$B$45:$B$46</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Analysis'!$L$45:$L$46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9-94E9-4454-B0AA-598EB2346127}"/>
                  </c:ext>
                </c:extLst>
              </c15:ser>
            </c15:filteredBarSeries>
          </c:ext>
        </c:extLst>
      </c:barChart>
      <c:catAx>
        <c:axId val="16620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98784"/>
        <c:crosses val="autoZero"/>
        <c:auto val="1"/>
        <c:lblAlgn val="ctr"/>
        <c:lblOffset val="100"/>
        <c:noMultiLvlLbl val="0"/>
      </c:catAx>
      <c:valAx>
        <c:axId val="15729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00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chemeClr val="accent5">
                    <a:lumMod val="50000"/>
                  </a:schemeClr>
                </a:solidFill>
                <a:effectLst/>
              </a:rPr>
              <a:t>The RMVRVM approach could be applied in an app/web gradually, starting from the feature under development, taking one UI page at a time. How likely is that your team can adopt RMVRVM using this approach?</a:t>
            </a:r>
            <a:r>
              <a:rPr lang="en-IN" sz="1400" b="0" i="0" u="none" strike="noStrike" baseline="0">
                <a:solidFill>
                  <a:schemeClr val="accent5">
                    <a:lumMod val="50000"/>
                  </a:schemeClr>
                </a:solidFill>
              </a:rPr>
              <a:t> </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580927384076991E-2"/>
          <c:y val="0.4465277777777778"/>
          <c:w val="0.90286351706036749"/>
          <c:h val="0.44607283464566938"/>
        </c:manualLayout>
      </c:layout>
      <c:barChart>
        <c:barDir val="col"/>
        <c:grouping val="clustered"/>
        <c:varyColors val="0"/>
        <c:ser>
          <c:idx val="19"/>
          <c:order val="19"/>
          <c:tx>
            <c:strRef>
              <c:f>'Survey Analysis'!$V$89</c:f>
              <c:strCache>
                <c:ptCount val="1"/>
                <c:pt idx="0">
                  <c:v>count</c:v>
                </c:pt>
              </c:strCache>
            </c:strRef>
          </c:tx>
          <c:spPr>
            <a:solidFill>
              <a:schemeClr val="accent2">
                <a:lumMod val="80000"/>
              </a:schemeClr>
            </a:solidFill>
            <a:ln>
              <a:noFill/>
            </a:ln>
            <a:effectLst/>
          </c:spPr>
          <c:invertIfNegative val="0"/>
          <c:dLbls>
            <c:dLbl>
              <c:idx val="0"/>
              <c:tx>
                <c:rich>
                  <a:bodyPr/>
                  <a:lstStyle/>
                  <a:p>
                    <a:fld id="{AA90AC31-6219-459A-AF69-42971FCBDB73}" type="VALUE">
                      <a:rPr lang="en-US"/>
                      <a:pPr/>
                      <a:t>[VALUE]</a:t>
                    </a:fld>
                    <a:r>
                      <a:rPr lang="en-US"/>
                      <a:t> (20%)</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C360-4AF0-AE57-DE44770514DA}"/>
                </c:ext>
              </c:extLst>
            </c:dLbl>
            <c:dLbl>
              <c:idx val="1"/>
              <c:tx>
                <c:rich>
                  <a:bodyPr/>
                  <a:lstStyle/>
                  <a:p>
                    <a:fld id="{376EC713-91E5-42AF-A379-57C2257F63CD}" type="VALUE">
                      <a:rPr lang="en-US"/>
                      <a:pPr/>
                      <a:t>[VALUE]</a:t>
                    </a:fld>
                    <a:r>
                      <a:rPr lang="en-US"/>
                      <a:t> (62%)</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360-4AF0-AE57-DE44770514DA}"/>
                </c:ext>
              </c:extLst>
            </c:dLbl>
            <c:dLbl>
              <c:idx val="2"/>
              <c:tx>
                <c:rich>
                  <a:bodyPr/>
                  <a:lstStyle/>
                  <a:p>
                    <a:fld id="{F7443A9C-2DB6-4360-9B0B-4FFB22E7F9F4}" type="VALUE">
                      <a:rPr lang="en-US"/>
                      <a:pPr/>
                      <a:t>[VALUE]</a:t>
                    </a:fld>
                    <a:r>
                      <a:rPr lang="en-US"/>
                      <a:t> (12%)</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360-4AF0-AE57-DE44770514DA}"/>
                </c:ext>
              </c:extLst>
            </c:dLbl>
            <c:dLbl>
              <c:idx val="3"/>
              <c:tx>
                <c:rich>
                  <a:bodyPr/>
                  <a:lstStyle/>
                  <a:p>
                    <a:fld id="{3DD2EEBF-9CB5-4C2F-B37F-9FDFDAB35A3B}" type="VALUE">
                      <a:rPr lang="en-US"/>
                      <a:pPr/>
                      <a:t>[VALUE]</a:t>
                    </a:fld>
                    <a:r>
                      <a:rPr lang="en-US"/>
                      <a:t> (6%)</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360-4AF0-AE57-DE44770514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Analysis'!$B$90:$B$93</c:f>
              <c:strCache>
                <c:ptCount val="4"/>
                <c:pt idx="0">
                  <c:v>Very Likely</c:v>
                </c:pt>
                <c:pt idx="1">
                  <c:v>Somewhat Likely</c:v>
                </c:pt>
                <c:pt idx="2">
                  <c:v>Unlikely</c:v>
                </c:pt>
                <c:pt idx="3">
                  <c:v>Not at all</c:v>
                </c:pt>
              </c:strCache>
            </c:strRef>
          </c:cat>
          <c:val>
            <c:numRef>
              <c:f>'Survey Analysis'!$V$90:$V$93</c:f>
              <c:numCache>
                <c:formatCode>General</c:formatCode>
                <c:ptCount val="4"/>
                <c:pt idx="0">
                  <c:v>14</c:v>
                </c:pt>
                <c:pt idx="1">
                  <c:v>42</c:v>
                </c:pt>
                <c:pt idx="2">
                  <c:v>8</c:v>
                </c:pt>
                <c:pt idx="3">
                  <c:v>4</c:v>
                </c:pt>
              </c:numCache>
            </c:numRef>
          </c:val>
          <c:extLst>
            <c:ext xmlns:c16="http://schemas.microsoft.com/office/drawing/2014/chart" uri="{C3380CC4-5D6E-409C-BE32-E72D297353CC}">
              <c16:uniqueId val="{00000013-14C6-4AC1-A820-85F97C2847A1}"/>
            </c:ext>
          </c:extLst>
        </c:ser>
        <c:dLbls>
          <c:showLegendKey val="0"/>
          <c:showVal val="0"/>
          <c:showCatName val="0"/>
          <c:showSerName val="0"/>
          <c:showPercent val="0"/>
          <c:showBubbleSize val="0"/>
        </c:dLbls>
        <c:gapWidth val="219"/>
        <c:overlap val="-27"/>
        <c:axId val="166178592"/>
        <c:axId val="230444896"/>
        <c:extLst>
          <c:ext xmlns:c15="http://schemas.microsoft.com/office/drawing/2012/chart" uri="{02D57815-91ED-43cb-92C2-25804820EDAC}">
            <c15:filteredBarSeries>
              <c15:ser>
                <c:idx val="0"/>
                <c:order val="0"/>
                <c:tx>
                  <c:strRef>
                    <c:extLst>
                      <c:ext uri="{02D57815-91ED-43cb-92C2-25804820EDAC}">
                        <c15:formulaRef>
                          <c15:sqref>'Survey Analysis'!$C$89</c15:sqref>
                        </c15:formulaRef>
                      </c:ext>
                    </c:extLst>
                    <c:strCache>
                      <c:ptCount val="1"/>
                    </c:strCache>
                  </c:strRef>
                </c:tx>
                <c:spPr>
                  <a:solidFill>
                    <a:schemeClr val="accent1"/>
                  </a:solidFill>
                  <a:ln>
                    <a:noFill/>
                  </a:ln>
                  <a:effectLst/>
                </c:spPr>
                <c:invertIfNegative val="0"/>
                <c:cat>
                  <c:strRef>
                    <c:extLst>
                      <c:ex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c:ext uri="{02D57815-91ED-43cb-92C2-25804820EDAC}">
                        <c15:formulaRef>
                          <c15:sqref>'Survey Analysis'!$C$90:$C$93</c15:sqref>
                        </c15:formulaRef>
                      </c:ext>
                    </c:extLst>
                    <c:numCache>
                      <c:formatCode>General</c:formatCode>
                      <c:ptCount val="4"/>
                    </c:numCache>
                  </c:numRef>
                </c:val>
                <c:extLst>
                  <c:ext xmlns:c16="http://schemas.microsoft.com/office/drawing/2014/chart" uri="{C3380CC4-5D6E-409C-BE32-E72D297353CC}">
                    <c16:uniqueId val="{00000000-14C6-4AC1-A820-85F97C2847A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'Survey Analysis'!$D$89</c15:sqref>
                        </c15:formulaRef>
                      </c:ext>
                    </c:extLst>
                    <c:strCache>
                      <c:ptCount val="1"/>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Analysis'!$D$90:$D$93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1-14C6-4AC1-A820-85F97C2847A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'Survey Analysis'!$E$89</c15:sqref>
                        </c15:formulaRef>
                      </c:ext>
                    </c:extLst>
                    <c:strCache>
                      <c:ptCount val="1"/>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Analysis'!$E$90:$E$93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2-14C6-4AC1-A820-85F97C2847A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'Survey Analysis'!$F$89</c15:sqref>
                        </c15:formulaRef>
                      </c:ext>
                    </c:extLst>
                    <c:strCache>
                      <c:ptCount val="1"/>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Analysis'!$F$90:$F$93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3-14C6-4AC1-A820-85F97C2847A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'Survey Analysis'!$G$89</c15:sqref>
                        </c15:formulaRef>
                      </c:ext>
                    </c:extLst>
                    <c:strCache>
                      <c:ptCount val="1"/>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Analysis'!$G$90:$G$93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4-14C6-4AC1-A820-85F97C2847A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'Survey Analysis'!$H$89</c15:sqref>
                        </c15:formulaRef>
                      </c:ext>
                    </c:extLst>
                    <c:strCache>
                      <c:ptCount val="1"/>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Analysis'!$H$90:$H$93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5-14C6-4AC1-A820-85F97C2847A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'Survey Analysis'!$I$89</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Analysis'!$I$90:$I$93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6-14C6-4AC1-A820-85F97C2847A1}"/>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'Survey Analysis'!$J$89</c15:sqref>
                        </c15:formulaRef>
                      </c:ext>
                    </c:extLst>
                    <c:strCache>
                      <c:ptCount val="1"/>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Analysis'!$J$90:$J$93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7-14C6-4AC1-A820-85F97C2847A1}"/>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'Survey Analysis'!$K$89</c15:sqref>
                        </c15:formulaRef>
                      </c:ext>
                    </c:extLst>
                    <c:strCache>
                      <c:ptCount val="1"/>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Analysis'!$K$90:$K$93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8-14C6-4AC1-A820-85F97C2847A1}"/>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'Survey Analysis'!$L$89</c15:sqref>
                        </c15:formulaRef>
                      </c:ext>
                    </c:extLst>
                    <c:strCache>
                      <c:ptCount val="1"/>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Analysis'!$L$90:$L$93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9-14C6-4AC1-A820-85F97C2847A1}"/>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'Survey Analysis'!$M$89</c15:sqref>
                        </c15:formulaRef>
                      </c:ext>
                    </c:extLst>
                    <c:strCache>
                      <c:ptCount val="1"/>
                    </c:strCache>
                  </c:strRef>
                </c:tx>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Analysis'!$M$90:$M$93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A-14C6-4AC1-A820-85F97C2847A1}"/>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'Survey Analysis'!$N$89</c15:sqref>
                        </c15:formulaRef>
                      </c:ext>
                    </c:extLst>
                    <c:strCache>
                      <c:ptCount val="1"/>
                    </c:strCache>
                  </c:strRef>
                </c:tx>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Analysis'!$N$90:$N$93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B-14C6-4AC1-A820-85F97C2847A1}"/>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'Survey Analysis'!$O$89</c15:sqref>
                        </c15:formulaRef>
                      </c:ext>
                    </c:extLst>
                    <c:strCache>
                      <c:ptCount val="1"/>
                    </c:strCache>
                  </c:strRef>
                </c:tx>
                <c:spPr>
                  <a:solidFill>
                    <a:schemeClr val="accent1">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Analysis'!$O$90:$O$93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C-14C6-4AC1-A820-85F97C2847A1}"/>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'Survey Analysis'!$P$89</c15:sqref>
                        </c15:formulaRef>
                      </c:ext>
                    </c:extLst>
                    <c:strCache>
                      <c:ptCount val="1"/>
                    </c:strCache>
                  </c:strRef>
                </c:tx>
                <c:spPr>
                  <a:solidFill>
                    <a:schemeClr val="accent2">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Analysis'!$P$90:$P$93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D-14C6-4AC1-A820-85F97C2847A1}"/>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'Survey Analysis'!$Q$89</c15:sqref>
                        </c15:formulaRef>
                      </c:ext>
                    </c:extLst>
                    <c:strCache>
                      <c:ptCount val="1"/>
                    </c:strCache>
                  </c:strRef>
                </c:tx>
                <c:spPr>
                  <a:solidFill>
                    <a:schemeClr val="accent3">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Analysis'!$Q$90:$Q$93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E-14C6-4AC1-A820-85F97C2847A1}"/>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'Survey Analysis'!$R$89</c15:sqref>
                        </c15:formulaRef>
                      </c:ext>
                    </c:extLst>
                    <c:strCache>
                      <c:ptCount val="1"/>
                    </c:strCache>
                  </c:strRef>
                </c:tx>
                <c:spPr>
                  <a:solidFill>
                    <a:schemeClr val="accent4">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Analysis'!$R$90:$R$93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F-14C6-4AC1-A820-85F97C2847A1}"/>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'Survey Analysis'!$S$89</c15:sqref>
                        </c15:formulaRef>
                      </c:ext>
                    </c:extLst>
                    <c:strCache>
                      <c:ptCount val="1"/>
                    </c:strCache>
                  </c:strRef>
                </c:tx>
                <c:spPr>
                  <a:solidFill>
                    <a:schemeClr val="accent5">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Analysis'!$S$90:$S$93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10-14C6-4AC1-A820-85F97C2847A1}"/>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'Survey Analysis'!$T$89</c15:sqref>
                        </c15:formulaRef>
                      </c:ext>
                    </c:extLst>
                    <c:strCache>
                      <c:ptCount val="1"/>
                    </c:strCache>
                  </c:strRef>
                </c:tx>
                <c:spPr>
                  <a:solidFill>
                    <a:schemeClr val="accent6">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Analysis'!$T$90:$T$93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11-14C6-4AC1-A820-85F97C2847A1}"/>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'Survey Analysis'!$U$89</c15:sqref>
                        </c15:formulaRef>
                      </c:ext>
                    </c:extLst>
                    <c:strCache>
                      <c:ptCount val="1"/>
                    </c:strCache>
                  </c:strRef>
                </c:tx>
                <c:spPr>
                  <a:solidFill>
                    <a:schemeClr val="accent1">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Analysis'!$U$90:$U$93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12-14C6-4AC1-A820-85F97C2847A1}"/>
                  </c:ext>
                </c:extLst>
              </c15:ser>
            </c15:filteredBarSeries>
          </c:ext>
        </c:extLst>
      </c:barChart>
      <c:catAx>
        <c:axId val="16617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444896"/>
        <c:crosses val="autoZero"/>
        <c:auto val="1"/>
        <c:lblAlgn val="ctr"/>
        <c:lblOffset val="100"/>
        <c:noMultiLvlLbl val="0"/>
      </c:catAx>
      <c:valAx>
        <c:axId val="23044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78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chemeClr val="accent5">
                    <a:lumMod val="50000"/>
                  </a:schemeClr>
                </a:solidFill>
                <a:effectLst/>
              </a:rPr>
              <a:t>How likely are you to discuss the RMVRVM paradigm in your organization or team to explore its applicability?</a:t>
            </a:r>
            <a:r>
              <a:rPr lang="en-IN" sz="1400" b="0" i="0" u="none" strike="noStrike" baseline="0">
                <a:solidFill>
                  <a:schemeClr val="accent5">
                    <a:lumMod val="50000"/>
                  </a:schemeClr>
                </a:solidFill>
              </a:rPr>
              <a:t> </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0"/>
          <c:order val="10"/>
          <c:tx>
            <c:strRef>
              <c:f>'Survey Analysis'!$M$111</c:f>
              <c:strCache>
                <c:ptCount val="1"/>
                <c:pt idx="0">
                  <c:v>count</c:v>
                </c:pt>
              </c:strCache>
            </c:strRef>
          </c:tx>
          <c:spPr>
            <a:solidFill>
              <a:schemeClr val="accent2">
                <a:lumMod val="75000"/>
              </a:schemeClr>
            </a:solidFill>
            <a:ln>
              <a:noFill/>
            </a:ln>
            <a:effectLst/>
          </c:spPr>
          <c:invertIfNegative val="0"/>
          <c:dLbls>
            <c:dLbl>
              <c:idx val="0"/>
              <c:tx>
                <c:rich>
                  <a:bodyPr/>
                  <a:lstStyle/>
                  <a:p>
                    <a:fld id="{66BB3D88-B35B-44D1-BB99-B61267DB7ED8}" type="VALUE">
                      <a:rPr lang="en-US"/>
                      <a:pPr/>
                      <a:t>[VALUE]</a:t>
                    </a:fld>
                    <a:r>
                      <a:rPr lang="en-US"/>
                      <a:t> (40%)</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B959-4C26-8803-A502B5AF5981}"/>
                </c:ext>
              </c:extLst>
            </c:dLbl>
            <c:dLbl>
              <c:idx val="1"/>
              <c:tx>
                <c:rich>
                  <a:bodyPr/>
                  <a:lstStyle/>
                  <a:p>
                    <a:fld id="{D8D83670-061F-4012-8568-495EDB932B46}" type="VALUE">
                      <a:rPr lang="en-US"/>
                      <a:pPr/>
                      <a:t>[VALUE]</a:t>
                    </a:fld>
                    <a:r>
                      <a:rPr lang="en-US"/>
                      <a:t> (43%)</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959-4C26-8803-A502B5AF5981}"/>
                </c:ext>
              </c:extLst>
            </c:dLbl>
            <c:dLbl>
              <c:idx val="2"/>
              <c:tx>
                <c:rich>
                  <a:bodyPr/>
                  <a:lstStyle/>
                  <a:p>
                    <a:fld id="{C139A894-AA8D-4133-9321-0A91C2D66164}" type="VALUE">
                      <a:rPr lang="en-US"/>
                      <a:pPr/>
                      <a:t>[VALUE]</a:t>
                    </a:fld>
                    <a:r>
                      <a:rPr lang="en-US"/>
                      <a:t> (13%)</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959-4C26-8803-A502B5AF5981}"/>
                </c:ext>
              </c:extLst>
            </c:dLbl>
            <c:dLbl>
              <c:idx val="3"/>
              <c:tx>
                <c:rich>
                  <a:bodyPr/>
                  <a:lstStyle/>
                  <a:p>
                    <a:fld id="{26F0DC2C-2AAB-443C-A105-AEE4FF9A459D}" type="VALUE">
                      <a:rPr lang="en-US"/>
                      <a:pPr/>
                      <a:t>[VALUE]</a:t>
                    </a:fld>
                    <a:r>
                      <a:rPr lang="en-US"/>
                      <a:t> (4%)</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959-4C26-8803-A502B5AF59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Analysis'!$B$112:$B$115</c:f>
              <c:strCache>
                <c:ptCount val="4"/>
                <c:pt idx="0">
                  <c:v>Very Likely</c:v>
                </c:pt>
                <c:pt idx="1">
                  <c:v>Somewhat Likely</c:v>
                </c:pt>
                <c:pt idx="2">
                  <c:v>Unlikely</c:v>
                </c:pt>
                <c:pt idx="3">
                  <c:v>Not at all</c:v>
                </c:pt>
              </c:strCache>
            </c:strRef>
          </c:cat>
          <c:val>
            <c:numRef>
              <c:f>'Survey Analysis'!$M$112:$M$115</c:f>
              <c:numCache>
                <c:formatCode>General</c:formatCode>
                <c:ptCount val="4"/>
                <c:pt idx="0">
                  <c:v>27</c:v>
                </c:pt>
                <c:pt idx="1">
                  <c:v>29</c:v>
                </c:pt>
                <c:pt idx="2">
                  <c:v>9</c:v>
                </c:pt>
                <c:pt idx="3">
                  <c:v>3</c:v>
                </c:pt>
              </c:numCache>
            </c:numRef>
          </c:val>
          <c:extLst>
            <c:ext xmlns:c16="http://schemas.microsoft.com/office/drawing/2014/chart" uri="{C3380CC4-5D6E-409C-BE32-E72D297353CC}">
              <c16:uniqueId val="{0000000A-1C21-4DE7-8405-C08932AB5C59}"/>
            </c:ext>
          </c:extLst>
        </c:ser>
        <c:dLbls>
          <c:showLegendKey val="0"/>
          <c:showVal val="0"/>
          <c:showCatName val="0"/>
          <c:showSerName val="0"/>
          <c:showPercent val="0"/>
          <c:showBubbleSize val="0"/>
        </c:dLbls>
        <c:gapWidth val="219"/>
        <c:overlap val="-27"/>
        <c:axId val="228344896"/>
        <c:axId val="223046544"/>
        <c:extLst>
          <c:ext xmlns:c15="http://schemas.microsoft.com/office/drawing/2012/chart" uri="{02D57815-91ED-43cb-92C2-25804820EDAC}">
            <c15:filteredBarSeries>
              <c15:ser>
                <c:idx val="0"/>
                <c:order val="0"/>
                <c:tx>
                  <c:strRef>
                    <c:extLst>
                      <c:ext uri="{02D57815-91ED-43cb-92C2-25804820EDAC}">
                        <c15:formulaRef>
                          <c15:sqref>'Survey Analysis'!$C$111</c15:sqref>
                        </c15:formulaRef>
                      </c:ext>
                    </c:extLst>
                    <c:strCache>
                      <c:ptCount val="1"/>
                    </c:strCache>
                  </c:strRef>
                </c:tx>
                <c:spPr>
                  <a:solidFill>
                    <a:schemeClr val="accent1"/>
                  </a:solidFill>
                  <a:ln>
                    <a:noFill/>
                  </a:ln>
                  <a:effectLst/>
                </c:spPr>
                <c:invertIfNegative val="0"/>
                <c:cat>
                  <c:strRef>
                    <c:extLst>
                      <c:ext uri="{02D57815-91ED-43cb-92C2-25804820EDAC}">
                        <c15:formulaRef>
                          <c15:sqref>'Survey Analysis'!$B$112:$B$115</c15:sqref>
                        </c15:formulaRef>
                      </c:ext>
                    </c:extLst>
                    <c:strCache>
                      <c:ptCount val="4"/>
                      <c:pt idx="0">
                        <c:v>Very Likely</c:v>
                      </c:pt>
                      <c:pt idx="1">
                        <c:v>Somewhat Likely</c:v>
                      </c:pt>
                      <c:pt idx="2">
                        <c:v>Unlikely</c:v>
                      </c:pt>
                      <c:pt idx="3">
                        <c:v>Not at all</c:v>
                      </c:pt>
                    </c:strCache>
                  </c:strRef>
                </c:cat>
                <c:val>
                  <c:numRef>
                    <c:extLst>
                      <c:ext uri="{02D57815-91ED-43cb-92C2-25804820EDAC}">
                        <c15:formulaRef>
                          <c15:sqref>'Survey Analysis'!$C$112:$C$115</c15:sqref>
                        </c15:formulaRef>
                      </c:ext>
                    </c:extLst>
                    <c:numCache>
                      <c:formatCode>General</c:formatCode>
                      <c:ptCount val="4"/>
                    </c:numCache>
                  </c:numRef>
                </c:val>
                <c:extLst>
                  <c:ext xmlns:c16="http://schemas.microsoft.com/office/drawing/2014/chart" uri="{C3380CC4-5D6E-409C-BE32-E72D297353CC}">
                    <c16:uniqueId val="{00000000-1C21-4DE7-8405-C08932AB5C5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'Survey Analysis'!$D$111</c15:sqref>
                        </c15:formulaRef>
                      </c:ext>
                    </c:extLst>
                    <c:strCache>
                      <c:ptCount val="1"/>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'Survey Analysis'!$B$112:$B$115</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Analysis'!$D$112:$D$115</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1-1C21-4DE7-8405-C08932AB5C5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'Survey Analysis'!$E$111</c15:sqref>
                        </c15:formulaRef>
                      </c:ext>
                    </c:extLst>
                    <c:strCache>
                      <c:ptCount val="1"/>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'Survey Analysis'!$B$112:$B$115</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Analysis'!$E$112:$E$115</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2-1C21-4DE7-8405-C08932AB5C5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'Survey Analysis'!$F$111</c15:sqref>
                        </c15:formulaRef>
                      </c:ext>
                    </c:extLst>
                    <c:strCache>
                      <c:ptCount val="1"/>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'Survey Analysis'!$B$112:$B$115</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Analysis'!$F$112:$F$115</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3-1C21-4DE7-8405-C08932AB5C5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'Survey Analysis'!$G$111</c15:sqref>
                        </c15:formulaRef>
                      </c:ext>
                    </c:extLst>
                    <c:strCache>
                      <c:ptCount val="1"/>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'Survey Analysis'!$B$112:$B$115</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Analysis'!$G$112:$G$115</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4-1C21-4DE7-8405-C08932AB5C5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'Survey Analysis'!$H$111</c15:sqref>
                        </c15:formulaRef>
                      </c:ext>
                    </c:extLst>
                    <c:strCache>
                      <c:ptCount val="1"/>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'Survey Analysis'!$B$112:$B$115</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Analysis'!$H$112:$H$115</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5-1C21-4DE7-8405-C08932AB5C5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'Survey Analysis'!$I$111</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Analysis'!$B$112:$B$115</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Analysis'!$I$112:$I$115</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6-1C21-4DE7-8405-C08932AB5C59}"/>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'Survey Analysis'!$J$111</c15:sqref>
                        </c15:formulaRef>
                      </c:ext>
                    </c:extLst>
                    <c:strCache>
                      <c:ptCount val="1"/>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Analysis'!$B$112:$B$115</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Analysis'!$J$112:$J$115</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7-1C21-4DE7-8405-C08932AB5C59}"/>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'Survey Analysis'!$K$111</c15:sqref>
                        </c15:formulaRef>
                      </c:ext>
                    </c:extLst>
                    <c:strCache>
                      <c:ptCount val="1"/>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Analysis'!$B$112:$B$115</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Analysis'!$K$112:$K$115</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8-1C21-4DE7-8405-C08932AB5C59}"/>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'Survey Analysis'!$L$111</c15:sqref>
                        </c15:formulaRef>
                      </c:ext>
                    </c:extLst>
                    <c:strCache>
                      <c:ptCount val="1"/>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Analysis'!$B$112:$B$115</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Analysis'!$L$112:$L$115</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9-1C21-4DE7-8405-C08932AB5C59}"/>
                  </c:ext>
                </c:extLst>
              </c15:ser>
            </c15:filteredBarSeries>
          </c:ext>
        </c:extLst>
      </c:barChart>
      <c:catAx>
        <c:axId val="22834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46544"/>
        <c:crosses val="autoZero"/>
        <c:auto val="1"/>
        <c:lblAlgn val="ctr"/>
        <c:lblOffset val="100"/>
        <c:noMultiLvlLbl val="0"/>
      </c:catAx>
      <c:valAx>
        <c:axId val="22304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344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chemeClr val="accent5">
                    <a:lumMod val="50000"/>
                  </a:schemeClr>
                </a:solidFill>
                <a:effectLst/>
              </a:rPr>
              <a:t>How likely are you to explore further the RMVRVM paradigm in your organization by recommending a pilot or an intern project?</a:t>
            </a:r>
            <a:r>
              <a:rPr lang="en-IN" sz="1400" b="0" i="0" u="none" strike="noStrike" baseline="0">
                <a:solidFill>
                  <a:schemeClr val="accent5">
                    <a:lumMod val="50000"/>
                  </a:schemeClr>
                </a:solidFill>
              </a:rPr>
              <a:t> </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1"/>
          <c:order val="11"/>
          <c:tx>
            <c:strRef>
              <c:f>'Survey Analysis'!$N$133</c:f>
              <c:strCache>
                <c:ptCount val="1"/>
                <c:pt idx="0">
                  <c:v>count</c:v>
                </c:pt>
              </c:strCache>
            </c:strRef>
          </c:tx>
          <c:spPr>
            <a:solidFill>
              <a:schemeClr val="accent2">
                <a:lumMod val="75000"/>
              </a:schemeClr>
            </a:solidFill>
            <a:ln>
              <a:noFill/>
            </a:ln>
            <a:effectLst/>
          </c:spPr>
          <c:invertIfNegative val="0"/>
          <c:dLbls>
            <c:dLbl>
              <c:idx val="0"/>
              <c:tx>
                <c:rich>
                  <a:bodyPr/>
                  <a:lstStyle/>
                  <a:p>
                    <a:fld id="{B2AC882B-34CF-4CEA-9FE1-AAEAB6F31D9F}" type="VALUE">
                      <a:rPr lang="en-US"/>
                      <a:pPr/>
                      <a:t>[VALUE]</a:t>
                    </a:fld>
                    <a:r>
                      <a:rPr lang="en-US"/>
                      <a:t> (40%)</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D6D-4424-A3AE-F2184868D0A2}"/>
                </c:ext>
              </c:extLst>
            </c:dLbl>
            <c:dLbl>
              <c:idx val="1"/>
              <c:tx>
                <c:rich>
                  <a:bodyPr/>
                  <a:lstStyle/>
                  <a:p>
                    <a:fld id="{32753B5A-F079-4039-9472-0A741637829C}" type="VALUE">
                      <a:rPr lang="en-US"/>
                      <a:pPr/>
                      <a:t>[VALUE]</a:t>
                    </a:fld>
                    <a:r>
                      <a:rPr lang="en-US"/>
                      <a:t> (41%)</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D6D-4424-A3AE-F2184868D0A2}"/>
                </c:ext>
              </c:extLst>
            </c:dLbl>
            <c:dLbl>
              <c:idx val="2"/>
              <c:tx>
                <c:rich>
                  <a:bodyPr/>
                  <a:lstStyle/>
                  <a:p>
                    <a:fld id="{38F05882-49A2-4A61-A934-AA0C454FCDCD}" type="VALUE">
                      <a:rPr lang="en-US"/>
                      <a:pPr/>
                      <a:t>[VALUE]</a:t>
                    </a:fld>
                    <a:r>
                      <a:rPr lang="en-US"/>
                      <a:t> (16%)</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D6D-4424-A3AE-F2184868D0A2}"/>
                </c:ext>
              </c:extLst>
            </c:dLbl>
            <c:dLbl>
              <c:idx val="3"/>
              <c:tx>
                <c:rich>
                  <a:bodyPr/>
                  <a:lstStyle/>
                  <a:p>
                    <a:fld id="{8ABB7343-A08A-495F-B5F5-3311094888ED}" type="VALUE">
                      <a:rPr lang="en-US"/>
                      <a:pPr/>
                      <a:t>[VALUE]</a:t>
                    </a:fld>
                    <a:r>
                      <a:rPr lang="en-US"/>
                      <a:t> (3%)</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D6D-4424-A3AE-F2184868D0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Analysis'!$B$134:$B$137</c:f>
              <c:strCache>
                <c:ptCount val="4"/>
                <c:pt idx="0">
                  <c:v>Very Likely</c:v>
                </c:pt>
                <c:pt idx="1">
                  <c:v>Some what Likely</c:v>
                </c:pt>
                <c:pt idx="2">
                  <c:v>Unlikely</c:v>
                </c:pt>
                <c:pt idx="3">
                  <c:v>Not at all</c:v>
                </c:pt>
              </c:strCache>
            </c:strRef>
          </c:cat>
          <c:val>
            <c:numRef>
              <c:f>'Survey Analysis'!$N$134:$N$137</c:f>
              <c:numCache>
                <c:formatCode>General</c:formatCode>
                <c:ptCount val="4"/>
                <c:pt idx="0">
                  <c:v>27</c:v>
                </c:pt>
                <c:pt idx="1">
                  <c:v>28</c:v>
                </c:pt>
                <c:pt idx="2">
                  <c:v>11</c:v>
                </c:pt>
                <c:pt idx="3">
                  <c:v>2</c:v>
                </c:pt>
              </c:numCache>
            </c:numRef>
          </c:val>
          <c:extLst>
            <c:ext xmlns:c16="http://schemas.microsoft.com/office/drawing/2014/chart" uri="{C3380CC4-5D6E-409C-BE32-E72D297353CC}">
              <c16:uniqueId val="{0000000B-88D5-4EC0-B75E-7905CBE898CF}"/>
            </c:ext>
          </c:extLst>
        </c:ser>
        <c:dLbls>
          <c:showLegendKey val="0"/>
          <c:showVal val="0"/>
          <c:showCatName val="0"/>
          <c:showSerName val="0"/>
          <c:showPercent val="0"/>
          <c:showBubbleSize val="0"/>
        </c:dLbls>
        <c:gapWidth val="219"/>
        <c:overlap val="-27"/>
        <c:axId val="228339616"/>
        <c:axId val="223043072"/>
        <c:extLst>
          <c:ext xmlns:c15="http://schemas.microsoft.com/office/drawing/2012/chart" uri="{02D57815-91ED-43cb-92C2-25804820EDAC}">
            <c15:filteredBarSeries>
              <c15:ser>
                <c:idx val="0"/>
                <c:order val="0"/>
                <c:tx>
                  <c:strRef>
                    <c:extLst>
                      <c:ext uri="{02D57815-91ED-43cb-92C2-25804820EDAC}">
                        <c15:formulaRef>
                          <c15:sqref>'Survey Analysis'!$C$133</c15:sqref>
                        </c15:formulaRef>
                      </c:ext>
                    </c:extLst>
                    <c:strCache>
                      <c:ptCount val="1"/>
                    </c:strCache>
                  </c:strRef>
                </c:tx>
                <c:spPr>
                  <a:solidFill>
                    <a:schemeClr val="accent1"/>
                  </a:solidFill>
                  <a:ln>
                    <a:noFill/>
                  </a:ln>
                  <a:effectLst/>
                </c:spPr>
                <c:invertIfNegative val="0"/>
                <c:cat>
                  <c:strRef>
                    <c:extLst>
                      <c:ext uri="{02D57815-91ED-43cb-92C2-25804820EDAC}">
                        <c15:formulaRef>
                          <c15:sqref>'Survey Analysis'!$B$134:$B$137</c15:sqref>
                        </c15:formulaRef>
                      </c:ext>
                    </c:extLst>
                    <c:strCache>
                      <c:ptCount val="4"/>
                      <c:pt idx="0">
                        <c:v>Very Likely</c:v>
                      </c:pt>
                      <c:pt idx="1">
                        <c:v>Some what Likely</c:v>
                      </c:pt>
                      <c:pt idx="2">
                        <c:v>Unlikely</c:v>
                      </c:pt>
                      <c:pt idx="3">
                        <c:v>Not at all</c:v>
                      </c:pt>
                    </c:strCache>
                  </c:strRef>
                </c:cat>
                <c:val>
                  <c:numRef>
                    <c:extLst>
                      <c:ext uri="{02D57815-91ED-43cb-92C2-25804820EDAC}">
                        <c15:formulaRef>
                          <c15:sqref>'Survey Analysis'!$C$134:$C$137</c15:sqref>
                        </c15:formulaRef>
                      </c:ext>
                    </c:extLst>
                    <c:numCache>
                      <c:formatCode>General</c:formatCode>
                      <c:ptCount val="4"/>
                    </c:numCache>
                  </c:numRef>
                </c:val>
                <c:extLst>
                  <c:ext xmlns:c16="http://schemas.microsoft.com/office/drawing/2014/chart" uri="{C3380CC4-5D6E-409C-BE32-E72D297353CC}">
                    <c16:uniqueId val="{00000000-88D5-4EC0-B75E-7905CBE898C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'Survey Analysis'!$D$133</c15:sqref>
                        </c15:formulaRef>
                      </c:ext>
                    </c:extLst>
                    <c:strCache>
                      <c:ptCount val="1"/>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'Survey Analysis'!$B$134:$B$137</c15:sqref>
                        </c15:formulaRef>
                      </c:ext>
                    </c:extLst>
                    <c:strCache>
                      <c:ptCount val="4"/>
                      <c:pt idx="0">
                        <c:v>Very Likely</c:v>
                      </c:pt>
                      <c:pt idx="1">
                        <c:v>Some 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Analysis'!$D$134:$D$137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1-88D5-4EC0-B75E-7905CBE898C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'Survey Analysis'!$E$133</c15:sqref>
                        </c15:formulaRef>
                      </c:ext>
                    </c:extLst>
                    <c:strCache>
                      <c:ptCount val="1"/>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'Survey Analysis'!$B$134:$B$137</c15:sqref>
                        </c15:formulaRef>
                      </c:ext>
                    </c:extLst>
                    <c:strCache>
                      <c:ptCount val="4"/>
                      <c:pt idx="0">
                        <c:v>Very Likely</c:v>
                      </c:pt>
                      <c:pt idx="1">
                        <c:v>Some 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Analysis'!$E$134:$E$137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2-88D5-4EC0-B75E-7905CBE898C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'Survey Analysis'!$F$133</c15:sqref>
                        </c15:formulaRef>
                      </c:ext>
                    </c:extLst>
                    <c:strCache>
                      <c:ptCount val="1"/>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'Survey Analysis'!$B$134:$B$137</c15:sqref>
                        </c15:formulaRef>
                      </c:ext>
                    </c:extLst>
                    <c:strCache>
                      <c:ptCount val="4"/>
                      <c:pt idx="0">
                        <c:v>Very Likely</c:v>
                      </c:pt>
                      <c:pt idx="1">
                        <c:v>Some 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Analysis'!$F$134:$F$137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3-88D5-4EC0-B75E-7905CBE898C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'Survey Analysis'!$G$133</c15:sqref>
                        </c15:formulaRef>
                      </c:ext>
                    </c:extLst>
                    <c:strCache>
                      <c:ptCount val="1"/>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'Survey Analysis'!$B$134:$B$137</c15:sqref>
                        </c15:formulaRef>
                      </c:ext>
                    </c:extLst>
                    <c:strCache>
                      <c:ptCount val="4"/>
                      <c:pt idx="0">
                        <c:v>Very Likely</c:v>
                      </c:pt>
                      <c:pt idx="1">
                        <c:v>Some 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Analysis'!$G$134:$G$137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4-88D5-4EC0-B75E-7905CBE898CF}"/>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'Survey Analysis'!$H$133</c15:sqref>
                        </c15:formulaRef>
                      </c:ext>
                    </c:extLst>
                    <c:strCache>
                      <c:ptCount val="1"/>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'Survey Analysis'!$B$134:$B$137</c15:sqref>
                        </c15:formulaRef>
                      </c:ext>
                    </c:extLst>
                    <c:strCache>
                      <c:ptCount val="4"/>
                      <c:pt idx="0">
                        <c:v>Very Likely</c:v>
                      </c:pt>
                      <c:pt idx="1">
                        <c:v>Some 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Analysis'!$H$134:$H$137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5-88D5-4EC0-B75E-7905CBE898C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'Survey Analysis'!$I$133</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Analysis'!$B$134:$B$137</c15:sqref>
                        </c15:formulaRef>
                      </c:ext>
                    </c:extLst>
                    <c:strCache>
                      <c:ptCount val="4"/>
                      <c:pt idx="0">
                        <c:v>Very Likely</c:v>
                      </c:pt>
                      <c:pt idx="1">
                        <c:v>Some 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Analysis'!$I$134:$I$137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6-88D5-4EC0-B75E-7905CBE898CF}"/>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'Survey Analysis'!$J$133</c15:sqref>
                        </c15:formulaRef>
                      </c:ext>
                    </c:extLst>
                    <c:strCache>
                      <c:ptCount val="1"/>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Analysis'!$B$134:$B$137</c15:sqref>
                        </c15:formulaRef>
                      </c:ext>
                    </c:extLst>
                    <c:strCache>
                      <c:ptCount val="4"/>
                      <c:pt idx="0">
                        <c:v>Very Likely</c:v>
                      </c:pt>
                      <c:pt idx="1">
                        <c:v>Some 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Analysis'!$J$134:$J$137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7-88D5-4EC0-B75E-7905CBE898CF}"/>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'Survey Analysis'!$K$133</c15:sqref>
                        </c15:formulaRef>
                      </c:ext>
                    </c:extLst>
                    <c:strCache>
                      <c:ptCount val="1"/>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Analysis'!$B$134:$B$137</c15:sqref>
                        </c15:formulaRef>
                      </c:ext>
                    </c:extLst>
                    <c:strCache>
                      <c:ptCount val="4"/>
                      <c:pt idx="0">
                        <c:v>Very Likely</c:v>
                      </c:pt>
                      <c:pt idx="1">
                        <c:v>Some 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Analysis'!$K$134:$K$137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8-88D5-4EC0-B75E-7905CBE898CF}"/>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'Survey Analysis'!$L$133</c15:sqref>
                        </c15:formulaRef>
                      </c:ext>
                    </c:extLst>
                    <c:strCache>
                      <c:ptCount val="1"/>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Analysis'!$B$134:$B$137</c15:sqref>
                        </c15:formulaRef>
                      </c:ext>
                    </c:extLst>
                    <c:strCache>
                      <c:ptCount val="4"/>
                      <c:pt idx="0">
                        <c:v>Very Likely</c:v>
                      </c:pt>
                      <c:pt idx="1">
                        <c:v>Some 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Analysis'!$L$134:$L$137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9-88D5-4EC0-B75E-7905CBE898CF}"/>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'Survey Analysis'!$M$133</c15:sqref>
                        </c15:formulaRef>
                      </c:ext>
                    </c:extLst>
                    <c:strCache>
                      <c:ptCount val="1"/>
                    </c:strCache>
                  </c:strRef>
                </c:tx>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Analysis'!$B$134:$B$137</c15:sqref>
                        </c15:formulaRef>
                      </c:ext>
                    </c:extLst>
                    <c:strCache>
                      <c:ptCount val="4"/>
                      <c:pt idx="0">
                        <c:v>Very Likely</c:v>
                      </c:pt>
                      <c:pt idx="1">
                        <c:v>Some 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Analysis'!$M$134:$M$137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A-88D5-4EC0-B75E-7905CBE898CF}"/>
                  </c:ext>
                </c:extLst>
              </c15:ser>
            </c15:filteredBarSeries>
          </c:ext>
        </c:extLst>
      </c:barChart>
      <c:catAx>
        <c:axId val="22833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43072"/>
        <c:crosses val="autoZero"/>
        <c:auto val="1"/>
        <c:lblAlgn val="ctr"/>
        <c:lblOffset val="100"/>
        <c:noMultiLvlLbl val="0"/>
      </c:catAx>
      <c:valAx>
        <c:axId val="22304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339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Which of the following issues do you think could the RMVRVM paradigm face when followed in your project?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3"/>
          <c:tx>
            <c:strRef>
              <c:f>'Survey Analysis'!$F$64</c:f>
              <c:strCache>
                <c:ptCount val="1"/>
                <c:pt idx="0">
                  <c:v>count</c:v>
                </c:pt>
              </c:strCache>
            </c:strRef>
          </c:tx>
          <c:spPr>
            <a:solidFill>
              <a:schemeClr val="accent4"/>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5-52CB-4E54-BBD0-3DABD36F45DA}"/>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6-52CB-4E54-BBD0-3DABD36F45DA}"/>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4-52CB-4E54-BBD0-3DABD36F45DA}"/>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52CB-4E54-BBD0-3DABD36F45DA}"/>
              </c:ext>
            </c:extLst>
          </c:dPt>
          <c:dLbls>
            <c:dLbl>
              <c:idx val="0"/>
              <c:tx>
                <c:rich>
                  <a:bodyPr/>
                  <a:lstStyle/>
                  <a:p>
                    <a:fld id="{9521B044-A57B-4201-BAC2-1B9FD4248A06}" type="VALUE">
                      <a:rPr lang="en-US"/>
                      <a:pPr/>
                      <a:t>[VALUE]</a:t>
                    </a:fld>
                    <a:r>
                      <a:rPr lang="en-US"/>
                      <a:t> (26%)</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2CB-4E54-BBD0-3DABD36F45DA}"/>
                </c:ext>
              </c:extLst>
            </c:dLbl>
            <c:dLbl>
              <c:idx val="1"/>
              <c:tx>
                <c:rich>
                  <a:bodyPr/>
                  <a:lstStyle/>
                  <a:p>
                    <a:fld id="{087F131C-EE49-4C94-8290-D92C03BF595F}" type="VALUE">
                      <a:rPr lang="en-US"/>
                      <a:pPr/>
                      <a:t>[VALUE]</a:t>
                    </a:fld>
                    <a:r>
                      <a:rPr lang="en-US"/>
                      <a:t> (29%)</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52CB-4E54-BBD0-3DABD36F45DA}"/>
                </c:ext>
              </c:extLst>
            </c:dLbl>
            <c:dLbl>
              <c:idx val="2"/>
              <c:tx>
                <c:rich>
                  <a:bodyPr/>
                  <a:lstStyle/>
                  <a:p>
                    <a:fld id="{94A67F9D-6CEC-447C-8A20-7470650ED55D}" type="VALUE">
                      <a:rPr lang="en-US"/>
                      <a:pPr/>
                      <a:t>[VALUE]</a:t>
                    </a:fld>
                    <a:r>
                      <a:rPr lang="en-US"/>
                      <a:t> (31%)</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52CB-4E54-BBD0-3DABD36F45DA}"/>
                </c:ext>
              </c:extLst>
            </c:dLbl>
            <c:dLbl>
              <c:idx val="3"/>
              <c:tx>
                <c:rich>
                  <a:bodyPr/>
                  <a:lstStyle/>
                  <a:p>
                    <a:fld id="{7F667B8A-3F67-47E8-862D-88CB777BB8D5}" type="VALUE">
                      <a:rPr lang="en-US"/>
                      <a:pPr/>
                      <a:t>[VALUE]</a:t>
                    </a:fld>
                    <a:r>
                      <a:rPr lang="en-US"/>
                      <a:t> (14%)</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2CB-4E54-BBD0-3DABD36F45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Analysis'!$B$65:$B$68</c:f>
              <c:strCache>
                <c:ptCount val="4"/>
                <c:pt idx="0">
                  <c:v>UI of app is too complex to move to server side</c:v>
                </c:pt>
                <c:pt idx="1">
                  <c:v>Collabaration issues because front end and backend teams are different </c:v>
                </c:pt>
                <c:pt idx="2">
                  <c:v>The project can not implement the change due to tight delivery milestones</c:v>
                </c:pt>
                <c:pt idx="3">
                  <c:v>The paradigm has high learning curve </c:v>
                </c:pt>
              </c:strCache>
            </c:strRef>
          </c:cat>
          <c:val>
            <c:numRef>
              <c:f>'Survey Analysis'!$F$65:$F$68</c:f>
              <c:numCache>
                <c:formatCode>General</c:formatCode>
                <c:ptCount val="4"/>
                <c:pt idx="0">
                  <c:v>30</c:v>
                </c:pt>
                <c:pt idx="1">
                  <c:v>34</c:v>
                </c:pt>
                <c:pt idx="2">
                  <c:v>37</c:v>
                </c:pt>
                <c:pt idx="3">
                  <c:v>16</c:v>
                </c:pt>
              </c:numCache>
            </c:numRef>
          </c:val>
          <c:extLst>
            <c:ext xmlns:c16="http://schemas.microsoft.com/office/drawing/2014/chart" uri="{C3380CC4-5D6E-409C-BE32-E72D297353CC}">
              <c16:uniqueId val="{00000003-52CB-4E54-BBD0-3DABD36F45DA}"/>
            </c:ext>
          </c:extLst>
        </c:ser>
        <c:dLbls>
          <c:showLegendKey val="0"/>
          <c:showVal val="0"/>
          <c:showCatName val="0"/>
          <c:showSerName val="0"/>
          <c:showPercent val="0"/>
          <c:showBubbleSize val="0"/>
        </c:dLbls>
        <c:gapWidth val="219"/>
        <c:overlap val="-27"/>
        <c:axId val="874476000"/>
        <c:axId val="981143872"/>
        <c:extLst>
          <c:ext xmlns:c15="http://schemas.microsoft.com/office/drawing/2012/chart" uri="{02D57815-91ED-43cb-92C2-25804820EDAC}">
            <c15:filteredBarSeries>
              <c15:ser>
                <c:idx val="0"/>
                <c:order val="0"/>
                <c:tx>
                  <c:strRef>
                    <c:extLst>
                      <c:ext uri="{02D57815-91ED-43cb-92C2-25804820EDAC}">
                        <c15:formulaRef>
                          <c15:sqref>'Survey Analysis'!$C$64</c15:sqref>
                        </c15:formulaRef>
                      </c:ext>
                    </c:extLst>
                    <c:strCache>
                      <c:ptCount val="1"/>
                    </c:strCache>
                  </c:strRef>
                </c:tx>
                <c:spPr>
                  <a:solidFill>
                    <a:schemeClr val="accent1"/>
                  </a:solidFill>
                  <a:ln>
                    <a:noFill/>
                  </a:ln>
                  <a:effectLst/>
                </c:spPr>
                <c:invertIfNegative val="0"/>
                <c:cat>
                  <c:strRef>
                    <c:extLst>
                      <c:ext uri="{02D57815-91ED-43cb-92C2-25804820EDAC}">
                        <c15:formulaRef>
                          <c15:sqref>'Survey Analysis'!$B$65:$B$68</c15:sqref>
                        </c15:formulaRef>
                      </c:ext>
                    </c:extLst>
                    <c:strCache>
                      <c:ptCount val="4"/>
                      <c:pt idx="0">
                        <c:v>UI of app is too complex to move to server side</c:v>
                      </c:pt>
                      <c:pt idx="1">
                        <c:v>Collabaration issues because front end and backend teams are different </c:v>
                      </c:pt>
                      <c:pt idx="2">
                        <c:v>The project can not implement the change due to tight delivery milestones</c:v>
                      </c:pt>
                      <c:pt idx="3">
                        <c:v>The paradigm has high learning curve </c:v>
                      </c:pt>
                    </c:strCache>
                  </c:strRef>
                </c:cat>
                <c:val>
                  <c:numRef>
                    <c:extLst>
                      <c:ext uri="{02D57815-91ED-43cb-92C2-25804820EDAC}">
                        <c15:formulaRef>
                          <c15:sqref>'Survey Analysis'!$C$65:$C$68</c15:sqref>
                        </c15:formulaRef>
                      </c:ext>
                    </c:extLst>
                    <c:numCache>
                      <c:formatCode>General</c:formatCode>
                      <c:ptCount val="4"/>
                    </c:numCache>
                  </c:numRef>
                </c:val>
                <c:extLst>
                  <c:ext xmlns:c16="http://schemas.microsoft.com/office/drawing/2014/chart" uri="{C3380CC4-5D6E-409C-BE32-E72D297353CC}">
                    <c16:uniqueId val="{00000000-52CB-4E54-BBD0-3DABD36F45D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'Survey Analysis'!$D$64</c15:sqref>
                        </c15:formulaRef>
                      </c:ext>
                    </c:extLst>
                    <c:strCache>
                      <c:ptCount val="1"/>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'Survey Analysis'!$B$65:$B$68</c15:sqref>
                        </c15:formulaRef>
                      </c:ext>
                    </c:extLst>
                    <c:strCache>
                      <c:ptCount val="4"/>
                      <c:pt idx="0">
                        <c:v>UI of app is too complex to move to server side</c:v>
                      </c:pt>
                      <c:pt idx="1">
                        <c:v>Collabaration issues because front end and backend teams are different </c:v>
                      </c:pt>
                      <c:pt idx="2">
                        <c:v>The project can not implement the change due to tight delivery milestones</c:v>
                      </c:pt>
                      <c:pt idx="3">
                        <c:v>The paradigm has high learning curve </c:v>
                      </c:pt>
                    </c:strCache>
                  </c:strRef>
                </c:cat>
                <c:val>
                  <c:numRef>
                    <c:extLst xmlns:c15="http://schemas.microsoft.com/office/drawing/2012/chart">
                      <c:ext xmlns:c15="http://schemas.microsoft.com/office/drawing/2012/chart" uri="{02D57815-91ED-43cb-92C2-25804820EDAC}">
                        <c15:formulaRef>
                          <c15:sqref>'Survey Analysis'!$D$65:$D$68</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1-52CB-4E54-BBD0-3DABD36F45D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'Survey Analysis'!$E$64</c15:sqref>
                        </c15:formulaRef>
                      </c:ext>
                    </c:extLst>
                    <c:strCache>
                      <c:ptCount val="1"/>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'Survey Analysis'!$B$65:$B$68</c15:sqref>
                        </c15:formulaRef>
                      </c:ext>
                    </c:extLst>
                    <c:strCache>
                      <c:ptCount val="4"/>
                      <c:pt idx="0">
                        <c:v>UI of app is too complex to move to server side</c:v>
                      </c:pt>
                      <c:pt idx="1">
                        <c:v>Collabaration issues because front end and backend teams are different </c:v>
                      </c:pt>
                      <c:pt idx="2">
                        <c:v>The project can not implement the change due to tight delivery milestones</c:v>
                      </c:pt>
                      <c:pt idx="3">
                        <c:v>The paradigm has high learning curve </c:v>
                      </c:pt>
                    </c:strCache>
                  </c:strRef>
                </c:cat>
                <c:val>
                  <c:numRef>
                    <c:extLst xmlns:c15="http://schemas.microsoft.com/office/drawing/2012/chart">
                      <c:ext xmlns:c15="http://schemas.microsoft.com/office/drawing/2012/chart" uri="{02D57815-91ED-43cb-92C2-25804820EDAC}">
                        <c15:formulaRef>
                          <c15:sqref>'Survey Analysis'!$E$65:$E$68</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2-52CB-4E54-BBD0-3DABD36F45DA}"/>
                  </c:ext>
                </c:extLst>
              </c15:ser>
            </c15:filteredBarSeries>
          </c:ext>
        </c:extLst>
      </c:barChart>
      <c:catAx>
        <c:axId val="874476000"/>
        <c:scaling>
          <c:orientation val="minMax"/>
        </c:scaling>
        <c:delete val="0"/>
        <c:axPos val="b"/>
        <c:numFmt formatCode="General" sourceLinked="1"/>
        <c:majorTickMark val="none"/>
        <c:minorTickMark val="none"/>
        <c:tickLblPos val="nextTo"/>
        <c:spPr>
          <a:noFill/>
          <a:ln w="9525" cap="flat" cmpd="sng" algn="ctr">
            <a:solidFill>
              <a:schemeClr val="accent5">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143872"/>
        <c:crosses val="autoZero"/>
        <c:auto val="1"/>
        <c:lblAlgn val="ctr"/>
        <c:lblOffset val="100"/>
        <c:noMultiLvlLbl val="0"/>
      </c:catAx>
      <c:valAx>
        <c:axId val="98114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476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5">
                    <a:lumMod val="50000"/>
                  </a:schemeClr>
                </a:solidFill>
              </a:rPr>
              <a:t>Responses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'Survey Analysis'!$C$156</c:f>
              <c:strCache>
                <c:ptCount val="1"/>
                <c:pt idx="0">
                  <c:v>count</c:v>
                </c:pt>
              </c:strCache>
            </c:strRef>
          </c:tx>
          <c:spPr>
            <a:solidFill>
              <a:schemeClr val="accent1"/>
            </a:solidFill>
            <a:ln>
              <a:noFill/>
            </a:ln>
            <a:effectLst/>
          </c:spPr>
          <c:invertIfNegative val="0"/>
          <c:dLbls>
            <c:dLbl>
              <c:idx val="0"/>
              <c:tx>
                <c:rich>
                  <a:bodyPr/>
                  <a:lstStyle/>
                  <a:p>
                    <a:fld id="{95410E27-B035-4658-B372-354C97B14097}" type="VALUE">
                      <a:rPr lang="en-US"/>
                      <a:pPr/>
                      <a:t>[VALUE]</a:t>
                    </a:fld>
                    <a:r>
                      <a:rPr lang="en-US"/>
                      <a:t> (53%)</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707-40B5-BFF8-81D9142C05FE}"/>
                </c:ext>
              </c:extLst>
            </c:dLbl>
            <c:dLbl>
              <c:idx val="1"/>
              <c:tx>
                <c:rich>
                  <a:bodyPr/>
                  <a:lstStyle/>
                  <a:p>
                    <a:fld id="{D8678E20-54AE-4EAD-A70B-9B9B01A24184}" type="VALUE">
                      <a:rPr lang="en-US"/>
                      <a:pPr/>
                      <a:t>[VALUE]</a:t>
                    </a:fld>
                    <a:r>
                      <a:rPr lang="en-US"/>
                      <a:t> (32%)</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707-40B5-BFF8-81D9142C05FE}"/>
                </c:ext>
              </c:extLst>
            </c:dLbl>
            <c:dLbl>
              <c:idx val="2"/>
              <c:tx>
                <c:rich>
                  <a:bodyPr/>
                  <a:lstStyle/>
                  <a:p>
                    <a:fld id="{7B838993-A78B-4A1E-A4DF-14A8876CE096}" type="VALUE">
                      <a:rPr lang="en-US"/>
                      <a:pPr/>
                      <a:t>[VALUE]</a:t>
                    </a:fld>
                    <a:r>
                      <a:rPr lang="en-US"/>
                      <a:t> (15%)</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707-40B5-BFF8-81D9142C05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Analysis'!$B$157:$B$159</c:f>
              <c:strCache>
                <c:ptCount val="3"/>
                <c:pt idx="0">
                  <c:v>Positive</c:v>
                </c:pt>
                <c:pt idx="1">
                  <c:v>Neutral</c:v>
                </c:pt>
                <c:pt idx="2">
                  <c:v>Negative</c:v>
                </c:pt>
              </c:strCache>
            </c:strRef>
          </c:cat>
          <c:val>
            <c:numRef>
              <c:f>'Survey Analysis'!$C$157:$C$159</c:f>
              <c:numCache>
                <c:formatCode>General</c:formatCode>
                <c:ptCount val="3"/>
                <c:pt idx="0">
                  <c:v>36</c:v>
                </c:pt>
                <c:pt idx="1">
                  <c:v>22</c:v>
                </c:pt>
                <c:pt idx="2">
                  <c:v>10</c:v>
                </c:pt>
              </c:numCache>
            </c:numRef>
          </c:val>
          <c:extLst>
            <c:ext xmlns:c16="http://schemas.microsoft.com/office/drawing/2014/chart" uri="{C3380CC4-5D6E-409C-BE32-E72D297353CC}">
              <c16:uniqueId val="{00000000-A707-40B5-BFF8-81D9142C05FE}"/>
            </c:ext>
          </c:extLst>
        </c:ser>
        <c:dLbls>
          <c:showLegendKey val="0"/>
          <c:showVal val="0"/>
          <c:showCatName val="0"/>
          <c:showSerName val="0"/>
          <c:showPercent val="0"/>
          <c:showBubbleSize val="0"/>
        </c:dLbls>
        <c:gapWidth val="219"/>
        <c:overlap val="-27"/>
        <c:axId val="1196071056"/>
        <c:axId val="1030378368"/>
      </c:barChart>
      <c:catAx>
        <c:axId val="119607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378368"/>
        <c:crosses val="autoZero"/>
        <c:auto val="1"/>
        <c:lblAlgn val="ctr"/>
        <c:lblOffset val="100"/>
        <c:noMultiLvlLbl val="0"/>
      </c:catAx>
      <c:valAx>
        <c:axId val="103037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071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5">
                    <a:lumMod val="50000"/>
                  </a:schemeClr>
                </a:solidFill>
              </a:rPr>
              <a:t>No</a:t>
            </a:r>
            <a:r>
              <a:rPr lang="en-IN" baseline="0">
                <a:solidFill>
                  <a:schemeClr val="accent5">
                    <a:lumMod val="50000"/>
                  </a:schemeClr>
                </a:solidFill>
              </a:rPr>
              <a:t> of Responses</a:t>
            </a:r>
            <a:endParaRPr lang="en-IN">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Analysis'!$B$177:$B$178</c:f>
              <c:strCache>
                <c:ptCount val="2"/>
                <c:pt idx="0">
                  <c:v>Total Responses</c:v>
                </c:pt>
                <c:pt idx="1">
                  <c:v>Valid Responses</c:v>
                </c:pt>
              </c:strCache>
            </c:strRef>
          </c:cat>
          <c:val>
            <c:numRef>
              <c:f>'Survey Analysis'!$C$177:$C$178</c:f>
              <c:numCache>
                <c:formatCode>General</c:formatCode>
                <c:ptCount val="2"/>
                <c:pt idx="0">
                  <c:v>178</c:v>
                </c:pt>
                <c:pt idx="1">
                  <c:v>68</c:v>
                </c:pt>
              </c:numCache>
            </c:numRef>
          </c:val>
          <c:extLst>
            <c:ext xmlns:c16="http://schemas.microsoft.com/office/drawing/2014/chart" uri="{C3380CC4-5D6E-409C-BE32-E72D297353CC}">
              <c16:uniqueId val="{00000000-E957-48D1-B19C-C55819AF2EA4}"/>
            </c:ext>
          </c:extLst>
        </c:ser>
        <c:dLbls>
          <c:showLegendKey val="0"/>
          <c:showVal val="0"/>
          <c:showCatName val="0"/>
          <c:showSerName val="0"/>
          <c:showPercent val="0"/>
          <c:showBubbleSize val="0"/>
        </c:dLbls>
        <c:gapWidth val="219"/>
        <c:overlap val="-27"/>
        <c:axId val="1203698544"/>
        <c:axId val="1030382336"/>
      </c:barChart>
      <c:catAx>
        <c:axId val="120369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382336"/>
        <c:crosses val="autoZero"/>
        <c:auto val="1"/>
        <c:lblAlgn val="ctr"/>
        <c:lblOffset val="100"/>
        <c:noMultiLvlLbl val="0"/>
      </c:catAx>
      <c:valAx>
        <c:axId val="103038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98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5535F7F0-A314-4F39-9DC6-646FB46568DF}">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B33AFED1-A182-47A8-A676-3F10768DC87E}">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plotArea>
      <cx:plotAreaRegion>
        <cx:series layoutId="boxWhisker" uniqueId="{A9A15805-3386-47D9-86FE-9848F1376124}">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boxWhisker" uniqueId="{B7C12D2A-9507-47CE-B533-2EFF773E935B}">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EEF8A39E-AD61-4A24-908B-B9E2AFE96D5A}">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microsoft.com/office/2014/relationships/chartEx" Target="../charts/chartEx5.xml"/><Relationship Id="rId2" Type="http://schemas.openxmlformats.org/officeDocument/2006/relationships/chart" Target="../charts/chart2.xml"/><Relationship Id="rId16" Type="http://schemas.microsoft.com/office/2014/relationships/chartEx" Target="../charts/chartEx4.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microsoft.com/office/2014/relationships/chartEx" Target="../charts/chartEx3.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microsoft.com/office/2014/relationships/chartEx" Target="../charts/chartEx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15240</xdr:colOff>
      <xdr:row>5</xdr:row>
      <xdr:rowOff>83820</xdr:rowOff>
    </xdr:from>
    <xdr:to>
      <xdr:col>8</xdr:col>
      <xdr:colOff>320040</xdr:colOff>
      <xdr:row>20</xdr:row>
      <xdr:rowOff>83820</xdr:rowOff>
    </xdr:to>
    <xdr:graphicFrame macro="">
      <xdr:nvGraphicFramePr>
        <xdr:cNvPr id="2" name="Chart 1">
          <a:extLst>
            <a:ext uri="{FF2B5EF4-FFF2-40B4-BE49-F238E27FC236}">
              <a16:creationId xmlns:a16="http://schemas.microsoft.com/office/drawing/2014/main" id="{19F8E71D-F4F9-9629-4F27-9142C38F3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26</xdr:row>
      <xdr:rowOff>83820</xdr:rowOff>
    </xdr:from>
    <xdr:to>
      <xdr:col>8</xdr:col>
      <xdr:colOff>304800</xdr:colOff>
      <xdr:row>41</xdr:row>
      <xdr:rowOff>83820</xdr:rowOff>
    </xdr:to>
    <xdr:graphicFrame macro="">
      <xdr:nvGraphicFramePr>
        <xdr:cNvPr id="3" name="Chart 2">
          <a:extLst>
            <a:ext uri="{FF2B5EF4-FFF2-40B4-BE49-F238E27FC236}">
              <a16:creationId xmlns:a16="http://schemas.microsoft.com/office/drawing/2014/main" id="{183B94B4-C3C7-2F25-5D98-A0A1C1F1F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xdr:colOff>
      <xdr:row>47</xdr:row>
      <xdr:rowOff>68580</xdr:rowOff>
    </xdr:from>
    <xdr:to>
      <xdr:col>8</xdr:col>
      <xdr:colOff>327660</xdr:colOff>
      <xdr:row>62</xdr:row>
      <xdr:rowOff>68580</xdr:rowOff>
    </xdr:to>
    <xdr:graphicFrame macro="">
      <xdr:nvGraphicFramePr>
        <xdr:cNvPr id="4" name="Chart 3">
          <a:extLst>
            <a:ext uri="{FF2B5EF4-FFF2-40B4-BE49-F238E27FC236}">
              <a16:creationId xmlns:a16="http://schemas.microsoft.com/office/drawing/2014/main" id="{E5446199-E85C-DD44-6DC7-83E89AC09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525780</xdr:colOff>
      <xdr:row>94</xdr:row>
      <xdr:rowOff>7620</xdr:rowOff>
    </xdr:from>
    <xdr:to>
      <xdr:col>8</xdr:col>
      <xdr:colOff>220980</xdr:colOff>
      <xdr:row>109</xdr:row>
      <xdr:rowOff>7620</xdr:rowOff>
    </xdr:to>
    <xdr:graphicFrame macro="">
      <xdr:nvGraphicFramePr>
        <xdr:cNvPr id="12" name="Chart 11">
          <a:extLst>
            <a:ext uri="{FF2B5EF4-FFF2-40B4-BE49-F238E27FC236}">
              <a16:creationId xmlns:a16="http://schemas.microsoft.com/office/drawing/2014/main" id="{2A59C9B0-1408-5754-392E-8CC8AD7D6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30480</xdr:colOff>
      <xdr:row>115</xdr:row>
      <xdr:rowOff>137160</xdr:rowOff>
    </xdr:from>
    <xdr:to>
      <xdr:col>8</xdr:col>
      <xdr:colOff>335280</xdr:colOff>
      <xdr:row>130</xdr:row>
      <xdr:rowOff>137160</xdr:rowOff>
    </xdr:to>
    <xdr:graphicFrame macro="">
      <xdr:nvGraphicFramePr>
        <xdr:cNvPr id="13" name="Chart 12">
          <a:extLst>
            <a:ext uri="{FF2B5EF4-FFF2-40B4-BE49-F238E27FC236}">
              <a16:creationId xmlns:a16="http://schemas.microsoft.com/office/drawing/2014/main" id="{8CB8CBAD-92AC-178C-F310-3672931535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594360</xdr:colOff>
      <xdr:row>137</xdr:row>
      <xdr:rowOff>175260</xdr:rowOff>
    </xdr:from>
    <xdr:to>
      <xdr:col>8</xdr:col>
      <xdr:colOff>289560</xdr:colOff>
      <xdr:row>152</xdr:row>
      <xdr:rowOff>175260</xdr:rowOff>
    </xdr:to>
    <xdr:graphicFrame macro="">
      <xdr:nvGraphicFramePr>
        <xdr:cNvPr id="15" name="Chart 14">
          <a:extLst>
            <a:ext uri="{FF2B5EF4-FFF2-40B4-BE49-F238E27FC236}">
              <a16:creationId xmlns:a16="http://schemas.microsoft.com/office/drawing/2014/main" id="{936CA8C9-BFB8-0D2C-321C-C0C57DFB0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106680</xdr:colOff>
      <xdr:row>70</xdr:row>
      <xdr:rowOff>76200</xdr:rowOff>
    </xdr:from>
    <xdr:to>
      <xdr:col>8</xdr:col>
      <xdr:colOff>411480</xdr:colOff>
      <xdr:row>85</xdr:row>
      <xdr:rowOff>76200</xdr:rowOff>
    </xdr:to>
    <xdr:graphicFrame macro="">
      <xdr:nvGraphicFramePr>
        <xdr:cNvPr id="14" name="Chart 13">
          <a:extLst>
            <a:ext uri="{FF2B5EF4-FFF2-40B4-BE49-F238E27FC236}">
              <a16:creationId xmlns:a16="http://schemas.microsoft.com/office/drawing/2014/main" id="{201A10A1-36B2-7E4B-C0A3-087194BB1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160</xdr:row>
      <xdr:rowOff>7620</xdr:rowOff>
    </xdr:from>
    <xdr:to>
      <xdr:col>8</xdr:col>
      <xdr:colOff>304800</xdr:colOff>
      <xdr:row>175</xdr:row>
      <xdr:rowOff>7620</xdr:rowOff>
    </xdr:to>
    <xdr:graphicFrame macro="">
      <xdr:nvGraphicFramePr>
        <xdr:cNvPr id="16" name="Chart 15">
          <a:extLst>
            <a:ext uri="{FF2B5EF4-FFF2-40B4-BE49-F238E27FC236}">
              <a16:creationId xmlns:a16="http://schemas.microsoft.com/office/drawing/2014/main" id="{0ED8E06B-C959-DF35-48B6-E9EA38DB9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525780</xdr:colOff>
      <xdr:row>178</xdr:row>
      <xdr:rowOff>167640</xdr:rowOff>
    </xdr:from>
    <xdr:to>
      <xdr:col>8</xdr:col>
      <xdr:colOff>220980</xdr:colOff>
      <xdr:row>193</xdr:row>
      <xdr:rowOff>167640</xdr:rowOff>
    </xdr:to>
    <xdr:graphicFrame macro="">
      <xdr:nvGraphicFramePr>
        <xdr:cNvPr id="17" name="Chart 16">
          <a:extLst>
            <a:ext uri="{FF2B5EF4-FFF2-40B4-BE49-F238E27FC236}">
              <a16:creationId xmlns:a16="http://schemas.microsoft.com/office/drawing/2014/main" id="{1447F486-D88B-6786-777F-6B47BB525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601980</xdr:colOff>
      <xdr:row>199</xdr:row>
      <xdr:rowOff>7620</xdr:rowOff>
    </xdr:from>
    <xdr:to>
      <xdr:col>8</xdr:col>
      <xdr:colOff>297180</xdr:colOff>
      <xdr:row>214</xdr:row>
      <xdr:rowOff>7620</xdr:rowOff>
    </xdr:to>
    <xdr:graphicFrame macro="">
      <xdr:nvGraphicFramePr>
        <xdr:cNvPr id="18" name="Chart 17">
          <a:extLst>
            <a:ext uri="{FF2B5EF4-FFF2-40B4-BE49-F238E27FC236}">
              <a16:creationId xmlns:a16="http://schemas.microsoft.com/office/drawing/2014/main" id="{763987F2-2562-6A2D-B4A7-A53616DFD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502920</xdr:colOff>
      <xdr:row>222</xdr:row>
      <xdr:rowOff>60960</xdr:rowOff>
    </xdr:from>
    <xdr:to>
      <xdr:col>8</xdr:col>
      <xdr:colOff>198120</xdr:colOff>
      <xdr:row>237</xdr:row>
      <xdr:rowOff>60960</xdr:rowOff>
    </xdr:to>
    <xdr:graphicFrame macro="">
      <xdr:nvGraphicFramePr>
        <xdr:cNvPr id="19" name="Chart 18">
          <a:extLst>
            <a:ext uri="{FF2B5EF4-FFF2-40B4-BE49-F238E27FC236}">
              <a16:creationId xmlns:a16="http://schemas.microsoft.com/office/drawing/2014/main" id="{6132B447-9B01-B128-1B64-DCC190252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563880</xdr:colOff>
      <xdr:row>242</xdr:row>
      <xdr:rowOff>175260</xdr:rowOff>
    </xdr:from>
    <xdr:to>
      <xdr:col>8</xdr:col>
      <xdr:colOff>259080</xdr:colOff>
      <xdr:row>257</xdr:row>
      <xdr:rowOff>175260</xdr:rowOff>
    </xdr:to>
    <xdr:graphicFrame macro="">
      <xdr:nvGraphicFramePr>
        <xdr:cNvPr id="20" name="Chart 19">
          <a:extLst>
            <a:ext uri="{FF2B5EF4-FFF2-40B4-BE49-F238E27FC236}">
              <a16:creationId xmlns:a16="http://schemas.microsoft.com/office/drawing/2014/main" id="{188EACB4-6F52-4C72-C27B-2E287C7EC4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403860</xdr:colOff>
      <xdr:row>138</xdr:row>
      <xdr:rowOff>152400</xdr:rowOff>
    </xdr:from>
    <xdr:to>
      <xdr:col>17</xdr:col>
      <xdr:colOff>99060</xdr:colOff>
      <xdr:row>153</xdr:row>
      <xdr:rowOff>152400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B564ACCE-98B6-6E99-4A14-41C2282B06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5890260" y="26003250"/>
              <a:ext cx="4572000" cy="28098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571500</xdr:colOff>
      <xdr:row>222</xdr:row>
      <xdr:rowOff>60960</xdr:rowOff>
    </xdr:from>
    <xdr:to>
      <xdr:col>16</xdr:col>
      <xdr:colOff>266700</xdr:colOff>
      <xdr:row>237</xdr:row>
      <xdr:rowOff>60960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2B86DD29-8731-BF6E-460F-57B4B12BE1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5448300" y="41647110"/>
              <a:ext cx="4572000" cy="28098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167640</xdr:colOff>
      <xdr:row>115</xdr:row>
      <xdr:rowOff>152400</xdr:rowOff>
    </xdr:from>
    <xdr:to>
      <xdr:col>16</xdr:col>
      <xdr:colOff>472440</xdr:colOff>
      <xdr:row>130</xdr:row>
      <xdr:rowOff>152400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F1FE7CE1-BC62-0381-362F-B0B4DD7C43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5654040" y="21694775"/>
              <a:ext cx="4572000" cy="28098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91440</xdr:colOff>
      <xdr:row>94</xdr:row>
      <xdr:rowOff>38100</xdr:rowOff>
    </xdr:from>
    <xdr:to>
      <xdr:col>16</xdr:col>
      <xdr:colOff>396240</xdr:colOff>
      <xdr:row>109</xdr:row>
      <xdr:rowOff>38100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B117939-8B24-9E32-962E-ED267D1EAE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5577840" y="17646650"/>
              <a:ext cx="4572000" cy="28098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205740</xdr:colOff>
      <xdr:row>69</xdr:row>
      <xdr:rowOff>144780</xdr:rowOff>
    </xdr:from>
    <xdr:to>
      <xdr:col>16</xdr:col>
      <xdr:colOff>510540</xdr:colOff>
      <xdr:row>84</xdr:row>
      <xdr:rowOff>144780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D5871F81-680B-46BA-30FC-DEC988BE07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5692140" y="13070205"/>
              <a:ext cx="4572000" cy="28098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315383</xdr:colOff>
      <xdr:row>72</xdr:row>
      <xdr:rowOff>37784</xdr:rowOff>
    </xdr:from>
    <xdr:to>
      <xdr:col>10</xdr:col>
      <xdr:colOff>414866</xdr:colOff>
      <xdr:row>90</xdr:row>
      <xdr:rowOff>23814</xdr:rowOff>
    </xdr:to>
    <xdr:graphicFrame macro="">
      <xdr:nvGraphicFramePr>
        <xdr:cNvPr id="3" name="Chart 2">
          <a:extLst>
            <a:ext uri="{FF2B5EF4-FFF2-40B4-BE49-F238E27FC236}">
              <a16:creationId xmlns:a16="http://schemas.microsoft.com/office/drawing/2014/main" id="{93933EBC-1C7D-E210-CB07-CE2829606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avne\Downloads\Survey___NEW____ANALYSIS%20(8).xlsx" TargetMode="External"/><Relationship Id="rId1" Type="http://schemas.openxmlformats.org/officeDocument/2006/relationships/externalLinkPath" Target="file:///C:\Users\Lavne\Downloads\Survey___NEW____ANALYSIS%2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rvey Questions"/>
      <sheetName val="Survey Responses"/>
      <sheetName val="Survey Analysis"/>
      <sheetName val="Descriptive Responses Analysis"/>
      <sheetName val="Points_Table"/>
      <sheetName val="original"/>
      <sheetName val="Points_Table2"/>
      <sheetName val="Speerman correlation"/>
      <sheetName val="New_P"/>
      <sheetName val="Acceptability"/>
      <sheetName val="Interview"/>
      <sheetName val="Interview_ACCeptability"/>
    </sheetNames>
    <sheetDataSet>
      <sheetData sheetId="0"/>
      <sheetData sheetId="1"/>
      <sheetData sheetId="2"/>
      <sheetData sheetId="3">
        <row r="3">
          <cell r="B3" t="str">
            <v>Rohan Shah</v>
          </cell>
          <cell r="E3">
            <v>5</v>
          </cell>
          <cell r="F3">
            <v>3</v>
          </cell>
          <cell r="H3">
            <v>8</v>
          </cell>
        </row>
        <row r="9">
          <cell r="B9" t="str">
            <v>Dinesh Sharma</v>
          </cell>
          <cell r="E9">
            <v>5</v>
          </cell>
          <cell r="F9">
            <v>0</v>
          </cell>
          <cell r="H9">
            <v>5</v>
          </cell>
        </row>
        <row r="15">
          <cell r="B15" t="str">
            <v>Diptesh Joshi</v>
          </cell>
          <cell r="E15">
            <v>3</v>
          </cell>
          <cell r="F15">
            <v>3</v>
          </cell>
          <cell r="H15">
            <v>6</v>
          </cell>
        </row>
        <row r="21">
          <cell r="B21" t="str">
            <v>Summer</v>
          </cell>
          <cell r="E21">
            <v>5</v>
          </cell>
          <cell r="F21">
            <v>5</v>
          </cell>
          <cell r="H21">
            <v>10</v>
          </cell>
        </row>
        <row r="27">
          <cell r="B27" t="str">
            <v>Chirag</v>
          </cell>
        </row>
        <row r="33">
          <cell r="B33" t="str">
            <v>Paras Laumas</v>
          </cell>
          <cell r="E33">
            <v>5</v>
          </cell>
          <cell r="F33">
            <v>0</v>
          </cell>
          <cell r="H33">
            <v>5</v>
          </cell>
        </row>
        <row r="39">
          <cell r="B39" t="str">
            <v>Vushil Bhavsar</v>
          </cell>
          <cell r="E39">
            <v>5</v>
          </cell>
          <cell r="F39">
            <v>0</v>
          </cell>
          <cell r="H39">
            <v>5</v>
          </cell>
        </row>
        <row r="45">
          <cell r="B45" t="str">
            <v>Shyam Sunder</v>
          </cell>
          <cell r="E45">
            <v>5</v>
          </cell>
          <cell r="F45">
            <v>0</v>
          </cell>
          <cell r="H45">
            <v>5</v>
          </cell>
        </row>
        <row r="51">
          <cell r="B51" t="str">
            <v>Shivam Gupta</v>
          </cell>
        </row>
        <row r="57">
          <cell r="B57" t="str">
            <v>Shehbaz Jafri</v>
          </cell>
          <cell r="E57">
            <v>5</v>
          </cell>
          <cell r="F57">
            <v>0</v>
          </cell>
          <cell r="H57">
            <v>5</v>
          </cell>
        </row>
        <row r="63">
          <cell r="B63" t="str">
            <v>Dhrumil</v>
          </cell>
          <cell r="E63">
            <v>5</v>
          </cell>
          <cell r="F63">
            <v>0</v>
          </cell>
          <cell r="H63">
            <v>5</v>
          </cell>
        </row>
        <row r="69">
          <cell r="B69" t="str">
            <v>Tushar Pithiya</v>
          </cell>
          <cell r="E69">
            <v>0</v>
          </cell>
          <cell r="F69">
            <v>3</v>
          </cell>
          <cell r="H69">
            <v>3</v>
          </cell>
        </row>
        <row r="75">
          <cell r="B75" t="str">
            <v>Vaja Sanjay</v>
          </cell>
          <cell r="E75">
            <v>5</v>
          </cell>
          <cell r="F75">
            <v>0</v>
          </cell>
          <cell r="H75">
            <v>5</v>
          </cell>
        </row>
        <row r="81">
          <cell r="B81" t="str">
            <v>Soneji Akram</v>
          </cell>
          <cell r="E81">
            <v>2</v>
          </cell>
          <cell r="F81">
            <v>2</v>
          </cell>
          <cell r="H81">
            <v>4</v>
          </cell>
        </row>
        <row r="87">
          <cell r="B87" t="str">
            <v>Gangadhar Heralgi</v>
          </cell>
          <cell r="E87">
            <v>5</v>
          </cell>
          <cell r="F87">
            <v>5</v>
          </cell>
          <cell r="H87">
            <v>10</v>
          </cell>
        </row>
        <row r="93">
          <cell r="B93" t="str">
            <v>Sandip M</v>
          </cell>
          <cell r="E93">
            <v>5</v>
          </cell>
          <cell r="F93">
            <v>5</v>
          </cell>
          <cell r="H93">
            <v>10</v>
          </cell>
        </row>
        <row r="99">
          <cell r="B99" t="str">
            <v>Swarnangsu Acharyya</v>
          </cell>
        </row>
        <row r="105">
          <cell r="B105" t="str">
            <v>Radheshyam Saharan</v>
          </cell>
          <cell r="E105">
            <v>3</v>
          </cell>
          <cell r="F105">
            <v>0</v>
          </cell>
          <cell r="H105">
            <v>3</v>
          </cell>
        </row>
        <row r="111">
          <cell r="B111" t="str">
            <v>Amit Pachauri</v>
          </cell>
          <cell r="E111">
            <v>5</v>
          </cell>
          <cell r="F111">
            <v>5</v>
          </cell>
          <cell r="H111">
            <v>10</v>
          </cell>
        </row>
        <row r="117">
          <cell r="B117" t="str">
            <v>Yesha Shah</v>
          </cell>
          <cell r="E117">
            <v>5</v>
          </cell>
          <cell r="F117">
            <v>0</v>
          </cell>
          <cell r="H117">
            <v>5</v>
          </cell>
        </row>
        <row r="123">
          <cell r="B123" t="str">
            <v>Amit Chopra</v>
          </cell>
        </row>
        <row r="129">
          <cell r="B129" t="str">
            <v>Laleet Avaiya</v>
          </cell>
          <cell r="E129">
            <v>0</v>
          </cell>
          <cell r="F129">
            <v>0</v>
          </cell>
          <cell r="H129">
            <v>0</v>
          </cell>
        </row>
        <row r="135">
          <cell r="B135" t="str">
            <v>Nipun Modi</v>
          </cell>
        </row>
        <row r="141">
          <cell r="B141" t="str">
            <v>DhruvKumar Singh</v>
          </cell>
          <cell r="E141">
            <v>5</v>
          </cell>
          <cell r="F141">
            <v>5</v>
          </cell>
          <cell r="H141">
            <v>10</v>
          </cell>
        </row>
        <row r="147">
          <cell r="B147" t="str">
            <v>RaviKumar Chituri</v>
          </cell>
          <cell r="E147">
            <v>5</v>
          </cell>
          <cell r="F147">
            <v>3</v>
          </cell>
          <cell r="H147">
            <v>8</v>
          </cell>
        </row>
        <row r="153">
          <cell r="B153" t="str">
            <v>Kishan Piyatti</v>
          </cell>
          <cell r="E153">
            <v>3</v>
          </cell>
          <cell r="F153">
            <v>5</v>
          </cell>
          <cell r="H153">
            <v>8</v>
          </cell>
        </row>
        <row r="159">
          <cell r="B159" t="str">
            <v>Hamza Zaveri</v>
          </cell>
          <cell r="E159">
            <v>5</v>
          </cell>
          <cell r="F159">
            <v>3</v>
          </cell>
          <cell r="H159">
            <v>8</v>
          </cell>
        </row>
        <row r="165">
          <cell r="B165" t="str">
            <v xml:space="preserve">Harjinder Chandi </v>
          </cell>
          <cell r="E165">
            <v>3</v>
          </cell>
          <cell r="F165">
            <v>0</v>
          </cell>
          <cell r="H165">
            <v>3</v>
          </cell>
        </row>
        <row r="171">
          <cell r="B171" t="str">
            <v>Piyush Khanna</v>
          </cell>
        </row>
        <row r="177">
          <cell r="B177" t="str">
            <v>Anjani Chandan</v>
          </cell>
          <cell r="E177">
            <v>5</v>
          </cell>
          <cell r="F177">
            <v>3</v>
          </cell>
          <cell r="H177">
            <v>8</v>
          </cell>
        </row>
        <row r="183">
          <cell r="B183" t="str">
            <v>Archan Ranade</v>
          </cell>
        </row>
        <row r="189">
          <cell r="B189" t="str">
            <v>Rahul Pawar</v>
          </cell>
        </row>
        <row r="195">
          <cell r="B195" t="str">
            <v>Israr</v>
          </cell>
          <cell r="E195">
            <v>0</v>
          </cell>
          <cell r="F195">
            <v>0</v>
          </cell>
          <cell r="H195">
            <v>0</v>
          </cell>
        </row>
        <row r="201">
          <cell r="B201" t="str">
            <v>Kartik Vaghasiya</v>
          </cell>
          <cell r="E201">
            <v>0</v>
          </cell>
          <cell r="F201">
            <v>0</v>
          </cell>
          <cell r="H201">
            <v>0</v>
          </cell>
        </row>
        <row r="207">
          <cell r="B207" t="str">
            <v>Patricia Colley</v>
          </cell>
          <cell r="E207">
            <v>5</v>
          </cell>
          <cell r="F207">
            <v>5</v>
          </cell>
          <cell r="H207">
            <v>10</v>
          </cell>
        </row>
        <row r="213">
          <cell r="B213" t="str">
            <v>Sijin Joseph</v>
          </cell>
          <cell r="E213">
            <v>0</v>
          </cell>
          <cell r="F213">
            <v>0</v>
          </cell>
          <cell r="H213">
            <v>0</v>
          </cell>
        </row>
        <row r="219">
          <cell r="B219" t="str">
            <v>Radhe Sravan</v>
          </cell>
          <cell r="E219">
            <v>5</v>
          </cell>
          <cell r="F219">
            <v>3</v>
          </cell>
          <cell r="H219">
            <v>8</v>
          </cell>
        </row>
        <row r="226">
          <cell r="B226" t="str">
            <v>Ankit</v>
          </cell>
          <cell r="E226">
            <v>5</v>
          </cell>
          <cell r="F226">
            <v>5</v>
          </cell>
          <cell r="H226">
            <v>10</v>
          </cell>
        </row>
        <row r="232">
          <cell r="B232" t="str">
            <v>Hardik Chhatrala</v>
          </cell>
          <cell r="E232">
            <v>5</v>
          </cell>
          <cell r="F232">
            <v>3</v>
          </cell>
          <cell r="H232">
            <v>8</v>
          </cell>
        </row>
      </sheetData>
      <sheetData sheetId="4"/>
      <sheetData sheetId="5"/>
      <sheetData sheetId="6"/>
      <sheetData sheetId="7"/>
      <sheetData sheetId="8"/>
      <sheetData sheetId="9"/>
      <sheetData sheetId="10"/>
      <sheetData sheetId="1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8F86FD-8CC1-444A-A28C-EE946A033781}" name="Table1" displayName="Table1" ref="A1:C10" totalsRowShown="0">
  <autoFilter ref="A1:C10" xr:uid="{408F86FD-8CC1-444A-A28C-EE946A033781}"/>
  <tableColumns count="3">
    <tableColumn id="1" xr3:uid="{4DAAF790-C805-4822-843B-0ED69711C21E}" name="QID"/>
    <tableColumn id="2" xr3:uid="{0D0BB651-AFBC-456C-B163-B13D26F9CE57}" name="Survey Question" dataDxfId="3"/>
    <tableColumn id="3" xr3:uid="{16574E00-EF3A-4328-BA81-B28D592C9154}" name="Type" dataDxfId="2"/>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1B5D00-8AE1-4FA9-A759-CA01CB9A116E}" name="Table2" displayName="Table2" ref="A13:D19" totalsRowShown="0">
  <autoFilter ref="A13:D19" xr:uid="{DB1B5D00-8AE1-4FA9-A759-CA01CB9A116E}"/>
  <tableColumns count="4">
    <tableColumn id="1" xr3:uid="{3CA8D42D-0EFF-43E0-A60B-05A7742DDB5C}" name="ID"/>
    <tableColumn id="2" xr3:uid="{4388351D-3D4D-4B8F-AF68-7129E1AC78CC}" name="Item" dataDxfId="1"/>
    <tableColumn id="3" xr3:uid="{783BAB06-5ED9-404E-9A91-AC4E6F9E32D0}" name="Type" dataDxfId="0"/>
    <tableColumn id="4" xr3:uid="{47467337-5A6D-4298-A28D-C4F6DA07D1AC}" name="Values"/>
  </tableColumns>
  <tableStyleInfo name="TableStyleLight1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B3664-D85E-4FB0-AC6E-2A8D17622791}">
  <dimension ref="A1:D19"/>
  <sheetViews>
    <sheetView tabSelected="1" workbookViewId="0">
      <selection activeCell="D1" sqref="D1"/>
    </sheetView>
  </sheetViews>
  <sheetFormatPr defaultRowHeight="14.75"/>
  <cols>
    <col min="2" max="2" width="67.1796875" style="3" customWidth="1"/>
    <col min="3" max="3" width="22.76953125" style="4" customWidth="1"/>
    <col min="4" max="4" width="59" bestFit="1" customWidth="1"/>
  </cols>
  <sheetData>
    <row r="1" spans="1:4">
      <c r="A1" t="s">
        <v>420</v>
      </c>
      <c r="B1" s="3" t="s">
        <v>441</v>
      </c>
      <c r="C1" s="4" t="s">
        <v>421</v>
      </c>
    </row>
    <row r="2" spans="1:4" ht="31.85" customHeight="1">
      <c r="A2" t="s">
        <v>422</v>
      </c>
      <c r="B2" s="3" t="s">
        <v>423</v>
      </c>
      <c r="C2" s="4" t="s">
        <v>438</v>
      </c>
    </row>
    <row r="3" spans="1:4" ht="29.5">
      <c r="A3" t="s">
        <v>425</v>
      </c>
      <c r="B3" s="3" t="s">
        <v>424</v>
      </c>
      <c r="C3" s="4" t="s">
        <v>438</v>
      </c>
    </row>
    <row r="4" spans="1:4" ht="29.5">
      <c r="A4" t="s">
        <v>426</v>
      </c>
      <c r="B4" s="3" t="s">
        <v>408</v>
      </c>
      <c r="C4" s="4" t="s">
        <v>438</v>
      </c>
    </row>
    <row r="5" spans="1:4" ht="44.25">
      <c r="A5" t="s">
        <v>429</v>
      </c>
      <c r="B5" s="3" t="s">
        <v>427</v>
      </c>
      <c r="C5" s="4" t="s">
        <v>440</v>
      </c>
    </row>
    <row r="6" spans="1:4" ht="44.25">
      <c r="A6" t="s">
        <v>431</v>
      </c>
      <c r="B6" s="3" t="s">
        <v>428</v>
      </c>
      <c r="C6" s="4" t="s">
        <v>440</v>
      </c>
    </row>
    <row r="7" spans="1:4" ht="44.25">
      <c r="A7" t="s">
        <v>432</v>
      </c>
      <c r="B7" s="3" t="s">
        <v>430</v>
      </c>
      <c r="C7" s="4" t="s">
        <v>440</v>
      </c>
    </row>
    <row r="8" spans="1:4" ht="44.25">
      <c r="A8" t="s">
        <v>435</v>
      </c>
      <c r="B8" s="3" t="s">
        <v>417</v>
      </c>
      <c r="C8" s="4" t="s">
        <v>440</v>
      </c>
    </row>
    <row r="9" spans="1:4" ht="29.5">
      <c r="A9" t="s">
        <v>436</v>
      </c>
      <c r="B9" s="3" t="s">
        <v>433</v>
      </c>
      <c r="C9" s="4" t="s">
        <v>439</v>
      </c>
    </row>
    <row r="10" spans="1:4" ht="29.5">
      <c r="A10" t="s">
        <v>437</v>
      </c>
      <c r="B10" s="3" t="s">
        <v>434</v>
      </c>
      <c r="C10" s="4" t="s">
        <v>439</v>
      </c>
    </row>
    <row r="12" spans="1:4">
      <c r="A12" t="s">
        <v>442</v>
      </c>
    </row>
    <row r="13" spans="1:4">
      <c r="A13" t="s">
        <v>444</v>
      </c>
      <c r="B13" s="3" t="s">
        <v>443</v>
      </c>
      <c r="C13" s="4" t="s">
        <v>421</v>
      </c>
      <c r="D13" t="s">
        <v>452</v>
      </c>
    </row>
    <row r="14" spans="1:4">
      <c r="A14">
        <v>1</v>
      </c>
      <c r="B14" s="3" t="s">
        <v>445</v>
      </c>
      <c r="C14" s="4" t="s">
        <v>447</v>
      </c>
      <c r="D14" t="s">
        <v>439</v>
      </c>
    </row>
    <row r="15" spans="1:4">
      <c r="A15">
        <v>2</v>
      </c>
      <c r="B15" s="3" t="s">
        <v>446</v>
      </c>
      <c r="C15" s="4" t="s">
        <v>448</v>
      </c>
      <c r="D15" t="s">
        <v>453</v>
      </c>
    </row>
    <row r="16" spans="1:4">
      <c r="A16">
        <v>3</v>
      </c>
      <c r="B16" s="3" t="s">
        <v>449</v>
      </c>
      <c r="C16" s="4" t="s">
        <v>448</v>
      </c>
      <c r="D16" t="s">
        <v>454</v>
      </c>
    </row>
    <row r="17" spans="1:4">
      <c r="A17">
        <v>4</v>
      </c>
      <c r="B17" s="3" t="s">
        <v>450</v>
      </c>
      <c r="C17" s="4" t="s">
        <v>448</v>
      </c>
      <c r="D17" t="s">
        <v>455</v>
      </c>
    </row>
    <row r="18" spans="1:4">
      <c r="A18">
        <v>5</v>
      </c>
      <c r="B18" s="3" t="s">
        <v>451</v>
      </c>
      <c r="C18" s="4" t="s">
        <v>447</v>
      </c>
      <c r="D18" t="s">
        <v>456</v>
      </c>
    </row>
    <row r="19" spans="1:4">
      <c r="A19">
        <v>6</v>
      </c>
      <c r="B19" s="3" t="s">
        <v>457</v>
      </c>
      <c r="C19" s="4" t="s">
        <v>447</v>
      </c>
      <c r="D19" t="s">
        <v>458</v>
      </c>
    </row>
  </sheetData>
  <phoneticPr fontId="18"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9"/>
  <sheetViews>
    <sheetView workbookViewId="0">
      <selection activeCell="R8" sqref="R8"/>
    </sheetView>
  </sheetViews>
  <sheetFormatPr defaultRowHeight="19.399999999999999" customHeight="1"/>
  <cols>
    <col min="1" max="1" width="15.86328125" customWidth="1"/>
    <col min="2" max="2" width="18.54296875" bestFit="1" customWidth="1"/>
    <col min="21" max="21" width="28.1796875" customWidth="1"/>
    <col min="22" max="22" width="42.453125" customWidth="1"/>
  </cols>
  <sheetData>
    <row r="1" spans="1:29" ht="19.399999999999999" customHeight="1">
      <c r="A1" s="5"/>
      <c r="B1" s="5" t="s">
        <v>0</v>
      </c>
      <c r="C1" s="5" t="s">
        <v>1</v>
      </c>
      <c r="D1" s="5" t="s">
        <v>2</v>
      </c>
      <c r="E1" s="5" t="s">
        <v>3</v>
      </c>
      <c r="F1" s="5" t="s">
        <v>4</v>
      </c>
      <c r="G1" s="5" t="s">
        <v>5</v>
      </c>
      <c r="H1" s="5" t="s">
        <v>6</v>
      </c>
      <c r="I1" s="5" t="s">
        <v>7</v>
      </c>
      <c r="J1" s="5" t="s">
        <v>8</v>
      </c>
      <c r="K1" s="5" t="s">
        <v>9</v>
      </c>
      <c r="L1" s="5" t="s">
        <v>10</v>
      </c>
      <c r="M1" s="5" t="s">
        <v>11</v>
      </c>
      <c r="N1" s="5" t="s">
        <v>12</v>
      </c>
      <c r="O1" s="5" t="s">
        <v>13</v>
      </c>
      <c r="P1" s="5" t="s">
        <v>14</v>
      </c>
      <c r="Q1" s="5" t="s">
        <v>15</v>
      </c>
      <c r="R1" s="5" t="s">
        <v>16</v>
      </c>
      <c r="S1" s="5" t="s">
        <v>17</v>
      </c>
      <c r="T1" s="5" t="s">
        <v>18</v>
      </c>
      <c r="U1" t="s">
        <v>19</v>
      </c>
      <c r="V1" s="8" t="s">
        <v>20</v>
      </c>
      <c r="W1" s="5" t="s">
        <v>21</v>
      </c>
      <c r="X1" s="5" t="s">
        <v>22</v>
      </c>
      <c r="Y1" s="5" t="s">
        <v>23</v>
      </c>
      <c r="Z1" s="5" t="s">
        <v>24</v>
      </c>
      <c r="AA1" s="5" t="s">
        <v>25</v>
      </c>
      <c r="AB1" s="5" t="s">
        <v>26</v>
      </c>
      <c r="AC1" s="5" t="s">
        <v>27</v>
      </c>
    </row>
    <row r="2" spans="1:29" ht="19.399999999999999" customHeight="1">
      <c r="A2" s="5" t="s">
        <v>28</v>
      </c>
      <c r="B2" s="5" t="s">
        <v>29</v>
      </c>
      <c r="C2" s="5" t="s">
        <v>30</v>
      </c>
      <c r="D2" s="5" t="s">
        <v>31</v>
      </c>
      <c r="E2" s="5">
        <v>9824506207</v>
      </c>
      <c r="F2" s="5" t="s">
        <v>32</v>
      </c>
      <c r="G2" s="5" t="b">
        <v>0</v>
      </c>
      <c r="H2" s="5" t="s">
        <v>33</v>
      </c>
      <c r="I2" s="5"/>
      <c r="J2" s="5" t="s">
        <v>34</v>
      </c>
      <c r="K2" s="5" t="s">
        <v>34</v>
      </c>
      <c r="L2" s="5" t="s">
        <v>34</v>
      </c>
      <c r="M2" s="5" t="b">
        <v>0</v>
      </c>
      <c r="N2" s="5" t="b">
        <v>0</v>
      </c>
      <c r="O2" s="5" t="b">
        <v>1</v>
      </c>
      <c r="P2" s="5" t="b">
        <v>0</v>
      </c>
      <c r="Q2" s="5"/>
      <c r="R2" s="5" t="s">
        <v>35</v>
      </c>
      <c r="S2" s="5" t="s">
        <v>36</v>
      </c>
      <c r="T2" s="5" t="s">
        <v>36</v>
      </c>
      <c r="V2" s="8"/>
      <c r="W2" s="5" t="s">
        <v>37</v>
      </c>
      <c r="X2" s="5">
        <v>0</v>
      </c>
      <c r="Y2" s="5" t="s">
        <v>38</v>
      </c>
      <c r="Z2" s="5">
        <v>1</v>
      </c>
      <c r="AA2" s="5" t="s">
        <v>39</v>
      </c>
      <c r="AB2" s="5" t="s">
        <v>34</v>
      </c>
      <c r="AC2" s="5" t="s">
        <v>34</v>
      </c>
    </row>
    <row r="3" spans="1:29" ht="19.399999999999999" customHeight="1">
      <c r="A3" s="5" t="s">
        <v>40</v>
      </c>
      <c r="B3" s="5" t="s">
        <v>41</v>
      </c>
      <c r="C3" s="5" t="s">
        <v>42</v>
      </c>
      <c r="D3" s="5" t="s">
        <v>43</v>
      </c>
      <c r="E3" s="5">
        <v>7888757703</v>
      </c>
      <c r="F3" s="5"/>
      <c r="G3" s="5" t="b">
        <v>1</v>
      </c>
      <c r="H3" s="5" t="s">
        <v>33</v>
      </c>
      <c r="I3" s="5"/>
      <c r="J3" s="5" t="s">
        <v>34</v>
      </c>
      <c r="K3" s="5" t="s">
        <v>34</v>
      </c>
      <c r="L3" s="5" t="s">
        <v>34</v>
      </c>
      <c r="M3" s="5" t="b">
        <v>0</v>
      </c>
      <c r="N3" s="5" t="b">
        <v>1</v>
      </c>
      <c r="O3" s="5" t="b">
        <v>1</v>
      </c>
      <c r="P3" s="5" t="b">
        <v>0</v>
      </c>
      <c r="Q3" s="5"/>
      <c r="R3" s="5" t="s">
        <v>36</v>
      </c>
      <c r="S3" s="5" t="s">
        <v>36</v>
      </c>
      <c r="T3" s="5" t="s">
        <v>35</v>
      </c>
      <c r="V3" s="8"/>
      <c r="W3" s="5" t="s">
        <v>37</v>
      </c>
      <c r="X3" s="5">
        <v>0</v>
      </c>
      <c r="Y3" s="5" t="s">
        <v>44</v>
      </c>
      <c r="Z3" s="5">
        <v>1</v>
      </c>
      <c r="AA3" s="5" t="s">
        <v>39</v>
      </c>
      <c r="AB3" s="5" t="s">
        <v>34</v>
      </c>
      <c r="AC3" s="5" t="s">
        <v>34</v>
      </c>
    </row>
    <row r="4" spans="1:29" ht="19.399999999999999" customHeight="1">
      <c r="A4" s="5" t="s">
        <v>45</v>
      </c>
      <c r="B4" s="5" t="s">
        <v>46</v>
      </c>
      <c r="C4" s="5" t="s">
        <v>47</v>
      </c>
      <c r="D4" s="5"/>
      <c r="E4" s="5">
        <v>9417077814</v>
      </c>
      <c r="F4" s="5" t="s">
        <v>48</v>
      </c>
      <c r="G4" s="5" t="b">
        <v>0</v>
      </c>
      <c r="H4" s="5" t="s">
        <v>49</v>
      </c>
      <c r="I4" s="5" t="s">
        <v>50</v>
      </c>
      <c r="J4" s="5" t="s">
        <v>34</v>
      </c>
      <c r="K4" s="5" t="s">
        <v>34</v>
      </c>
      <c r="L4" s="5" t="s">
        <v>34</v>
      </c>
      <c r="M4" s="5" t="b">
        <v>1</v>
      </c>
      <c r="N4" s="5" t="b">
        <v>1</v>
      </c>
      <c r="O4" s="5" t="b">
        <v>1</v>
      </c>
      <c r="P4" s="5" t="b">
        <v>0</v>
      </c>
      <c r="Q4" s="5"/>
      <c r="R4" s="5" t="s">
        <v>35</v>
      </c>
      <c r="S4" s="5" t="s">
        <v>35</v>
      </c>
      <c r="T4" s="5" t="s">
        <v>35</v>
      </c>
      <c r="V4" s="8"/>
      <c r="W4" s="5" t="s">
        <v>51</v>
      </c>
      <c r="X4" s="5">
        <v>1</v>
      </c>
      <c r="Y4" s="5" t="s">
        <v>52</v>
      </c>
      <c r="Z4" s="5">
        <v>2</v>
      </c>
      <c r="AA4" s="5" t="s">
        <v>53</v>
      </c>
      <c r="AB4" s="5" t="s">
        <v>34</v>
      </c>
      <c r="AC4" s="5" t="s">
        <v>34</v>
      </c>
    </row>
    <row r="5" spans="1:29" ht="19.399999999999999" customHeight="1">
      <c r="A5" s="5" t="s">
        <v>54</v>
      </c>
      <c r="B5" s="5" t="s">
        <v>55</v>
      </c>
      <c r="C5" s="5" t="s">
        <v>42</v>
      </c>
      <c r="D5" s="5" t="s">
        <v>56</v>
      </c>
      <c r="E5" s="5">
        <v>8128959318</v>
      </c>
      <c r="F5" s="5" t="s">
        <v>57</v>
      </c>
      <c r="G5" s="5" t="b">
        <v>1</v>
      </c>
      <c r="H5" s="5" t="s">
        <v>33</v>
      </c>
      <c r="I5" s="5"/>
      <c r="J5" s="5" t="s">
        <v>34</v>
      </c>
      <c r="K5" s="5" t="s">
        <v>34</v>
      </c>
      <c r="L5" s="5" t="s">
        <v>34</v>
      </c>
      <c r="M5" s="5" t="b">
        <v>1</v>
      </c>
      <c r="N5" s="5" t="b">
        <v>1</v>
      </c>
      <c r="O5" s="5" t="b">
        <v>1</v>
      </c>
      <c r="P5" s="5" t="b">
        <v>1</v>
      </c>
      <c r="Q5" s="5"/>
      <c r="R5" s="5" t="s">
        <v>35</v>
      </c>
      <c r="S5" s="5" t="s">
        <v>35</v>
      </c>
      <c r="T5" s="5" t="s">
        <v>35</v>
      </c>
      <c r="V5" s="8"/>
      <c r="W5" s="5" t="s">
        <v>51</v>
      </c>
      <c r="X5" s="5">
        <v>1</v>
      </c>
      <c r="Y5" s="5" t="s">
        <v>44</v>
      </c>
      <c r="Z5" s="5">
        <v>1</v>
      </c>
      <c r="AA5" s="5" t="s">
        <v>39</v>
      </c>
      <c r="AB5" s="5" t="s">
        <v>34</v>
      </c>
      <c r="AC5" s="5" t="s">
        <v>34</v>
      </c>
    </row>
    <row r="6" spans="1:29" ht="19.399999999999999" customHeight="1">
      <c r="A6" s="5" t="s">
        <v>58</v>
      </c>
      <c r="B6" s="5" t="s">
        <v>59</v>
      </c>
      <c r="C6" s="5" t="s">
        <v>60</v>
      </c>
      <c r="D6" s="5" t="s">
        <v>61</v>
      </c>
      <c r="E6" s="5">
        <v>8905558419</v>
      </c>
      <c r="F6" s="5"/>
      <c r="G6" s="5" t="b">
        <v>1</v>
      </c>
      <c r="H6" s="5" t="s">
        <v>33</v>
      </c>
      <c r="I6" s="5"/>
      <c r="J6" s="5" t="s">
        <v>62</v>
      </c>
      <c r="K6" s="5" t="s">
        <v>34</v>
      </c>
      <c r="L6" s="5" t="s">
        <v>62</v>
      </c>
      <c r="M6" s="5" t="b">
        <v>1</v>
      </c>
      <c r="N6" s="5" t="b">
        <v>0</v>
      </c>
      <c r="O6" s="5" t="b">
        <v>0</v>
      </c>
      <c r="P6" s="5" t="b">
        <v>0</v>
      </c>
      <c r="Q6" s="5"/>
      <c r="R6" s="5" t="s">
        <v>35</v>
      </c>
      <c r="S6" s="5" t="s">
        <v>35</v>
      </c>
      <c r="T6" s="5" t="s">
        <v>35</v>
      </c>
      <c r="V6" s="8"/>
      <c r="W6" s="5" t="s">
        <v>51</v>
      </c>
      <c r="X6" s="5">
        <v>1</v>
      </c>
      <c r="Y6" s="5" t="s">
        <v>63</v>
      </c>
      <c r="Z6" s="5">
        <v>1</v>
      </c>
      <c r="AA6" s="5" t="s">
        <v>39</v>
      </c>
      <c r="AB6" s="5" t="s">
        <v>34</v>
      </c>
      <c r="AC6" s="5" t="s">
        <v>34</v>
      </c>
    </row>
    <row r="7" spans="1:29" ht="19.399999999999999" customHeight="1">
      <c r="A7" s="5" t="s">
        <v>64</v>
      </c>
      <c r="B7" s="5" t="s">
        <v>65</v>
      </c>
      <c r="C7" s="5" t="s">
        <v>30</v>
      </c>
      <c r="D7" s="5" t="s">
        <v>66</v>
      </c>
      <c r="E7" s="5">
        <v>7355361793</v>
      </c>
      <c r="F7" s="5" t="s">
        <v>67</v>
      </c>
      <c r="G7" s="5" t="b">
        <v>1</v>
      </c>
      <c r="H7" s="5" t="s">
        <v>49</v>
      </c>
      <c r="I7" s="5" t="s">
        <v>68</v>
      </c>
      <c r="J7" s="5" t="s">
        <v>34</v>
      </c>
      <c r="K7" s="5" t="s">
        <v>34</v>
      </c>
      <c r="L7" s="5" t="s">
        <v>34</v>
      </c>
      <c r="M7" s="5" t="b">
        <v>0</v>
      </c>
      <c r="N7" s="5" t="b">
        <v>0</v>
      </c>
      <c r="O7" s="5" t="b">
        <v>0</v>
      </c>
      <c r="P7" s="5" t="b">
        <v>0</v>
      </c>
      <c r="Q7" s="5" t="s">
        <v>69</v>
      </c>
      <c r="R7" s="5" t="s">
        <v>36</v>
      </c>
      <c r="S7" s="5" t="s">
        <v>36</v>
      </c>
      <c r="T7" s="5" t="s">
        <v>36</v>
      </c>
      <c r="U7" t="s">
        <v>70</v>
      </c>
      <c r="V7" s="8" t="s">
        <v>69</v>
      </c>
      <c r="W7" s="5" t="s">
        <v>37</v>
      </c>
      <c r="X7" s="5">
        <v>2</v>
      </c>
      <c r="Y7" s="5" t="s">
        <v>38</v>
      </c>
      <c r="Z7" s="5">
        <v>3</v>
      </c>
      <c r="AA7" s="5" t="s">
        <v>39</v>
      </c>
      <c r="AB7" s="5" t="s">
        <v>34</v>
      </c>
      <c r="AC7" s="5" t="s">
        <v>34</v>
      </c>
    </row>
    <row r="8" spans="1:29" ht="19.399999999999999" customHeight="1">
      <c r="A8" s="5" t="s">
        <v>71</v>
      </c>
      <c r="B8" s="5" t="s">
        <v>72</v>
      </c>
      <c r="C8" s="5" t="s">
        <v>30</v>
      </c>
      <c r="D8" s="5" t="s">
        <v>73</v>
      </c>
      <c r="E8" s="5"/>
      <c r="F8" s="5" t="s">
        <v>74</v>
      </c>
      <c r="G8" s="5" t="b">
        <v>1</v>
      </c>
      <c r="H8" s="5" t="s">
        <v>33</v>
      </c>
      <c r="I8" s="5"/>
      <c r="J8" s="5" t="s">
        <v>34</v>
      </c>
      <c r="K8" s="5" t="s">
        <v>34</v>
      </c>
      <c r="L8" s="5" t="s">
        <v>34</v>
      </c>
      <c r="M8" s="5" t="b">
        <v>1</v>
      </c>
      <c r="N8" s="5" t="b">
        <v>0</v>
      </c>
      <c r="O8" s="5" t="b">
        <v>1</v>
      </c>
      <c r="P8" s="5" t="b">
        <v>0</v>
      </c>
      <c r="Q8" s="5" t="s">
        <v>75</v>
      </c>
      <c r="R8" s="5" t="s">
        <v>35</v>
      </c>
      <c r="S8" s="5" t="s">
        <v>35</v>
      </c>
      <c r="T8" s="5" t="s">
        <v>76</v>
      </c>
      <c r="U8" t="s">
        <v>77</v>
      </c>
      <c r="V8" s="8" t="s">
        <v>78</v>
      </c>
      <c r="W8" s="5" t="s">
        <v>79</v>
      </c>
      <c r="X8" s="5">
        <v>3</v>
      </c>
      <c r="Y8" s="5" t="s">
        <v>38</v>
      </c>
      <c r="Z8" s="5">
        <v>1</v>
      </c>
      <c r="AA8" s="5" t="s">
        <v>39</v>
      </c>
      <c r="AB8" s="5" t="s">
        <v>62</v>
      </c>
      <c r="AC8" s="5" t="s">
        <v>34</v>
      </c>
    </row>
    <row r="9" spans="1:29" ht="19.399999999999999" customHeight="1">
      <c r="A9" s="5" t="s">
        <v>80</v>
      </c>
      <c r="B9" s="5" t="s">
        <v>81</v>
      </c>
      <c r="C9" s="5" t="s">
        <v>42</v>
      </c>
      <c r="D9" s="5" t="s">
        <v>82</v>
      </c>
      <c r="E9" s="5">
        <v>9328594164</v>
      </c>
      <c r="F9" s="5" t="s">
        <v>83</v>
      </c>
      <c r="G9" s="5" t="b">
        <v>0</v>
      </c>
      <c r="H9" s="5" t="s">
        <v>33</v>
      </c>
      <c r="I9" s="5"/>
      <c r="J9" s="5" t="s">
        <v>34</v>
      </c>
      <c r="K9" s="5" t="s">
        <v>34</v>
      </c>
      <c r="L9" s="5" t="s">
        <v>34</v>
      </c>
      <c r="M9" s="5" t="b">
        <v>0</v>
      </c>
      <c r="N9" s="5" t="b">
        <v>1</v>
      </c>
      <c r="O9" s="5" t="b">
        <v>0</v>
      </c>
      <c r="P9" s="5" t="b">
        <v>0</v>
      </c>
      <c r="Q9" s="5"/>
      <c r="R9" s="5" t="s">
        <v>76</v>
      </c>
      <c r="S9" s="5" t="s">
        <v>35</v>
      </c>
      <c r="T9" s="5" t="s">
        <v>35</v>
      </c>
      <c r="U9" t="s">
        <v>84</v>
      </c>
      <c r="V9" s="8"/>
      <c r="W9" s="5" t="s">
        <v>51</v>
      </c>
      <c r="X9" s="5">
        <v>1</v>
      </c>
      <c r="Y9" s="5" t="s">
        <v>44</v>
      </c>
      <c r="Z9" s="5">
        <v>1</v>
      </c>
      <c r="AA9" s="5" t="s">
        <v>39</v>
      </c>
      <c r="AB9" s="5" t="s">
        <v>34</v>
      </c>
      <c r="AC9" s="5" t="s">
        <v>34</v>
      </c>
    </row>
    <row r="10" spans="1:29" ht="19.399999999999999" customHeight="1">
      <c r="A10" s="5" t="s">
        <v>85</v>
      </c>
      <c r="B10" s="5" t="s">
        <v>86</v>
      </c>
      <c r="C10" s="5" t="s">
        <v>42</v>
      </c>
      <c r="D10" s="5" t="s">
        <v>87</v>
      </c>
      <c r="E10" s="5">
        <v>9510654064</v>
      </c>
      <c r="F10" s="5" t="s">
        <v>88</v>
      </c>
      <c r="G10" s="5" t="b">
        <v>1</v>
      </c>
      <c r="H10" s="5" t="s">
        <v>33</v>
      </c>
      <c r="I10" s="5"/>
      <c r="J10" s="5" t="s">
        <v>62</v>
      </c>
      <c r="K10" s="5" t="s">
        <v>62</v>
      </c>
      <c r="L10" s="5" t="s">
        <v>34</v>
      </c>
      <c r="M10" s="5" t="b">
        <v>0</v>
      </c>
      <c r="N10" s="5" t="b">
        <v>0</v>
      </c>
      <c r="O10" s="5" t="b">
        <v>0</v>
      </c>
      <c r="P10" s="5" t="b">
        <v>0</v>
      </c>
      <c r="Q10" s="5" t="s">
        <v>89</v>
      </c>
      <c r="R10" s="5" t="s">
        <v>36</v>
      </c>
      <c r="S10" s="5" t="s">
        <v>36</v>
      </c>
      <c r="T10" s="5" t="s">
        <v>36</v>
      </c>
      <c r="U10" t="s">
        <v>90</v>
      </c>
      <c r="V10" s="8"/>
      <c r="W10" s="5" t="s">
        <v>37</v>
      </c>
      <c r="X10" s="5">
        <v>2</v>
      </c>
      <c r="Y10" s="5" t="s">
        <v>44</v>
      </c>
      <c r="Z10" s="5">
        <v>1</v>
      </c>
      <c r="AA10" s="5" t="s">
        <v>39</v>
      </c>
      <c r="AB10" s="5" t="s">
        <v>34</v>
      </c>
      <c r="AC10" s="5" t="s">
        <v>34</v>
      </c>
    </row>
    <row r="11" spans="1:29" ht="19.399999999999999" customHeight="1">
      <c r="A11" s="5" t="s">
        <v>91</v>
      </c>
      <c r="B11" s="5" t="s">
        <v>92</v>
      </c>
      <c r="C11" s="5" t="s">
        <v>30</v>
      </c>
      <c r="D11" s="5" t="s">
        <v>93</v>
      </c>
      <c r="E11" s="6">
        <v>918000000000</v>
      </c>
      <c r="F11" s="5" t="s">
        <v>94</v>
      </c>
      <c r="G11" s="5" t="b">
        <v>0</v>
      </c>
      <c r="H11" s="5" t="s">
        <v>33</v>
      </c>
      <c r="I11" s="5"/>
      <c r="J11" s="5" t="s">
        <v>62</v>
      </c>
      <c r="K11" s="5" t="s">
        <v>62</v>
      </c>
      <c r="L11" s="5" t="s">
        <v>62</v>
      </c>
      <c r="M11" s="5" t="b">
        <v>0</v>
      </c>
      <c r="N11" s="5" t="b">
        <v>0</v>
      </c>
      <c r="O11" s="5" t="b">
        <v>1</v>
      </c>
      <c r="P11" s="5" t="b">
        <v>1</v>
      </c>
      <c r="Q11" s="5"/>
      <c r="R11" s="5" t="s">
        <v>35</v>
      </c>
      <c r="S11" s="5" t="s">
        <v>76</v>
      </c>
      <c r="T11" s="5" t="s">
        <v>76</v>
      </c>
      <c r="V11" s="8"/>
      <c r="W11" s="5" t="s">
        <v>79</v>
      </c>
      <c r="X11" s="5">
        <v>4</v>
      </c>
      <c r="Y11" s="5" t="s">
        <v>38</v>
      </c>
      <c r="Z11" s="5">
        <v>1</v>
      </c>
      <c r="AA11" s="5" t="s">
        <v>39</v>
      </c>
      <c r="AB11" s="5" t="s">
        <v>62</v>
      </c>
      <c r="AC11" s="5" t="s">
        <v>62</v>
      </c>
    </row>
    <row r="12" spans="1:29" ht="19.399999999999999" customHeight="1">
      <c r="A12" s="6" t="s">
        <v>95</v>
      </c>
      <c r="B12" s="5" t="s">
        <v>96</v>
      </c>
      <c r="C12" s="5" t="s">
        <v>30</v>
      </c>
      <c r="D12" s="5" t="s">
        <v>97</v>
      </c>
      <c r="E12" s="5">
        <v>9913699688</v>
      </c>
      <c r="F12" s="5" t="s">
        <v>98</v>
      </c>
      <c r="G12" s="5" t="b">
        <v>1</v>
      </c>
      <c r="H12" s="5" t="s">
        <v>33</v>
      </c>
      <c r="I12" s="5"/>
      <c r="J12" s="5" t="s">
        <v>34</v>
      </c>
      <c r="K12" s="5" t="s">
        <v>34</v>
      </c>
      <c r="L12" s="5" t="s">
        <v>34</v>
      </c>
      <c r="M12" s="5" t="b">
        <v>1</v>
      </c>
      <c r="N12" s="5" t="b">
        <v>1</v>
      </c>
      <c r="O12" s="5" t="b">
        <v>1</v>
      </c>
      <c r="P12" s="5" t="b">
        <v>0</v>
      </c>
      <c r="Q12" s="5"/>
      <c r="R12" s="5" t="s">
        <v>36</v>
      </c>
      <c r="S12" s="5" t="s">
        <v>36</v>
      </c>
      <c r="T12" s="5" t="s">
        <v>36</v>
      </c>
      <c r="U12" t="s">
        <v>99</v>
      </c>
      <c r="V12" s="8" t="s">
        <v>100</v>
      </c>
      <c r="W12" s="5" t="s">
        <v>37</v>
      </c>
      <c r="X12" s="5">
        <v>2</v>
      </c>
      <c r="Y12" s="5" t="s">
        <v>38</v>
      </c>
      <c r="Z12" s="5">
        <v>1</v>
      </c>
      <c r="AA12" s="5" t="s">
        <v>39</v>
      </c>
      <c r="AB12" s="5" t="s">
        <v>34</v>
      </c>
      <c r="AC12" s="5" t="s">
        <v>34</v>
      </c>
    </row>
    <row r="13" spans="1:29" ht="19.399999999999999" customHeight="1">
      <c r="A13" s="5" t="s">
        <v>101</v>
      </c>
      <c r="B13" s="5" t="s">
        <v>102</v>
      </c>
      <c r="C13" s="5" t="s">
        <v>30</v>
      </c>
      <c r="D13" s="5" t="s">
        <v>103</v>
      </c>
      <c r="E13" s="5">
        <v>7874667734</v>
      </c>
      <c r="F13" s="5" t="s">
        <v>104</v>
      </c>
      <c r="G13" s="5" t="b">
        <v>1</v>
      </c>
      <c r="H13" s="5" t="s">
        <v>33</v>
      </c>
      <c r="I13" s="5"/>
      <c r="J13" s="5" t="s">
        <v>34</v>
      </c>
      <c r="K13" s="5" t="s">
        <v>34</v>
      </c>
      <c r="L13" s="5" t="s">
        <v>62</v>
      </c>
      <c r="M13" s="5" t="b">
        <v>1</v>
      </c>
      <c r="N13" s="5" t="b">
        <v>1</v>
      </c>
      <c r="O13" s="5" t="b">
        <v>1</v>
      </c>
      <c r="P13" s="5" t="b">
        <v>0</v>
      </c>
      <c r="Q13" s="5"/>
      <c r="R13" s="5" t="s">
        <v>35</v>
      </c>
      <c r="S13" s="5" t="s">
        <v>35</v>
      </c>
      <c r="T13" s="5" t="s">
        <v>35</v>
      </c>
      <c r="U13" t="s">
        <v>105</v>
      </c>
      <c r="V13" s="8" t="s">
        <v>106</v>
      </c>
      <c r="W13" s="5" t="s">
        <v>51</v>
      </c>
      <c r="X13" s="5">
        <v>2</v>
      </c>
      <c r="Y13" s="5" t="s">
        <v>38</v>
      </c>
      <c r="Z13" s="5">
        <v>1</v>
      </c>
      <c r="AA13" s="5" t="s">
        <v>39</v>
      </c>
      <c r="AB13" s="5" t="s">
        <v>34</v>
      </c>
      <c r="AC13" s="5" t="s">
        <v>34</v>
      </c>
    </row>
    <row r="14" spans="1:29" ht="19.399999999999999" customHeight="1">
      <c r="A14" s="5" t="s">
        <v>107</v>
      </c>
      <c r="B14" s="5" t="s">
        <v>108</v>
      </c>
      <c r="C14" s="5" t="s">
        <v>42</v>
      </c>
      <c r="D14" s="5" t="s">
        <v>109</v>
      </c>
      <c r="E14" s="5"/>
      <c r="F14" s="5"/>
      <c r="G14" s="5" t="b">
        <v>0</v>
      </c>
      <c r="H14" s="5" t="s">
        <v>33</v>
      </c>
      <c r="I14" s="5"/>
      <c r="J14" s="5" t="s">
        <v>34</v>
      </c>
      <c r="K14" s="5" t="s">
        <v>34</v>
      </c>
      <c r="L14" s="5" t="s">
        <v>34</v>
      </c>
      <c r="M14" s="5" t="b">
        <v>0</v>
      </c>
      <c r="N14" s="5" t="b">
        <v>0</v>
      </c>
      <c r="O14" s="5" t="b">
        <v>1</v>
      </c>
      <c r="P14" s="5" t="b">
        <v>0</v>
      </c>
      <c r="Q14" s="5"/>
      <c r="R14" s="5" t="s">
        <v>35</v>
      </c>
      <c r="S14" s="5" t="s">
        <v>35</v>
      </c>
      <c r="T14" s="5" t="s">
        <v>36</v>
      </c>
      <c r="V14" s="8"/>
      <c r="W14" s="5" t="s">
        <v>37</v>
      </c>
      <c r="X14" s="5">
        <v>0</v>
      </c>
      <c r="Y14" s="5" t="s">
        <v>44</v>
      </c>
      <c r="Z14" s="5">
        <v>1</v>
      </c>
      <c r="AA14" s="5" t="s">
        <v>39</v>
      </c>
      <c r="AB14" s="5" t="s">
        <v>34</v>
      </c>
      <c r="AC14" s="5" t="s">
        <v>34</v>
      </c>
    </row>
    <row r="15" spans="1:29" ht="19.399999999999999" customHeight="1">
      <c r="A15" s="5" t="s">
        <v>110</v>
      </c>
      <c r="B15" s="5" t="s">
        <v>111</v>
      </c>
      <c r="C15" s="5" t="s">
        <v>30</v>
      </c>
      <c r="D15" s="5" t="s">
        <v>112</v>
      </c>
      <c r="E15" s="6">
        <v>918000000000</v>
      </c>
      <c r="F15" s="5"/>
      <c r="G15" s="5" t="b">
        <v>1</v>
      </c>
      <c r="H15" s="5" t="s">
        <v>113</v>
      </c>
      <c r="I15" s="5"/>
      <c r="J15" s="5" t="s">
        <v>34</v>
      </c>
      <c r="K15" s="5" t="s">
        <v>34</v>
      </c>
      <c r="L15" s="5" t="s">
        <v>62</v>
      </c>
      <c r="M15" s="5" t="b">
        <v>1</v>
      </c>
      <c r="N15" s="5" t="b">
        <v>1</v>
      </c>
      <c r="O15" s="5" t="b">
        <v>0</v>
      </c>
      <c r="P15" s="5" t="b">
        <v>0</v>
      </c>
      <c r="Q15" s="5"/>
      <c r="R15" s="5" t="s">
        <v>35</v>
      </c>
      <c r="S15" s="5" t="s">
        <v>36</v>
      </c>
      <c r="T15" s="5" t="s">
        <v>36</v>
      </c>
      <c r="V15" s="8"/>
      <c r="W15" s="5" t="s">
        <v>37</v>
      </c>
      <c r="X15" s="5">
        <v>0</v>
      </c>
      <c r="Y15" s="5" t="s">
        <v>38</v>
      </c>
      <c r="Z15" s="5">
        <v>4</v>
      </c>
      <c r="AA15" s="5" t="s">
        <v>53</v>
      </c>
      <c r="AB15" s="5" t="s">
        <v>34</v>
      </c>
      <c r="AC15" s="5" t="s">
        <v>34</v>
      </c>
    </row>
    <row r="16" spans="1:29" ht="19.399999999999999" customHeight="1">
      <c r="A16" s="5" t="s">
        <v>114</v>
      </c>
      <c r="B16" s="5" t="s">
        <v>115</v>
      </c>
      <c r="C16" s="5" t="s">
        <v>47</v>
      </c>
      <c r="D16" s="5" t="s">
        <v>116</v>
      </c>
      <c r="E16" s="6">
        <v>920000000000</v>
      </c>
      <c r="F16" s="5"/>
      <c r="G16" s="5" t="b">
        <v>1</v>
      </c>
      <c r="H16" s="5" t="s">
        <v>117</v>
      </c>
      <c r="I16" s="5"/>
      <c r="J16" s="5" t="s">
        <v>34</v>
      </c>
      <c r="K16" s="5" t="s">
        <v>62</v>
      </c>
      <c r="L16" s="5" t="s">
        <v>62</v>
      </c>
      <c r="M16" s="5" t="b">
        <v>0</v>
      </c>
      <c r="N16" s="5" t="b">
        <v>1</v>
      </c>
      <c r="O16" s="5" t="b">
        <v>0</v>
      </c>
      <c r="P16" s="5" t="b">
        <v>0</v>
      </c>
      <c r="Q16" s="5" t="s">
        <v>118</v>
      </c>
      <c r="R16" s="5" t="s">
        <v>36</v>
      </c>
      <c r="S16" s="5" t="s">
        <v>36</v>
      </c>
      <c r="T16" s="5" t="s">
        <v>36</v>
      </c>
      <c r="U16" t="s">
        <v>119</v>
      </c>
      <c r="V16" s="5" t="s">
        <v>120</v>
      </c>
      <c r="W16" s="5" t="s">
        <v>37</v>
      </c>
      <c r="X16" s="5">
        <v>2</v>
      </c>
      <c r="Y16" s="5" t="s">
        <v>52</v>
      </c>
      <c r="Z16" s="5">
        <v>5</v>
      </c>
      <c r="AA16" s="5" t="s">
        <v>39</v>
      </c>
      <c r="AB16" s="5" t="s">
        <v>34</v>
      </c>
      <c r="AC16" s="5" t="s">
        <v>34</v>
      </c>
    </row>
    <row r="17" spans="1:29" ht="19.399999999999999" customHeight="1">
      <c r="A17" s="5" t="s">
        <v>121</v>
      </c>
      <c r="B17" s="5" t="s">
        <v>122</v>
      </c>
      <c r="C17" s="5" t="s">
        <v>47</v>
      </c>
      <c r="D17" s="5" t="s">
        <v>123</v>
      </c>
      <c r="E17" s="5">
        <v>9898890077</v>
      </c>
      <c r="F17" s="5"/>
      <c r="G17" s="5" t="b">
        <v>1</v>
      </c>
      <c r="H17" s="5" t="s">
        <v>113</v>
      </c>
      <c r="I17" s="5"/>
      <c r="J17" s="5" t="s">
        <v>34</v>
      </c>
      <c r="K17" s="5" t="s">
        <v>34</v>
      </c>
      <c r="L17" s="5" t="s">
        <v>34</v>
      </c>
      <c r="M17" s="5" t="b">
        <v>1</v>
      </c>
      <c r="N17" s="5" t="b">
        <v>0</v>
      </c>
      <c r="O17" s="5" t="b">
        <v>0</v>
      </c>
      <c r="P17" s="5" t="b">
        <v>0</v>
      </c>
      <c r="Q17" s="5"/>
      <c r="R17" s="5" t="s">
        <v>35</v>
      </c>
      <c r="S17" s="5" t="s">
        <v>35</v>
      </c>
      <c r="T17" s="5" t="s">
        <v>35</v>
      </c>
      <c r="U17" t="s">
        <v>476</v>
      </c>
      <c r="V17" s="8" t="s">
        <v>124</v>
      </c>
      <c r="W17" s="5" t="s">
        <v>51</v>
      </c>
      <c r="X17" s="5">
        <v>1</v>
      </c>
      <c r="Y17" s="5" t="s">
        <v>52</v>
      </c>
      <c r="Z17" s="5">
        <v>4</v>
      </c>
      <c r="AA17" s="5" t="s">
        <v>39</v>
      </c>
      <c r="AB17" s="5" t="s">
        <v>34</v>
      </c>
      <c r="AC17" s="5" t="s">
        <v>34</v>
      </c>
    </row>
    <row r="18" spans="1:29" ht="19.399999999999999" customHeight="1">
      <c r="A18" s="5" t="s">
        <v>125</v>
      </c>
      <c r="B18" s="5" t="s">
        <v>126</v>
      </c>
      <c r="C18" s="5" t="s">
        <v>42</v>
      </c>
      <c r="D18" s="5" t="s">
        <v>43</v>
      </c>
      <c r="E18" s="5">
        <v>7888757703</v>
      </c>
      <c r="F18" s="5"/>
      <c r="G18" s="5" t="b">
        <v>0</v>
      </c>
      <c r="H18" s="5" t="s">
        <v>33</v>
      </c>
      <c r="I18" s="5"/>
      <c r="J18" s="5" t="s">
        <v>34</v>
      </c>
      <c r="K18" s="5" t="s">
        <v>34</v>
      </c>
      <c r="L18" s="5" t="s">
        <v>34</v>
      </c>
      <c r="M18" s="5" t="b">
        <v>0</v>
      </c>
      <c r="N18" s="5" t="b">
        <v>1</v>
      </c>
      <c r="O18" s="5" t="b">
        <v>0</v>
      </c>
      <c r="P18" s="5" t="b">
        <v>0</v>
      </c>
      <c r="Q18" s="5"/>
      <c r="R18" s="5" t="s">
        <v>35</v>
      </c>
      <c r="S18" s="5" t="s">
        <v>36</v>
      </c>
      <c r="T18" s="5" t="s">
        <v>35</v>
      </c>
      <c r="U18" t="s">
        <v>127</v>
      </c>
      <c r="V18" s="8" t="s">
        <v>128</v>
      </c>
      <c r="W18" s="5" t="s">
        <v>37</v>
      </c>
      <c r="X18" s="5">
        <v>2</v>
      </c>
      <c r="Y18" s="5" t="s">
        <v>44</v>
      </c>
      <c r="Z18" s="5">
        <v>1</v>
      </c>
      <c r="AA18" s="5" t="s">
        <v>39</v>
      </c>
      <c r="AB18" s="5" t="s">
        <v>34</v>
      </c>
      <c r="AC18" s="5" t="s">
        <v>34</v>
      </c>
    </row>
    <row r="19" spans="1:29" ht="19.399999999999999" customHeight="1">
      <c r="A19" s="6" t="s">
        <v>129</v>
      </c>
      <c r="B19" s="5" t="s">
        <v>130</v>
      </c>
      <c r="C19" s="5" t="s">
        <v>30</v>
      </c>
      <c r="D19" s="5" t="s">
        <v>131</v>
      </c>
      <c r="E19" s="5"/>
      <c r="F19" s="5"/>
      <c r="G19" s="5" t="b">
        <v>1</v>
      </c>
      <c r="H19" s="5" t="s">
        <v>33</v>
      </c>
      <c r="I19" s="5"/>
      <c r="J19" s="5" t="s">
        <v>62</v>
      </c>
      <c r="K19" s="5" t="s">
        <v>62</v>
      </c>
      <c r="L19" s="5" t="s">
        <v>62</v>
      </c>
      <c r="M19" s="5" t="b">
        <v>1</v>
      </c>
      <c r="N19" s="5" t="b">
        <v>1</v>
      </c>
      <c r="O19" s="5" t="b">
        <v>1</v>
      </c>
      <c r="P19" s="5" t="b">
        <v>0</v>
      </c>
      <c r="Q19" s="5" t="s">
        <v>132</v>
      </c>
      <c r="R19" s="5" t="s">
        <v>133</v>
      </c>
      <c r="S19" s="5" t="s">
        <v>133</v>
      </c>
      <c r="T19" s="5" t="s">
        <v>133</v>
      </c>
      <c r="U19" t="s">
        <v>134</v>
      </c>
      <c r="V19" s="8" t="s">
        <v>135</v>
      </c>
      <c r="W19" s="5" t="s">
        <v>79</v>
      </c>
      <c r="X19" s="5">
        <v>3</v>
      </c>
      <c r="Y19" s="5" t="s">
        <v>38</v>
      </c>
      <c r="Z19" s="5">
        <v>1</v>
      </c>
      <c r="AA19" s="5" t="s">
        <v>39</v>
      </c>
      <c r="AB19" s="5" t="s">
        <v>62</v>
      </c>
      <c r="AC19" s="5" t="s">
        <v>62</v>
      </c>
    </row>
    <row r="20" spans="1:29" ht="19.399999999999999" customHeight="1">
      <c r="A20" s="5" t="s">
        <v>136</v>
      </c>
      <c r="B20" s="5" t="s">
        <v>137</v>
      </c>
      <c r="C20" s="5" t="s">
        <v>42</v>
      </c>
      <c r="D20" s="5" t="s">
        <v>138</v>
      </c>
      <c r="E20" s="6">
        <v>919000000000</v>
      </c>
      <c r="F20" s="5" t="s">
        <v>139</v>
      </c>
      <c r="G20" s="5" t="b">
        <v>1</v>
      </c>
      <c r="H20" s="5" t="s">
        <v>33</v>
      </c>
      <c r="I20" s="5"/>
      <c r="J20" s="5" t="s">
        <v>34</v>
      </c>
      <c r="K20" s="5" t="s">
        <v>34</v>
      </c>
      <c r="L20" s="5" t="s">
        <v>62</v>
      </c>
      <c r="M20" s="5" t="b">
        <v>1</v>
      </c>
      <c r="N20" s="5" t="b">
        <v>1</v>
      </c>
      <c r="O20" s="5" t="b">
        <v>1</v>
      </c>
      <c r="P20" s="5" t="b">
        <v>0</v>
      </c>
      <c r="Q20" s="5"/>
      <c r="R20" s="5" t="s">
        <v>35</v>
      </c>
      <c r="S20" s="5" t="s">
        <v>36</v>
      </c>
      <c r="T20" s="5" t="s">
        <v>35</v>
      </c>
      <c r="V20" s="8"/>
      <c r="W20" s="5" t="s">
        <v>37</v>
      </c>
      <c r="X20" s="5">
        <v>0</v>
      </c>
      <c r="Y20" s="5" t="s">
        <v>44</v>
      </c>
      <c r="Z20" s="5">
        <v>1</v>
      </c>
      <c r="AA20" s="5" t="s">
        <v>39</v>
      </c>
      <c r="AB20" s="5" t="s">
        <v>34</v>
      </c>
      <c r="AC20" s="5" t="s">
        <v>34</v>
      </c>
    </row>
    <row r="21" spans="1:29" ht="19.399999999999999" customHeight="1">
      <c r="A21" s="5" t="s">
        <v>140</v>
      </c>
      <c r="B21" s="5" t="s">
        <v>141</v>
      </c>
      <c r="C21" s="5" t="s">
        <v>30</v>
      </c>
      <c r="D21" s="5"/>
      <c r="E21" s="5"/>
      <c r="F21" s="5"/>
      <c r="G21" s="5" t="b">
        <v>0</v>
      </c>
      <c r="H21" s="5" t="s">
        <v>49</v>
      </c>
      <c r="I21" s="5" t="s">
        <v>142</v>
      </c>
      <c r="J21" s="5" t="s">
        <v>62</v>
      </c>
      <c r="K21" s="5" t="s">
        <v>34</v>
      </c>
      <c r="L21" s="5" t="s">
        <v>34</v>
      </c>
      <c r="M21" s="5" t="b">
        <v>0</v>
      </c>
      <c r="N21" s="5" t="b">
        <v>0</v>
      </c>
      <c r="O21" s="5" t="b">
        <v>1</v>
      </c>
      <c r="P21" s="5" t="b">
        <v>0</v>
      </c>
      <c r="Q21" s="5"/>
      <c r="R21" s="5" t="s">
        <v>35</v>
      </c>
      <c r="S21" s="5" t="s">
        <v>35</v>
      </c>
      <c r="T21" s="5" t="s">
        <v>36</v>
      </c>
      <c r="U21" t="s">
        <v>143</v>
      </c>
      <c r="V21" s="8" t="s">
        <v>144</v>
      </c>
      <c r="W21" s="5" t="s">
        <v>37</v>
      </c>
      <c r="X21" s="5">
        <v>2</v>
      </c>
      <c r="Y21" s="5" t="s">
        <v>38</v>
      </c>
      <c r="Z21" s="5">
        <v>6</v>
      </c>
      <c r="AA21" s="5" t="s">
        <v>53</v>
      </c>
      <c r="AB21" s="5" t="s">
        <v>34</v>
      </c>
      <c r="AC21" s="5" t="s">
        <v>34</v>
      </c>
    </row>
    <row r="22" spans="1:29" ht="19.399999999999999" customHeight="1">
      <c r="A22" s="5" t="s">
        <v>148</v>
      </c>
      <c r="B22" s="5" t="s">
        <v>145</v>
      </c>
      <c r="C22" s="5" t="s">
        <v>42</v>
      </c>
      <c r="D22" s="5" t="s">
        <v>146</v>
      </c>
      <c r="E22" s="5">
        <v>9429330671</v>
      </c>
      <c r="F22" s="5" t="s">
        <v>147</v>
      </c>
      <c r="G22" s="5" t="b">
        <v>1</v>
      </c>
      <c r="H22" s="5" t="s">
        <v>49</v>
      </c>
      <c r="I22" s="5" t="s">
        <v>149</v>
      </c>
      <c r="J22" s="5" t="s">
        <v>34</v>
      </c>
      <c r="K22" s="5" t="s">
        <v>34</v>
      </c>
      <c r="L22" s="5" t="s">
        <v>34</v>
      </c>
      <c r="M22" s="5" t="b">
        <v>0</v>
      </c>
      <c r="N22" s="5" t="b">
        <v>1</v>
      </c>
      <c r="O22" s="5" t="b">
        <v>0</v>
      </c>
      <c r="P22" s="5" t="b">
        <v>0</v>
      </c>
      <c r="Q22" s="5"/>
      <c r="R22" s="5" t="s">
        <v>36</v>
      </c>
      <c r="S22" s="5" t="s">
        <v>36</v>
      </c>
      <c r="T22" s="5" t="s">
        <v>36</v>
      </c>
      <c r="U22" t="s">
        <v>150</v>
      </c>
      <c r="V22" s="8" t="s">
        <v>151</v>
      </c>
      <c r="W22" s="5" t="s">
        <v>37</v>
      </c>
      <c r="X22" s="5">
        <v>2</v>
      </c>
      <c r="Y22" s="5" t="s">
        <v>44</v>
      </c>
      <c r="Z22" s="5">
        <v>7</v>
      </c>
      <c r="AA22" s="5" t="s">
        <v>53</v>
      </c>
      <c r="AB22" s="5" t="s">
        <v>34</v>
      </c>
      <c r="AC22" s="5" t="s">
        <v>34</v>
      </c>
    </row>
    <row r="23" spans="1:29" ht="19.399999999999999" customHeight="1">
      <c r="A23" s="6" t="s">
        <v>152</v>
      </c>
      <c r="B23" s="5" t="s">
        <v>153</v>
      </c>
      <c r="C23" s="5" t="s">
        <v>42</v>
      </c>
      <c r="D23" s="5" t="s">
        <v>154</v>
      </c>
      <c r="E23" s="5">
        <v>8128633082</v>
      </c>
      <c r="F23" s="5" t="s">
        <v>155</v>
      </c>
      <c r="G23" s="5" t="b">
        <v>1</v>
      </c>
      <c r="H23" s="5" t="s">
        <v>49</v>
      </c>
      <c r="I23" s="5" t="s">
        <v>156</v>
      </c>
      <c r="J23" s="5" t="s">
        <v>34</v>
      </c>
      <c r="K23" s="5" t="s">
        <v>62</v>
      </c>
      <c r="L23" s="5" t="s">
        <v>34</v>
      </c>
      <c r="M23" s="5" t="b">
        <v>0</v>
      </c>
      <c r="N23" s="5" t="b">
        <v>1</v>
      </c>
      <c r="O23" s="5" t="b">
        <v>1</v>
      </c>
      <c r="P23" s="5" t="b">
        <v>0</v>
      </c>
      <c r="Q23" s="5"/>
      <c r="R23" s="5" t="s">
        <v>35</v>
      </c>
      <c r="S23" s="5" t="s">
        <v>36</v>
      </c>
      <c r="T23" s="5" t="s">
        <v>76</v>
      </c>
      <c r="U23" t="s">
        <v>157</v>
      </c>
      <c r="V23" s="5" t="s">
        <v>158</v>
      </c>
      <c r="W23" s="5" t="s">
        <v>37</v>
      </c>
      <c r="X23" s="5">
        <v>2</v>
      </c>
      <c r="Y23" s="5" t="s">
        <v>44</v>
      </c>
      <c r="Z23" s="5">
        <v>1</v>
      </c>
      <c r="AA23" s="5" t="s">
        <v>39</v>
      </c>
      <c r="AB23" s="5" t="s">
        <v>34</v>
      </c>
      <c r="AC23" s="5" t="s">
        <v>34</v>
      </c>
    </row>
    <row r="24" spans="1:29" ht="19.399999999999999" customHeight="1">
      <c r="A24" s="6" t="s">
        <v>159</v>
      </c>
      <c r="B24" s="5" t="s">
        <v>160</v>
      </c>
      <c r="C24" s="5" t="s">
        <v>42</v>
      </c>
      <c r="D24" s="5" t="s">
        <v>161</v>
      </c>
      <c r="E24" s="5">
        <v>9558104404</v>
      </c>
      <c r="F24" s="5" t="s">
        <v>162</v>
      </c>
      <c r="G24" s="5" t="b">
        <v>1</v>
      </c>
      <c r="H24" s="5" t="s">
        <v>33</v>
      </c>
      <c r="I24" s="5"/>
      <c r="J24" s="5" t="s">
        <v>34</v>
      </c>
      <c r="K24" s="5" t="s">
        <v>34</v>
      </c>
      <c r="L24" s="5" t="s">
        <v>34</v>
      </c>
      <c r="M24" s="5" t="b">
        <v>0</v>
      </c>
      <c r="N24" s="5" t="b">
        <v>0</v>
      </c>
      <c r="O24" s="5" t="b">
        <v>1</v>
      </c>
      <c r="P24" s="5" t="b">
        <v>0</v>
      </c>
      <c r="Q24" s="5"/>
      <c r="R24" s="5" t="s">
        <v>35</v>
      </c>
      <c r="S24" s="5" t="s">
        <v>35</v>
      </c>
      <c r="T24" s="5" t="s">
        <v>36</v>
      </c>
      <c r="U24" s="1" t="s">
        <v>163</v>
      </c>
      <c r="V24" s="8"/>
      <c r="W24" s="5" t="s">
        <v>37</v>
      </c>
      <c r="X24" s="5">
        <v>2</v>
      </c>
      <c r="Y24" s="5" t="s">
        <v>44</v>
      </c>
      <c r="Z24" s="5">
        <v>1</v>
      </c>
      <c r="AA24" s="5" t="s">
        <v>39</v>
      </c>
      <c r="AB24" s="5" t="s">
        <v>34</v>
      </c>
      <c r="AC24" s="5" t="s">
        <v>34</v>
      </c>
    </row>
    <row r="25" spans="1:29" ht="19.399999999999999" customHeight="1">
      <c r="A25" s="5" t="s">
        <v>164</v>
      </c>
      <c r="B25" s="5" t="s">
        <v>165</v>
      </c>
      <c r="C25" s="5" t="s">
        <v>47</v>
      </c>
      <c r="D25" s="5" t="s">
        <v>166</v>
      </c>
      <c r="E25" s="5">
        <v>9910036996</v>
      </c>
      <c r="F25" s="5"/>
      <c r="G25" s="5" t="b">
        <v>1</v>
      </c>
      <c r="H25" s="5" t="s">
        <v>117</v>
      </c>
      <c r="I25" s="5"/>
      <c r="J25" s="5" t="s">
        <v>34</v>
      </c>
      <c r="K25" s="5" t="s">
        <v>34</v>
      </c>
      <c r="L25" s="5" t="s">
        <v>34</v>
      </c>
      <c r="M25" s="5" t="b">
        <v>1</v>
      </c>
      <c r="N25" s="5" t="b">
        <v>0</v>
      </c>
      <c r="O25" s="5" t="b">
        <v>0</v>
      </c>
      <c r="P25" s="5" t="b">
        <v>0</v>
      </c>
      <c r="Q25" s="5"/>
      <c r="R25" s="5" t="s">
        <v>36</v>
      </c>
      <c r="S25" s="5" t="s">
        <v>36</v>
      </c>
      <c r="T25" s="5" t="s">
        <v>36</v>
      </c>
      <c r="U25" t="s">
        <v>167</v>
      </c>
      <c r="V25" s="8" t="s">
        <v>168</v>
      </c>
      <c r="W25" s="5" t="s">
        <v>37</v>
      </c>
      <c r="X25" s="5">
        <v>2</v>
      </c>
      <c r="Y25" s="5" t="s">
        <v>52</v>
      </c>
      <c r="Z25" s="5">
        <v>5</v>
      </c>
      <c r="AA25" s="5" t="s">
        <v>39</v>
      </c>
      <c r="AB25" s="5" t="s">
        <v>34</v>
      </c>
      <c r="AC25" s="5" t="s">
        <v>34</v>
      </c>
    </row>
    <row r="26" spans="1:29" ht="19.399999999999999" customHeight="1">
      <c r="A26" s="5" t="s">
        <v>169</v>
      </c>
      <c r="B26" s="5" t="s">
        <v>170</v>
      </c>
      <c r="C26" s="5" t="s">
        <v>42</v>
      </c>
      <c r="D26" s="5"/>
      <c r="E26" s="5"/>
      <c r="F26" s="5"/>
      <c r="G26" s="5" t="b">
        <v>0</v>
      </c>
      <c r="H26" s="5" t="s">
        <v>33</v>
      </c>
      <c r="I26" s="5"/>
      <c r="J26" s="5" t="s">
        <v>34</v>
      </c>
      <c r="K26" s="5" t="s">
        <v>34</v>
      </c>
      <c r="L26" s="5" t="s">
        <v>34</v>
      </c>
      <c r="M26" s="5" t="b">
        <v>1</v>
      </c>
      <c r="N26" s="5" t="b">
        <v>1</v>
      </c>
      <c r="O26" s="5" t="b">
        <v>0</v>
      </c>
      <c r="P26" s="5" t="b">
        <v>0</v>
      </c>
      <c r="Q26" s="5"/>
      <c r="R26" s="5" t="s">
        <v>76</v>
      </c>
      <c r="S26" s="5" t="s">
        <v>35</v>
      </c>
      <c r="T26" s="5" t="s">
        <v>35</v>
      </c>
      <c r="V26" s="8"/>
      <c r="W26" s="5" t="s">
        <v>51</v>
      </c>
      <c r="X26" s="5">
        <v>1</v>
      </c>
      <c r="Y26" s="5" t="s">
        <v>44</v>
      </c>
      <c r="Z26" s="5">
        <v>1</v>
      </c>
      <c r="AA26" s="5" t="s">
        <v>39</v>
      </c>
      <c r="AB26" s="5" t="s">
        <v>34</v>
      </c>
      <c r="AC26" s="5" t="s">
        <v>34</v>
      </c>
    </row>
    <row r="27" spans="1:29" ht="19.399999999999999" customHeight="1">
      <c r="A27" s="5" t="s">
        <v>171</v>
      </c>
      <c r="B27" s="5" t="s">
        <v>172</v>
      </c>
      <c r="C27" s="5" t="s">
        <v>60</v>
      </c>
      <c r="D27" s="5" t="s">
        <v>173</v>
      </c>
      <c r="E27" s="5">
        <v>9624245757</v>
      </c>
      <c r="F27" s="5" t="s">
        <v>174</v>
      </c>
      <c r="G27" s="5" t="b">
        <v>1</v>
      </c>
      <c r="H27" s="5" t="s">
        <v>33</v>
      </c>
      <c r="I27" s="5"/>
      <c r="J27" s="5" t="s">
        <v>62</v>
      </c>
      <c r="K27" s="5" t="s">
        <v>62</v>
      </c>
      <c r="L27" s="5" t="s">
        <v>62</v>
      </c>
      <c r="M27" s="5" t="b">
        <v>1</v>
      </c>
      <c r="N27" s="5" t="b">
        <v>1</v>
      </c>
      <c r="O27" s="5" t="b">
        <v>1</v>
      </c>
      <c r="P27" s="5" t="b">
        <v>1</v>
      </c>
      <c r="Q27" s="5"/>
      <c r="R27" s="5" t="s">
        <v>36</v>
      </c>
      <c r="S27" s="5" t="s">
        <v>35</v>
      </c>
      <c r="T27" s="5" t="s">
        <v>35</v>
      </c>
      <c r="U27" t="s">
        <v>175</v>
      </c>
      <c r="V27" s="8"/>
      <c r="W27" s="5" t="s">
        <v>37</v>
      </c>
      <c r="X27" s="5">
        <v>0</v>
      </c>
      <c r="Y27" s="5" t="s">
        <v>63</v>
      </c>
      <c r="Z27" s="5">
        <v>1</v>
      </c>
      <c r="AA27" s="5" t="s">
        <v>39</v>
      </c>
      <c r="AB27" s="5" t="s">
        <v>34</v>
      </c>
      <c r="AC27" s="5" t="s">
        <v>34</v>
      </c>
    </row>
    <row r="28" spans="1:29" ht="19.399999999999999" customHeight="1">
      <c r="A28" s="5" t="s">
        <v>176</v>
      </c>
      <c r="B28" s="5" t="s">
        <v>177</v>
      </c>
      <c r="C28" s="5" t="s">
        <v>42</v>
      </c>
      <c r="D28" s="5" t="s">
        <v>178</v>
      </c>
      <c r="E28" s="5">
        <v>8386996685</v>
      </c>
      <c r="F28" s="5" t="s">
        <v>179</v>
      </c>
      <c r="G28" s="5" t="b">
        <v>0</v>
      </c>
      <c r="H28" s="5" t="s">
        <v>33</v>
      </c>
      <c r="I28" s="5"/>
      <c r="J28" s="5" t="s">
        <v>62</v>
      </c>
      <c r="K28" s="5" t="s">
        <v>62</v>
      </c>
      <c r="L28" s="5" t="s">
        <v>62</v>
      </c>
      <c r="M28" s="5" t="b">
        <v>0</v>
      </c>
      <c r="N28" s="5" t="b">
        <v>1</v>
      </c>
      <c r="O28" s="5" t="b">
        <v>1</v>
      </c>
      <c r="P28" s="5" t="b">
        <v>0</v>
      </c>
      <c r="Q28" s="5"/>
      <c r="R28" s="5" t="s">
        <v>35</v>
      </c>
      <c r="S28" s="5" t="s">
        <v>36</v>
      </c>
      <c r="T28" s="5" t="s">
        <v>35</v>
      </c>
      <c r="U28" t="s">
        <v>180</v>
      </c>
      <c r="V28" s="8" t="s">
        <v>181</v>
      </c>
      <c r="W28" s="5" t="s">
        <v>37</v>
      </c>
      <c r="X28" s="5">
        <v>2</v>
      </c>
      <c r="Y28" s="5" t="s">
        <v>44</v>
      </c>
      <c r="Z28" s="5">
        <v>1</v>
      </c>
      <c r="AA28" s="5" t="s">
        <v>39</v>
      </c>
      <c r="AB28" s="5" t="s">
        <v>34</v>
      </c>
      <c r="AC28" s="5" t="s">
        <v>34</v>
      </c>
    </row>
    <row r="29" spans="1:29" ht="19.399999999999999" customHeight="1">
      <c r="A29" s="5" t="s">
        <v>182</v>
      </c>
      <c r="B29" s="5" t="s">
        <v>183</v>
      </c>
      <c r="C29" s="5" t="s">
        <v>60</v>
      </c>
      <c r="D29" s="5" t="s">
        <v>184</v>
      </c>
      <c r="E29" s="5"/>
      <c r="F29" s="5" t="s">
        <v>185</v>
      </c>
      <c r="G29" s="5" t="b">
        <v>0</v>
      </c>
      <c r="H29" s="5" t="s">
        <v>33</v>
      </c>
      <c r="I29" s="5"/>
      <c r="J29" s="5" t="s">
        <v>34</v>
      </c>
      <c r="K29" s="5" t="s">
        <v>34</v>
      </c>
      <c r="L29" s="5" t="s">
        <v>34</v>
      </c>
      <c r="M29" s="5" t="b">
        <v>1</v>
      </c>
      <c r="N29" s="5" t="b">
        <v>1</v>
      </c>
      <c r="O29" s="5" t="b">
        <v>1</v>
      </c>
      <c r="P29" s="5" t="b">
        <v>0</v>
      </c>
      <c r="Q29" s="5"/>
      <c r="R29" s="5" t="s">
        <v>76</v>
      </c>
      <c r="S29" s="5" t="s">
        <v>35</v>
      </c>
      <c r="T29" s="5" t="s">
        <v>35</v>
      </c>
      <c r="U29" t="s">
        <v>186</v>
      </c>
      <c r="V29" s="8" t="s">
        <v>187</v>
      </c>
      <c r="W29" s="5" t="s">
        <v>51</v>
      </c>
      <c r="X29" s="5">
        <v>1</v>
      </c>
      <c r="Y29" s="5" t="s">
        <v>63</v>
      </c>
      <c r="Z29" s="5">
        <v>1</v>
      </c>
      <c r="AA29" s="5" t="s">
        <v>39</v>
      </c>
      <c r="AB29" s="5" t="s">
        <v>34</v>
      </c>
      <c r="AC29" s="5" t="s">
        <v>34</v>
      </c>
    </row>
    <row r="30" spans="1:29" ht="19.399999999999999" customHeight="1">
      <c r="A30" s="5" t="s">
        <v>188</v>
      </c>
      <c r="B30" s="5" t="s">
        <v>189</v>
      </c>
      <c r="C30" s="5" t="s">
        <v>42</v>
      </c>
      <c r="D30" s="5" t="s">
        <v>190</v>
      </c>
      <c r="E30" s="5"/>
      <c r="F30" s="5" t="s">
        <v>191</v>
      </c>
      <c r="G30" s="5" t="b">
        <v>1</v>
      </c>
      <c r="H30" s="5" t="s">
        <v>33</v>
      </c>
      <c r="I30" s="5"/>
      <c r="J30" s="5" t="s">
        <v>34</v>
      </c>
      <c r="K30" s="5" t="s">
        <v>34</v>
      </c>
      <c r="L30" s="5" t="s">
        <v>34</v>
      </c>
      <c r="M30" s="5" t="b">
        <v>0</v>
      </c>
      <c r="N30" s="5" t="b">
        <v>1</v>
      </c>
      <c r="O30" s="5" t="b">
        <v>0</v>
      </c>
      <c r="P30" s="5" t="b">
        <v>1</v>
      </c>
      <c r="Q30" s="5"/>
      <c r="R30" s="5" t="s">
        <v>35</v>
      </c>
      <c r="S30" s="5" t="s">
        <v>35</v>
      </c>
      <c r="T30" s="5" t="s">
        <v>36</v>
      </c>
      <c r="U30" t="s">
        <v>192</v>
      </c>
      <c r="V30" s="8" t="s">
        <v>193</v>
      </c>
      <c r="W30" s="5" t="s">
        <v>37</v>
      </c>
      <c r="X30" s="5">
        <v>2</v>
      </c>
      <c r="Y30" s="5" t="s">
        <v>44</v>
      </c>
      <c r="Z30" s="5">
        <v>1</v>
      </c>
      <c r="AA30" s="5" t="s">
        <v>39</v>
      </c>
      <c r="AB30" s="5" t="s">
        <v>34</v>
      </c>
      <c r="AC30" s="5" t="s">
        <v>34</v>
      </c>
    </row>
    <row r="31" spans="1:29" ht="19.399999999999999" customHeight="1">
      <c r="A31" s="5" t="s">
        <v>194</v>
      </c>
      <c r="B31" s="5" t="s">
        <v>195</v>
      </c>
      <c r="C31" s="5" t="s">
        <v>60</v>
      </c>
      <c r="D31" s="5" t="s">
        <v>196</v>
      </c>
      <c r="E31" s="5">
        <v>9173733269</v>
      </c>
      <c r="F31" s="5" t="s">
        <v>197</v>
      </c>
      <c r="G31" s="5" t="b">
        <v>1</v>
      </c>
      <c r="H31" s="5" t="s">
        <v>33</v>
      </c>
      <c r="I31" s="5"/>
      <c r="J31" s="5" t="s">
        <v>62</v>
      </c>
      <c r="K31" s="5" t="s">
        <v>34</v>
      </c>
      <c r="L31" s="5" t="s">
        <v>34</v>
      </c>
      <c r="M31" s="5" t="b">
        <v>0</v>
      </c>
      <c r="N31" s="5" t="b">
        <v>0</v>
      </c>
      <c r="O31" s="5" t="b">
        <v>0</v>
      </c>
      <c r="P31" s="5" t="b">
        <v>0</v>
      </c>
      <c r="Q31" s="5" t="s">
        <v>198</v>
      </c>
      <c r="R31" s="5" t="s">
        <v>35</v>
      </c>
      <c r="S31" s="5" t="s">
        <v>36</v>
      </c>
      <c r="T31" s="5" t="s">
        <v>36</v>
      </c>
      <c r="U31" t="s">
        <v>69</v>
      </c>
      <c r="V31" s="5" t="s">
        <v>199</v>
      </c>
      <c r="W31" s="5" t="s">
        <v>37</v>
      </c>
      <c r="X31" s="5">
        <v>2</v>
      </c>
      <c r="Y31" s="5" t="s">
        <v>63</v>
      </c>
      <c r="Z31" s="5">
        <v>1</v>
      </c>
      <c r="AA31" s="5" t="s">
        <v>39</v>
      </c>
      <c r="AB31" s="5" t="s">
        <v>34</v>
      </c>
      <c r="AC31" s="5" t="s">
        <v>34</v>
      </c>
    </row>
    <row r="32" spans="1:29" ht="19.399999999999999" customHeight="1">
      <c r="A32" s="5" t="s">
        <v>200</v>
      </c>
      <c r="B32" s="5" t="s">
        <v>201</v>
      </c>
      <c r="C32" s="5" t="s">
        <v>60</v>
      </c>
      <c r="D32" s="5" t="s">
        <v>202</v>
      </c>
      <c r="E32" s="6">
        <v>918000000000</v>
      </c>
      <c r="F32" s="5" t="s">
        <v>203</v>
      </c>
      <c r="G32" s="5" t="b">
        <v>1</v>
      </c>
      <c r="H32" s="5" t="s">
        <v>33</v>
      </c>
      <c r="I32" s="5"/>
      <c r="J32" s="5" t="s">
        <v>34</v>
      </c>
      <c r="K32" s="5" t="s">
        <v>34</v>
      </c>
      <c r="L32" s="5" t="s">
        <v>34</v>
      </c>
      <c r="M32" s="5" t="b">
        <v>0</v>
      </c>
      <c r="N32" s="5" t="b">
        <v>1</v>
      </c>
      <c r="O32" s="5" t="b">
        <v>1</v>
      </c>
      <c r="P32" s="5" t="b">
        <v>0</v>
      </c>
      <c r="Q32" s="5"/>
      <c r="R32" s="5" t="s">
        <v>35</v>
      </c>
      <c r="S32" s="5" t="s">
        <v>36</v>
      </c>
      <c r="T32" s="5" t="s">
        <v>36</v>
      </c>
      <c r="U32" t="s">
        <v>204</v>
      </c>
      <c r="V32" s="8" t="s">
        <v>205</v>
      </c>
      <c r="W32" s="5" t="s">
        <v>37</v>
      </c>
      <c r="X32" s="5">
        <v>2</v>
      </c>
      <c r="Y32" s="5" t="s">
        <v>63</v>
      </c>
      <c r="Z32" s="5">
        <v>1</v>
      </c>
      <c r="AA32" s="5" t="s">
        <v>39</v>
      </c>
      <c r="AB32" s="5" t="s">
        <v>34</v>
      </c>
      <c r="AC32" s="5" t="s">
        <v>34</v>
      </c>
    </row>
    <row r="33" spans="1:29" ht="19.399999999999999" customHeight="1">
      <c r="A33" s="5" t="s">
        <v>206</v>
      </c>
      <c r="B33" s="5" t="s">
        <v>207</v>
      </c>
      <c r="C33" s="5" t="s">
        <v>42</v>
      </c>
      <c r="D33" s="5" t="s">
        <v>208</v>
      </c>
      <c r="E33" s="5">
        <v>7018999521</v>
      </c>
      <c r="F33" s="5" t="s">
        <v>209</v>
      </c>
      <c r="G33" s="5" t="b">
        <v>1</v>
      </c>
      <c r="H33" s="5" t="s">
        <v>33</v>
      </c>
      <c r="I33" s="5"/>
      <c r="J33" s="5" t="s">
        <v>34</v>
      </c>
      <c r="K33" s="5" t="s">
        <v>62</v>
      </c>
      <c r="L33" s="5" t="s">
        <v>34</v>
      </c>
      <c r="M33" s="5" t="b">
        <v>1</v>
      </c>
      <c r="N33" s="5" t="b">
        <v>0</v>
      </c>
      <c r="O33" s="5" t="b">
        <v>1</v>
      </c>
      <c r="P33" s="5" t="b">
        <v>0</v>
      </c>
      <c r="Q33" s="5" t="s">
        <v>210</v>
      </c>
      <c r="R33" s="5" t="s">
        <v>76</v>
      </c>
      <c r="S33" s="5" t="s">
        <v>76</v>
      </c>
      <c r="T33" s="5" t="s">
        <v>76</v>
      </c>
      <c r="U33" t="s">
        <v>211</v>
      </c>
      <c r="V33" s="8" t="e">
        <v>#NAME?</v>
      </c>
      <c r="W33" s="5" t="s">
        <v>79</v>
      </c>
      <c r="X33" s="5">
        <v>3</v>
      </c>
      <c r="Y33" s="5" t="s">
        <v>44</v>
      </c>
      <c r="Z33" s="5">
        <v>1</v>
      </c>
      <c r="AA33" s="5" t="s">
        <v>39</v>
      </c>
      <c r="AB33" s="5" t="s">
        <v>62</v>
      </c>
      <c r="AC33" s="5" t="s">
        <v>62</v>
      </c>
    </row>
    <row r="34" spans="1:29" ht="19.399999999999999" customHeight="1">
      <c r="A34" s="5" t="s">
        <v>212</v>
      </c>
      <c r="B34" s="5" t="s">
        <v>213</v>
      </c>
      <c r="C34" s="5" t="s">
        <v>42</v>
      </c>
      <c r="D34" s="5" t="s">
        <v>214</v>
      </c>
      <c r="E34" s="5">
        <v>8469497184</v>
      </c>
      <c r="F34" s="5"/>
      <c r="G34" s="5" t="b">
        <v>1</v>
      </c>
      <c r="H34" s="5" t="s">
        <v>33</v>
      </c>
      <c r="I34" s="5"/>
      <c r="J34" s="5" t="s">
        <v>34</v>
      </c>
      <c r="K34" s="5" t="s">
        <v>34</v>
      </c>
      <c r="L34" s="5" t="s">
        <v>34</v>
      </c>
      <c r="M34" s="5" t="b">
        <v>0</v>
      </c>
      <c r="N34" s="5" t="b">
        <v>0</v>
      </c>
      <c r="O34" s="5" t="b">
        <v>1</v>
      </c>
      <c r="P34" s="5" t="b">
        <v>1</v>
      </c>
      <c r="Q34" s="5"/>
      <c r="R34" s="5" t="s">
        <v>35</v>
      </c>
      <c r="S34" s="5" t="s">
        <v>35</v>
      </c>
      <c r="T34" s="5" t="s">
        <v>35</v>
      </c>
      <c r="U34" t="s">
        <v>215</v>
      </c>
      <c r="V34" s="5" t="s">
        <v>216</v>
      </c>
      <c r="W34" s="5" t="s">
        <v>51</v>
      </c>
      <c r="X34" s="5">
        <v>1</v>
      </c>
      <c r="Y34" s="5" t="s">
        <v>44</v>
      </c>
      <c r="Z34" s="5">
        <v>1</v>
      </c>
      <c r="AA34" s="5" t="s">
        <v>39</v>
      </c>
      <c r="AB34" s="5" t="s">
        <v>34</v>
      </c>
      <c r="AC34" s="5" t="s">
        <v>34</v>
      </c>
    </row>
    <row r="35" spans="1:29" ht="19.399999999999999" customHeight="1">
      <c r="A35" s="5" t="s">
        <v>217</v>
      </c>
      <c r="B35" s="5" t="s">
        <v>218</v>
      </c>
      <c r="C35" s="5" t="s">
        <v>42</v>
      </c>
      <c r="D35" s="5" t="s">
        <v>219</v>
      </c>
      <c r="E35" s="5">
        <v>7016771040</v>
      </c>
      <c r="F35" s="5" t="s">
        <v>220</v>
      </c>
      <c r="G35" s="5" t="b">
        <v>1</v>
      </c>
      <c r="H35" s="5" t="s">
        <v>33</v>
      </c>
      <c r="I35" s="5"/>
      <c r="J35" s="5" t="s">
        <v>34</v>
      </c>
      <c r="K35" s="5" t="s">
        <v>34</v>
      </c>
      <c r="L35" s="5" t="s">
        <v>34</v>
      </c>
      <c r="M35" s="5" t="b">
        <v>0</v>
      </c>
      <c r="N35" s="5" t="b">
        <v>0</v>
      </c>
      <c r="O35" s="5" t="b">
        <v>1</v>
      </c>
      <c r="P35" s="5" t="b">
        <v>1</v>
      </c>
      <c r="Q35" s="5" t="s">
        <v>221</v>
      </c>
      <c r="R35" s="5" t="s">
        <v>35</v>
      </c>
      <c r="S35" s="5" t="s">
        <v>35</v>
      </c>
      <c r="T35" s="5" t="s">
        <v>35</v>
      </c>
      <c r="U35" t="s">
        <v>215</v>
      </c>
      <c r="V35" s="5" t="s">
        <v>216</v>
      </c>
      <c r="W35" s="5" t="s">
        <v>51</v>
      </c>
      <c r="X35" s="5">
        <v>1</v>
      </c>
      <c r="Y35" s="5" t="s">
        <v>44</v>
      </c>
      <c r="Z35" s="5">
        <v>1</v>
      </c>
      <c r="AA35" s="5" t="s">
        <v>39</v>
      </c>
      <c r="AB35" s="5" t="s">
        <v>34</v>
      </c>
      <c r="AC35" s="5" t="s">
        <v>34</v>
      </c>
    </row>
    <row r="36" spans="1:29" ht="19.399999999999999" customHeight="1">
      <c r="A36" s="5" t="s">
        <v>222</v>
      </c>
      <c r="B36" s="5" t="s">
        <v>223</v>
      </c>
      <c r="C36" s="5" t="s">
        <v>42</v>
      </c>
      <c r="D36" s="5" t="s">
        <v>224</v>
      </c>
      <c r="E36" s="5">
        <v>7621905759</v>
      </c>
      <c r="F36" s="5" t="s">
        <v>225</v>
      </c>
      <c r="G36" s="5" t="b">
        <v>1</v>
      </c>
      <c r="H36" s="5" t="s">
        <v>33</v>
      </c>
      <c r="I36" s="5"/>
      <c r="J36" s="5" t="s">
        <v>34</v>
      </c>
      <c r="K36" s="5" t="s">
        <v>34</v>
      </c>
      <c r="L36" s="5" t="s">
        <v>34</v>
      </c>
      <c r="M36" s="5" t="b">
        <v>0</v>
      </c>
      <c r="N36" s="5" t="b">
        <v>1</v>
      </c>
      <c r="O36" s="5" t="b">
        <v>0</v>
      </c>
      <c r="P36" s="5" t="b">
        <v>0</v>
      </c>
      <c r="Q36" s="5" t="s">
        <v>226</v>
      </c>
      <c r="R36" s="5" t="s">
        <v>35</v>
      </c>
      <c r="S36" s="5" t="s">
        <v>36</v>
      </c>
      <c r="T36" s="5" t="s">
        <v>36</v>
      </c>
      <c r="V36" s="8"/>
      <c r="W36" s="5" t="s">
        <v>37</v>
      </c>
      <c r="X36" s="5">
        <v>0</v>
      </c>
      <c r="Y36" s="5" t="s">
        <v>44</v>
      </c>
      <c r="Z36" s="5">
        <v>1</v>
      </c>
      <c r="AA36" s="5" t="s">
        <v>39</v>
      </c>
      <c r="AB36" s="5" t="s">
        <v>34</v>
      </c>
      <c r="AC36" s="5" t="s">
        <v>34</v>
      </c>
    </row>
    <row r="37" spans="1:29" ht="19.399999999999999" customHeight="1">
      <c r="A37" s="5" t="s">
        <v>227</v>
      </c>
      <c r="B37" s="5" t="s">
        <v>228</v>
      </c>
      <c r="C37" s="5" t="s">
        <v>47</v>
      </c>
      <c r="D37" s="5" t="s">
        <v>229</v>
      </c>
      <c r="E37" s="5">
        <v>9849961747</v>
      </c>
      <c r="F37" s="5"/>
      <c r="G37" s="5" t="b">
        <v>1</v>
      </c>
      <c r="H37" s="5" t="s">
        <v>49</v>
      </c>
      <c r="I37" s="5" t="s">
        <v>230</v>
      </c>
      <c r="J37" s="5" t="s">
        <v>34</v>
      </c>
      <c r="K37" s="5" t="s">
        <v>34</v>
      </c>
      <c r="L37" s="5" t="s">
        <v>34</v>
      </c>
      <c r="M37" s="5" t="b">
        <v>0</v>
      </c>
      <c r="N37" s="5" t="b">
        <v>1</v>
      </c>
      <c r="O37" s="5" t="b">
        <v>1</v>
      </c>
      <c r="P37" s="5" t="b">
        <v>0</v>
      </c>
      <c r="Q37" s="5"/>
      <c r="R37" s="5" t="s">
        <v>36</v>
      </c>
      <c r="S37" s="5" t="s">
        <v>36</v>
      </c>
      <c r="T37" s="5" t="s">
        <v>36</v>
      </c>
      <c r="U37" t="s">
        <v>231</v>
      </c>
      <c r="V37" s="8" t="s">
        <v>232</v>
      </c>
      <c r="W37" s="5" t="s">
        <v>37</v>
      </c>
      <c r="X37" s="5">
        <v>2</v>
      </c>
      <c r="Y37" s="5" t="s">
        <v>52</v>
      </c>
      <c r="Z37" s="5">
        <v>8</v>
      </c>
      <c r="AA37" s="5" t="s">
        <v>39</v>
      </c>
      <c r="AB37" s="5" t="s">
        <v>34</v>
      </c>
      <c r="AC37" s="5" t="s">
        <v>34</v>
      </c>
    </row>
    <row r="38" spans="1:29" ht="19.399999999999999" customHeight="1">
      <c r="A38" s="5" t="s">
        <v>233</v>
      </c>
      <c r="B38" s="5" t="s">
        <v>234</v>
      </c>
      <c r="C38" s="5" t="s">
        <v>47</v>
      </c>
      <c r="D38" s="5"/>
      <c r="E38" s="5"/>
      <c r="F38" s="5"/>
      <c r="G38" s="5" t="b">
        <v>0</v>
      </c>
      <c r="H38" s="5" t="s">
        <v>117</v>
      </c>
      <c r="I38" s="5"/>
      <c r="J38" s="5" t="s">
        <v>34</v>
      </c>
      <c r="K38" s="5" t="s">
        <v>62</v>
      </c>
      <c r="L38" s="5" t="s">
        <v>34</v>
      </c>
      <c r="M38" s="5" t="b">
        <v>1</v>
      </c>
      <c r="N38" s="5" t="b">
        <v>0</v>
      </c>
      <c r="O38" s="5" t="b">
        <v>0</v>
      </c>
      <c r="P38" s="5" t="b">
        <v>1</v>
      </c>
      <c r="Q38" s="5" t="s">
        <v>235</v>
      </c>
      <c r="R38" s="5" t="s">
        <v>35</v>
      </c>
      <c r="S38" s="5" t="s">
        <v>35</v>
      </c>
      <c r="T38" s="5" t="s">
        <v>35</v>
      </c>
      <c r="U38" t="s">
        <v>236</v>
      </c>
      <c r="V38" s="8" t="s">
        <v>237</v>
      </c>
      <c r="W38" s="5" t="s">
        <v>51</v>
      </c>
      <c r="X38" s="5">
        <v>1</v>
      </c>
      <c r="Y38" s="5" t="s">
        <v>52</v>
      </c>
      <c r="Z38" s="5">
        <v>5</v>
      </c>
      <c r="AA38" s="5" t="s">
        <v>39</v>
      </c>
      <c r="AB38" s="5" t="s">
        <v>34</v>
      </c>
      <c r="AC38" s="5" t="s">
        <v>34</v>
      </c>
    </row>
    <row r="39" spans="1:29" ht="19.399999999999999" customHeight="1">
      <c r="A39" s="5" t="s">
        <v>238</v>
      </c>
      <c r="B39" s="5" t="s">
        <v>239</v>
      </c>
      <c r="C39" s="5" t="s">
        <v>47</v>
      </c>
      <c r="D39" s="5"/>
      <c r="E39" s="5"/>
      <c r="F39" s="5"/>
      <c r="G39" s="5" t="b">
        <v>0</v>
      </c>
      <c r="H39" s="5" t="s">
        <v>113</v>
      </c>
      <c r="I39" s="5"/>
      <c r="J39" s="5" t="s">
        <v>62</v>
      </c>
      <c r="K39" s="5" t="s">
        <v>34</v>
      </c>
      <c r="L39" s="5" t="s">
        <v>62</v>
      </c>
      <c r="M39" s="5" t="b">
        <v>0</v>
      </c>
      <c r="N39" s="5" t="b">
        <v>0</v>
      </c>
      <c r="O39" s="5" t="b">
        <v>1</v>
      </c>
      <c r="P39" s="5" t="b">
        <v>0</v>
      </c>
      <c r="Q39" s="5" t="s">
        <v>240</v>
      </c>
      <c r="R39" s="5" t="s">
        <v>35</v>
      </c>
      <c r="S39" s="5" t="s">
        <v>76</v>
      </c>
      <c r="T39" s="5" t="s">
        <v>35</v>
      </c>
      <c r="U39" t="s">
        <v>241</v>
      </c>
      <c r="V39" s="8" t="s">
        <v>242</v>
      </c>
      <c r="W39" s="5" t="s">
        <v>51</v>
      </c>
      <c r="X39" s="5">
        <v>1</v>
      </c>
      <c r="Y39" s="5" t="s">
        <v>52</v>
      </c>
      <c r="Z39" s="5">
        <v>4</v>
      </c>
      <c r="AA39" s="5" t="s">
        <v>53</v>
      </c>
      <c r="AB39" s="5" t="s">
        <v>34</v>
      </c>
      <c r="AC39" s="5" t="s">
        <v>34</v>
      </c>
    </row>
    <row r="40" spans="1:29" ht="19.399999999999999" customHeight="1">
      <c r="A40" s="5" t="s">
        <v>243</v>
      </c>
      <c r="B40" s="5" t="s">
        <v>244</v>
      </c>
      <c r="C40" s="5" t="s">
        <v>30</v>
      </c>
      <c r="D40" s="5" t="s">
        <v>245</v>
      </c>
      <c r="E40" s="5">
        <v>9570105965</v>
      </c>
      <c r="F40" s="5"/>
      <c r="G40" s="5" t="b">
        <v>1</v>
      </c>
      <c r="H40" s="5" t="s">
        <v>33</v>
      </c>
      <c r="I40" s="5"/>
      <c r="J40" s="5" t="s">
        <v>34</v>
      </c>
      <c r="K40" s="5" t="s">
        <v>62</v>
      </c>
      <c r="L40" s="5" t="s">
        <v>62</v>
      </c>
      <c r="M40" s="5" t="b">
        <v>0</v>
      </c>
      <c r="N40" s="5" t="b">
        <v>0</v>
      </c>
      <c r="O40" s="5" t="b">
        <v>1</v>
      </c>
      <c r="P40" s="5" t="b">
        <v>0</v>
      </c>
      <c r="Q40" s="5" t="s">
        <v>246</v>
      </c>
      <c r="R40" s="5" t="s">
        <v>76</v>
      </c>
      <c r="S40" s="5" t="s">
        <v>76</v>
      </c>
      <c r="T40" s="5" t="s">
        <v>76</v>
      </c>
      <c r="U40" t="s">
        <v>247</v>
      </c>
      <c r="V40" s="8"/>
      <c r="W40" s="5" t="s">
        <v>79</v>
      </c>
      <c r="X40" s="5">
        <v>4</v>
      </c>
      <c r="Y40" s="5" t="s">
        <v>38</v>
      </c>
      <c r="Z40" s="5">
        <v>1</v>
      </c>
      <c r="AA40" s="5" t="s">
        <v>39</v>
      </c>
      <c r="AB40" s="5" t="s">
        <v>62</v>
      </c>
      <c r="AC40" s="5" t="s">
        <v>62</v>
      </c>
    </row>
    <row r="41" spans="1:29" ht="19.399999999999999" customHeight="1">
      <c r="A41" s="6" t="s">
        <v>248</v>
      </c>
      <c r="B41" s="5" t="s">
        <v>249</v>
      </c>
      <c r="C41" s="5" t="s">
        <v>60</v>
      </c>
      <c r="D41" s="5" t="s">
        <v>250</v>
      </c>
      <c r="E41" s="5">
        <v>7907013925</v>
      </c>
      <c r="F41" s="5"/>
      <c r="G41" s="5" t="b">
        <v>1</v>
      </c>
      <c r="H41" s="5" t="s">
        <v>49</v>
      </c>
      <c r="I41" s="5" t="s">
        <v>251</v>
      </c>
      <c r="J41" s="5" t="s">
        <v>34</v>
      </c>
      <c r="K41" s="5" t="s">
        <v>62</v>
      </c>
      <c r="L41" s="5" t="s">
        <v>62</v>
      </c>
      <c r="M41" s="5" t="b">
        <v>1</v>
      </c>
      <c r="N41" s="5" t="b">
        <v>0</v>
      </c>
      <c r="O41" s="5" t="b">
        <v>0</v>
      </c>
      <c r="P41" s="5" t="b">
        <v>0</v>
      </c>
      <c r="Q41" s="5"/>
      <c r="R41" s="5" t="s">
        <v>35</v>
      </c>
      <c r="S41" s="5" t="s">
        <v>35</v>
      </c>
      <c r="T41" s="5" t="s">
        <v>35</v>
      </c>
      <c r="U41" t="s">
        <v>252</v>
      </c>
      <c r="V41" s="8" t="s">
        <v>253</v>
      </c>
      <c r="W41" s="5" t="s">
        <v>51</v>
      </c>
      <c r="X41" s="5">
        <v>1</v>
      </c>
      <c r="Y41" s="5" t="s">
        <v>38</v>
      </c>
      <c r="Z41" s="5">
        <v>9</v>
      </c>
      <c r="AA41" s="5" t="s">
        <v>39</v>
      </c>
      <c r="AB41" s="5" t="s">
        <v>34</v>
      </c>
      <c r="AC41" s="5" t="s">
        <v>34</v>
      </c>
    </row>
    <row r="42" spans="1:29" ht="19.399999999999999" customHeight="1">
      <c r="A42" s="5" t="s">
        <v>254</v>
      </c>
      <c r="B42" s="5" t="s">
        <v>255</v>
      </c>
      <c r="C42" s="5" t="s">
        <v>30</v>
      </c>
      <c r="D42" s="5" t="s">
        <v>256</v>
      </c>
      <c r="E42" s="5">
        <v>7818088864</v>
      </c>
      <c r="F42" s="5" t="s">
        <v>257</v>
      </c>
      <c r="G42" s="5" t="b">
        <v>1</v>
      </c>
      <c r="H42" s="5" t="s">
        <v>33</v>
      </c>
      <c r="I42" s="5"/>
      <c r="J42" s="5" t="s">
        <v>34</v>
      </c>
      <c r="K42" s="5" t="s">
        <v>62</v>
      </c>
      <c r="L42" s="5" t="s">
        <v>62</v>
      </c>
      <c r="M42" s="5" t="b">
        <v>1</v>
      </c>
      <c r="N42" s="5" t="b">
        <v>1</v>
      </c>
      <c r="O42" s="5" t="b">
        <v>1</v>
      </c>
      <c r="P42" s="5" t="b">
        <v>0</v>
      </c>
      <c r="Q42" s="5"/>
      <c r="R42" s="5" t="s">
        <v>35</v>
      </c>
      <c r="S42" s="5" t="s">
        <v>76</v>
      </c>
      <c r="T42" s="5" t="s">
        <v>36</v>
      </c>
      <c r="U42" t="s">
        <v>258</v>
      </c>
      <c r="V42" s="8" t="s">
        <v>259</v>
      </c>
      <c r="W42" s="5" t="s">
        <v>51</v>
      </c>
      <c r="X42" s="5">
        <v>1</v>
      </c>
      <c r="Y42" s="5" t="s">
        <v>38</v>
      </c>
      <c r="Z42" s="5">
        <v>1</v>
      </c>
      <c r="AA42" s="5" t="s">
        <v>39</v>
      </c>
      <c r="AB42" s="5" t="s">
        <v>34</v>
      </c>
      <c r="AC42" s="5" t="s">
        <v>34</v>
      </c>
    </row>
    <row r="43" spans="1:29" ht="19.399999999999999" customHeight="1">
      <c r="A43" s="5" t="s">
        <v>260</v>
      </c>
      <c r="B43" s="5" t="s">
        <v>261</v>
      </c>
      <c r="C43" s="5" t="s">
        <v>47</v>
      </c>
      <c r="D43" s="5" t="s">
        <v>262</v>
      </c>
      <c r="E43" s="5">
        <v>7022611099</v>
      </c>
      <c r="F43" s="5"/>
      <c r="G43" s="5" t="b">
        <v>0</v>
      </c>
      <c r="H43" s="5" t="s">
        <v>117</v>
      </c>
      <c r="I43" s="5"/>
      <c r="J43" s="5" t="s">
        <v>34</v>
      </c>
      <c r="K43" s="5" t="s">
        <v>34</v>
      </c>
      <c r="L43" s="5" t="s">
        <v>62</v>
      </c>
      <c r="M43" s="5" t="b">
        <v>0</v>
      </c>
      <c r="N43" s="5" t="b">
        <v>0</v>
      </c>
      <c r="O43" s="5" t="b">
        <v>0</v>
      </c>
      <c r="P43" s="5" t="b">
        <v>0</v>
      </c>
      <c r="Q43" s="5" t="s">
        <v>263</v>
      </c>
      <c r="R43" s="5" t="s">
        <v>35</v>
      </c>
      <c r="S43" s="5" t="s">
        <v>35</v>
      </c>
      <c r="T43" s="5" t="s">
        <v>35</v>
      </c>
      <c r="U43" t="s">
        <v>264</v>
      </c>
      <c r="V43" s="8" t="s">
        <v>265</v>
      </c>
      <c r="W43" s="5" t="s">
        <v>51</v>
      </c>
      <c r="X43" s="5">
        <v>1</v>
      </c>
      <c r="Y43" s="5" t="s">
        <v>52</v>
      </c>
      <c r="Z43" s="5">
        <v>5</v>
      </c>
      <c r="AA43" s="5" t="s">
        <v>39</v>
      </c>
      <c r="AB43" s="5" t="s">
        <v>34</v>
      </c>
      <c r="AC43" s="5" t="s">
        <v>34</v>
      </c>
    </row>
    <row r="44" spans="1:29" ht="19.399999999999999" customHeight="1">
      <c r="A44" s="5" t="s">
        <v>266</v>
      </c>
      <c r="B44" s="5" t="s">
        <v>267</v>
      </c>
      <c r="C44" s="5" t="s">
        <v>42</v>
      </c>
      <c r="D44" s="5" t="s">
        <v>268</v>
      </c>
      <c r="E44" s="5">
        <v>9687575900</v>
      </c>
      <c r="F44" s="5" t="s">
        <v>269</v>
      </c>
      <c r="G44" s="5" t="b">
        <v>0</v>
      </c>
      <c r="H44" s="5" t="s">
        <v>33</v>
      </c>
      <c r="I44" s="5"/>
      <c r="J44" s="5" t="s">
        <v>62</v>
      </c>
      <c r="K44" s="5" t="s">
        <v>34</v>
      </c>
      <c r="L44" s="5" t="s">
        <v>62</v>
      </c>
      <c r="M44" s="5" t="b">
        <v>0</v>
      </c>
      <c r="N44" s="5" t="b">
        <v>0</v>
      </c>
      <c r="O44" s="5" t="b">
        <v>0</v>
      </c>
      <c r="P44" s="5" t="b">
        <v>1</v>
      </c>
      <c r="Q44" s="5"/>
      <c r="R44" s="5" t="s">
        <v>76</v>
      </c>
      <c r="S44" s="5" t="s">
        <v>35</v>
      </c>
      <c r="T44" s="5" t="s">
        <v>76</v>
      </c>
      <c r="V44" s="8"/>
      <c r="W44" s="5" t="s">
        <v>79</v>
      </c>
      <c r="X44" s="5">
        <v>4</v>
      </c>
      <c r="Y44" s="5" t="s">
        <v>44</v>
      </c>
      <c r="Z44" s="5">
        <v>1</v>
      </c>
      <c r="AA44" s="5" t="s">
        <v>39</v>
      </c>
      <c r="AB44" s="5" t="s">
        <v>62</v>
      </c>
      <c r="AC44" s="5" t="s">
        <v>62</v>
      </c>
    </row>
    <row r="45" spans="1:29" ht="19.399999999999999" customHeight="1">
      <c r="A45" s="5" t="s">
        <v>270</v>
      </c>
      <c r="B45" s="5" t="s">
        <v>271</v>
      </c>
      <c r="C45" s="5" t="s">
        <v>47</v>
      </c>
      <c r="D45" s="5"/>
      <c r="E45" s="5"/>
      <c r="F45" s="5"/>
      <c r="G45" s="5" t="b">
        <v>0</v>
      </c>
      <c r="H45" s="5" t="s">
        <v>113</v>
      </c>
      <c r="I45" s="5"/>
      <c r="J45" s="5" t="s">
        <v>62</v>
      </c>
      <c r="K45" s="5" t="s">
        <v>62</v>
      </c>
      <c r="L45" s="5" t="s">
        <v>62</v>
      </c>
      <c r="M45" s="5" t="b">
        <v>0</v>
      </c>
      <c r="N45" s="5" t="b">
        <v>1</v>
      </c>
      <c r="O45" s="5" t="b">
        <v>1</v>
      </c>
      <c r="P45" s="5" t="b">
        <v>1</v>
      </c>
      <c r="Q45" s="5"/>
      <c r="R45" s="5" t="s">
        <v>35</v>
      </c>
      <c r="S45" s="5" t="s">
        <v>76</v>
      </c>
      <c r="T45" s="5" t="s">
        <v>76</v>
      </c>
      <c r="U45" t="s">
        <v>272</v>
      </c>
      <c r="V45" s="8" t="s">
        <v>273</v>
      </c>
      <c r="W45" s="5" t="s">
        <v>79</v>
      </c>
      <c r="X45" s="5">
        <v>3</v>
      </c>
      <c r="Y45" s="5" t="s">
        <v>52</v>
      </c>
      <c r="Z45" s="5">
        <v>4</v>
      </c>
      <c r="AA45" s="5" t="s">
        <v>39</v>
      </c>
      <c r="AB45" s="5" t="s">
        <v>62</v>
      </c>
      <c r="AC45" s="5" t="s">
        <v>62</v>
      </c>
    </row>
    <row r="46" spans="1:29" ht="19.399999999999999" customHeight="1">
      <c r="A46" s="5" t="s">
        <v>274</v>
      </c>
      <c r="B46" s="5" t="s">
        <v>275</v>
      </c>
      <c r="C46" s="5" t="s">
        <v>30</v>
      </c>
      <c r="D46" s="5" t="s">
        <v>276</v>
      </c>
      <c r="E46" s="5"/>
      <c r="F46" s="5"/>
      <c r="G46" s="5" t="b">
        <v>0</v>
      </c>
      <c r="H46" s="5" t="s">
        <v>33</v>
      </c>
      <c r="I46" s="5"/>
      <c r="J46" s="5" t="s">
        <v>34</v>
      </c>
      <c r="K46" s="5" t="s">
        <v>34</v>
      </c>
      <c r="L46" s="5" t="s">
        <v>62</v>
      </c>
      <c r="M46" s="5" t="b">
        <v>1</v>
      </c>
      <c r="N46" s="5" t="b">
        <v>0</v>
      </c>
      <c r="O46" s="5" t="b">
        <v>0</v>
      </c>
      <c r="P46" s="5" t="b">
        <v>0</v>
      </c>
      <c r="Q46" s="5"/>
      <c r="R46" s="5" t="s">
        <v>133</v>
      </c>
      <c r="S46" s="5" t="s">
        <v>133</v>
      </c>
      <c r="T46" s="5" t="s">
        <v>133</v>
      </c>
      <c r="U46" t="s">
        <v>277</v>
      </c>
      <c r="V46" s="8" t="s">
        <v>278</v>
      </c>
      <c r="W46" s="5" t="s">
        <v>79</v>
      </c>
      <c r="X46" s="5">
        <v>3</v>
      </c>
      <c r="Y46" s="5" t="s">
        <v>38</v>
      </c>
      <c r="Z46" s="5">
        <v>1</v>
      </c>
      <c r="AA46" s="5" t="s">
        <v>39</v>
      </c>
      <c r="AB46" s="5" t="s">
        <v>62</v>
      </c>
      <c r="AC46" s="5" t="s">
        <v>62</v>
      </c>
    </row>
    <row r="47" spans="1:29" ht="18.649999999999999" customHeight="1">
      <c r="A47" s="5" t="s">
        <v>279</v>
      </c>
      <c r="B47" s="5" t="s">
        <v>280</v>
      </c>
      <c r="C47" s="5" t="s">
        <v>30</v>
      </c>
      <c r="D47" s="5" t="s">
        <v>281</v>
      </c>
      <c r="E47" s="6">
        <v>917000000000</v>
      </c>
      <c r="F47" s="5" t="s">
        <v>282</v>
      </c>
      <c r="G47" s="5" t="b">
        <v>1</v>
      </c>
      <c r="H47" s="5" t="s">
        <v>33</v>
      </c>
      <c r="I47" s="5"/>
      <c r="J47" s="5" t="s">
        <v>62</v>
      </c>
      <c r="K47" s="5" t="s">
        <v>34</v>
      </c>
      <c r="L47" s="5" t="s">
        <v>62</v>
      </c>
      <c r="M47" s="5" t="b">
        <v>0</v>
      </c>
      <c r="N47" s="5" t="b">
        <v>0</v>
      </c>
      <c r="O47" s="5" t="b">
        <v>0</v>
      </c>
      <c r="P47" s="5" t="b">
        <v>0</v>
      </c>
      <c r="Q47" s="5" t="s">
        <v>283</v>
      </c>
      <c r="R47" s="5" t="s">
        <v>35</v>
      </c>
      <c r="S47" s="5" t="s">
        <v>36</v>
      </c>
      <c r="T47" s="5" t="s">
        <v>35</v>
      </c>
      <c r="U47" t="s">
        <v>284</v>
      </c>
      <c r="V47" s="8" t="s">
        <v>285</v>
      </c>
      <c r="W47" s="5" t="s">
        <v>37</v>
      </c>
      <c r="X47" s="5">
        <v>2</v>
      </c>
      <c r="Y47" s="5" t="s">
        <v>38</v>
      </c>
      <c r="Z47" s="5">
        <v>1</v>
      </c>
      <c r="AA47" s="5" t="s">
        <v>39</v>
      </c>
      <c r="AB47" s="5" t="s">
        <v>34</v>
      </c>
      <c r="AC47" s="5" t="s">
        <v>34</v>
      </c>
    </row>
    <row r="48" spans="1:29" ht="19.399999999999999" customHeight="1">
      <c r="A48" s="5" t="s">
        <v>286</v>
      </c>
      <c r="B48" s="5" t="s">
        <v>287</v>
      </c>
      <c r="C48" s="5" t="s">
        <v>30</v>
      </c>
      <c r="D48" s="5" t="s">
        <v>288</v>
      </c>
      <c r="E48" s="5">
        <v>7004880376</v>
      </c>
      <c r="F48" s="5" t="s">
        <v>289</v>
      </c>
      <c r="G48" s="5" t="b">
        <v>1</v>
      </c>
      <c r="H48" s="5" t="s">
        <v>33</v>
      </c>
      <c r="I48" s="5"/>
      <c r="J48" s="5" t="s">
        <v>34</v>
      </c>
      <c r="K48" s="5" t="s">
        <v>62</v>
      </c>
      <c r="L48" s="5" t="s">
        <v>62</v>
      </c>
      <c r="M48" s="5" t="b">
        <v>1</v>
      </c>
      <c r="N48" s="5" t="b">
        <v>0</v>
      </c>
      <c r="O48" s="5" t="b">
        <v>0</v>
      </c>
      <c r="P48" s="5" t="b">
        <v>0</v>
      </c>
      <c r="Q48" s="5"/>
      <c r="R48" s="5" t="s">
        <v>35</v>
      </c>
      <c r="S48" s="5" t="s">
        <v>35</v>
      </c>
      <c r="T48" s="5" t="s">
        <v>36</v>
      </c>
      <c r="U48" t="s">
        <v>290</v>
      </c>
      <c r="V48" s="8" t="s">
        <v>291</v>
      </c>
      <c r="W48" s="5" t="s">
        <v>37</v>
      </c>
      <c r="X48" s="5">
        <v>2</v>
      </c>
      <c r="Y48" s="5" t="s">
        <v>38</v>
      </c>
      <c r="Z48" s="5">
        <v>1</v>
      </c>
      <c r="AA48" s="5" t="s">
        <v>39</v>
      </c>
      <c r="AB48" s="5" t="s">
        <v>34</v>
      </c>
      <c r="AC48" s="5" t="s">
        <v>34</v>
      </c>
    </row>
    <row r="49" spans="1:29" ht="19.399999999999999" customHeight="1">
      <c r="A49" s="5" t="s">
        <v>292</v>
      </c>
      <c r="B49" s="5" t="s">
        <v>293</v>
      </c>
      <c r="C49" s="5" t="s">
        <v>47</v>
      </c>
      <c r="D49" s="5" t="s">
        <v>294</v>
      </c>
      <c r="E49" s="5">
        <v>9000766188</v>
      </c>
      <c r="F49" s="5"/>
      <c r="G49" s="5" t="b">
        <v>1</v>
      </c>
      <c r="H49" s="5" t="s">
        <v>49</v>
      </c>
      <c r="I49" s="5" t="s">
        <v>230</v>
      </c>
      <c r="J49" s="5" t="s">
        <v>34</v>
      </c>
      <c r="K49" s="5" t="s">
        <v>34</v>
      </c>
      <c r="L49" s="5" t="s">
        <v>34</v>
      </c>
      <c r="M49" s="5" t="b">
        <v>1</v>
      </c>
      <c r="N49" s="5" t="b">
        <v>1</v>
      </c>
      <c r="O49" s="5" t="b">
        <v>0</v>
      </c>
      <c r="P49" s="5" t="b">
        <v>0</v>
      </c>
      <c r="Q49" s="5" t="s">
        <v>295</v>
      </c>
      <c r="R49" s="5" t="s">
        <v>35</v>
      </c>
      <c r="S49" s="5" t="s">
        <v>35</v>
      </c>
      <c r="T49" s="5" t="s">
        <v>36</v>
      </c>
      <c r="U49" t="s">
        <v>296</v>
      </c>
      <c r="V49" s="8" t="s">
        <v>297</v>
      </c>
      <c r="W49" s="5" t="s">
        <v>37</v>
      </c>
      <c r="X49" s="5">
        <v>2</v>
      </c>
      <c r="Y49" s="5" t="s">
        <v>52</v>
      </c>
      <c r="Z49" s="5">
        <v>8</v>
      </c>
      <c r="AA49" s="5" t="s">
        <v>39</v>
      </c>
      <c r="AB49" s="5" t="s">
        <v>34</v>
      </c>
      <c r="AC49" s="5" t="s">
        <v>34</v>
      </c>
    </row>
    <row r="50" spans="1:29" ht="19.399999999999999" customHeight="1">
      <c r="A50" s="5" t="s">
        <v>298</v>
      </c>
      <c r="B50" s="5" t="s">
        <v>299</v>
      </c>
      <c r="C50" s="5" t="s">
        <v>47</v>
      </c>
      <c r="D50" s="5" t="s">
        <v>300</v>
      </c>
      <c r="E50" s="5">
        <v>9652861182</v>
      </c>
      <c r="F50" s="5"/>
      <c r="G50" s="5" t="b">
        <v>0</v>
      </c>
      <c r="H50" s="5" t="s">
        <v>49</v>
      </c>
      <c r="I50" s="5" t="s">
        <v>301</v>
      </c>
      <c r="J50" s="5" t="s">
        <v>34</v>
      </c>
      <c r="K50" s="5" t="s">
        <v>34</v>
      </c>
      <c r="L50" s="5" t="s">
        <v>34</v>
      </c>
      <c r="M50" s="5" t="b">
        <v>1</v>
      </c>
      <c r="N50" s="5" t="b">
        <v>0</v>
      </c>
      <c r="O50" s="5" t="b">
        <v>1</v>
      </c>
      <c r="P50" s="5" t="b">
        <v>1</v>
      </c>
      <c r="Q50" s="5"/>
      <c r="R50" s="5" t="s">
        <v>35</v>
      </c>
      <c r="S50" s="5" t="s">
        <v>76</v>
      </c>
      <c r="T50" s="5" t="s">
        <v>76</v>
      </c>
      <c r="U50" t="s">
        <v>302</v>
      </c>
      <c r="V50" s="8" t="s">
        <v>303</v>
      </c>
      <c r="W50" s="5" t="s">
        <v>51</v>
      </c>
      <c r="X50" s="5">
        <v>1</v>
      </c>
      <c r="Y50" s="5" t="s">
        <v>52</v>
      </c>
      <c r="Z50" s="5">
        <v>2</v>
      </c>
      <c r="AA50" s="5" t="s">
        <v>39</v>
      </c>
      <c r="AB50" s="5" t="s">
        <v>34</v>
      </c>
      <c r="AC50" s="5" t="s">
        <v>34</v>
      </c>
    </row>
    <row r="51" spans="1:29" ht="19.399999999999999" customHeight="1">
      <c r="A51" s="5" t="s">
        <v>304</v>
      </c>
      <c r="B51" s="5" t="s">
        <v>305</v>
      </c>
      <c r="C51" s="5" t="s">
        <v>30</v>
      </c>
      <c r="D51" s="5" t="s">
        <v>306</v>
      </c>
      <c r="E51" s="5">
        <v>8460267266</v>
      </c>
      <c r="F51" s="5"/>
      <c r="G51" s="5" t="b">
        <v>1</v>
      </c>
      <c r="H51" s="5" t="s">
        <v>33</v>
      </c>
      <c r="I51" s="5"/>
      <c r="J51" s="5" t="s">
        <v>34</v>
      </c>
      <c r="K51" s="5" t="s">
        <v>34</v>
      </c>
      <c r="L51" s="5" t="s">
        <v>34</v>
      </c>
      <c r="M51" s="5" t="b">
        <v>0</v>
      </c>
      <c r="N51" s="5" t="b">
        <v>0</v>
      </c>
      <c r="O51" s="5" t="b">
        <v>0</v>
      </c>
      <c r="P51" s="5" t="b">
        <v>0</v>
      </c>
      <c r="Q51" s="5"/>
      <c r="R51" s="5" t="s">
        <v>133</v>
      </c>
      <c r="S51" s="5" t="s">
        <v>133</v>
      </c>
      <c r="T51" s="5" t="s">
        <v>35</v>
      </c>
      <c r="V51" s="8"/>
      <c r="W51" s="5" t="s">
        <v>79</v>
      </c>
      <c r="X51" s="5">
        <v>4</v>
      </c>
      <c r="Y51" s="5" t="s">
        <v>38</v>
      </c>
      <c r="Z51" s="5">
        <v>1</v>
      </c>
      <c r="AA51" s="5" t="s">
        <v>39</v>
      </c>
      <c r="AB51" s="5" t="s">
        <v>34</v>
      </c>
      <c r="AC51" s="5" t="s">
        <v>62</v>
      </c>
    </row>
    <row r="52" spans="1:29" ht="19.399999999999999" customHeight="1">
      <c r="A52" s="5" t="s">
        <v>307</v>
      </c>
      <c r="B52" s="5" t="s">
        <v>308</v>
      </c>
      <c r="C52" s="5" t="s">
        <v>47</v>
      </c>
      <c r="D52" s="5" t="s">
        <v>309</v>
      </c>
      <c r="E52" s="6">
        <v>919000000000</v>
      </c>
      <c r="F52" s="5" t="s">
        <v>310</v>
      </c>
      <c r="G52" s="5" t="b">
        <v>1</v>
      </c>
      <c r="H52" s="5" t="s">
        <v>49</v>
      </c>
      <c r="I52" s="5" t="s">
        <v>311</v>
      </c>
      <c r="J52" s="5" t="s">
        <v>34</v>
      </c>
      <c r="K52" s="5" t="s">
        <v>34</v>
      </c>
      <c r="L52" s="5" t="s">
        <v>34</v>
      </c>
      <c r="M52" s="5" t="b">
        <v>0</v>
      </c>
      <c r="N52" s="5" t="b">
        <v>1</v>
      </c>
      <c r="O52" s="5" t="b">
        <v>0</v>
      </c>
      <c r="P52" s="5" t="b">
        <v>0</v>
      </c>
      <c r="Q52" s="5"/>
      <c r="R52" s="5" t="s">
        <v>35</v>
      </c>
      <c r="S52" s="5" t="s">
        <v>36</v>
      </c>
      <c r="T52" s="5" t="s">
        <v>36</v>
      </c>
      <c r="U52" t="s">
        <v>312</v>
      </c>
      <c r="V52" s="8" t="e">
        <v>#NAME?</v>
      </c>
      <c r="W52" s="5" t="s">
        <v>37</v>
      </c>
      <c r="X52" s="5">
        <v>2</v>
      </c>
      <c r="Y52" s="5" t="s">
        <v>52</v>
      </c>
      <c r="Z52" s="5">
        <v>9</v>
      </c>
      <c r="AA52" s="5" t="s">
        <v>39</v>
      </c>
      <c r="AB52" s="5" t="s">
        <v>34</v>
      </c>
      <c r="AC52" s="5" t="s">
        <v>34</v>
      </c>
    </row>
    <row r="53" spans="1:29" ht="19.399999999999999" customHeight="1">
      <c r="A53" s="5" t="s">
        <v>313</v>
      </c>
      <c r="B53" s="5" t="s">
        <v>314</v>
      </c>
      <c r="C53" s="5" t="s">
        <v>42</v>
      </c>
      <c r="D53" s="5" t="s">
        <v>315</v>
      </c>
      <c r="E53" s="5">
        <v>7048390070</v>
      </c>
      <c r="F53" s="5" t="s">
        <v>316</v>
      </c>
      <c r="G53" s="5" t="b">
        <v>0</v>
      </c>
      <c r="H53" s="5" t="s">
        <v>33</v>
      </c>
      <c r="I53" s="5"/>
      <c r="J53" s="5" t="s">
        <v>34</v>
      </c>
      <c r="K53" s="5" t="s">
        <v>34</v>
      </c>
      <c r="L53" s="5" t="s">
        <v>34</v>
      </c>
      <c r="M53" s="5" t="b">
        <v>0</v>
      </c>
      <c r="N53" s="5" t="b">
        <v>1</v>
      </c>
      <c r="O53" s="5" t="b">
        <v>0</v>
      </c>
      <c r="P53" s="5" t="b">
        <v>0</v>
      </c>
      <c r="Q53" s="5" t="s">
        <v>317</v>
      </c>
      <c r="R53" s="5" t="s">
        <v>35</v>
      </c>
      <c r="S53" s="5" t="s">
        <v>36</v>
      </c>
      <c r="T53" s="5" t="s">
        <v>35</v>
      </c>
      <c r="U53" t="s">
        <v>318</v>
      </c>
      <c r="V53" s="8" t="s">
        <v>319</v>
      </c>
      <c r="W53" s="5" t="s">
        <v>37</v>
      </c>
      <c r="X53" s="5">
        <v>2</v>
      </c>
      <c r="Y53" s="5" t="s">
        <v>44</v>
      </c>
      <c r="Z53" s="5">
        <v>1</v>
      </c>
      <c r="AA53" s="5" t="s">
        <v>39</v>
      </c>
      <c r="AB53" s="5" t="s">
        <v>34</v>
      </c>
      <c r="AC53" s="5" t="s">
        <v>34</v>
      </c>
    </row>
    <row r="54" spans="1:29" ht="19.399999999999999" customHeight="1">
      <c r="A54" s="5" t="s">
        <v>320</v>
      </c>
      <c r="B54" s="5" t="s">
        <v>321</v>
      </c>
      <c r="C54" s="5" t="s">
        <v>60</v>
      </c>
      <c r="D54" s="5" t="s">
        <v>322</v>
      </c>
      <c r="E54" s="6">
        <v>917000000000</v>
      </c>
      <c r="F54" s="5"/>
      <c r="G54" s="5" t="b">
        <v>1</v>
      </c>
      <c r="H54" s="5" t="s">
        <v>33</v>
      </c>
      <c r="I54" s="5"/>
      <c r="J54" s="5" t="s">
        <v>34</v>
      </c>
      <c r="K54" s="5" t="s">
        <v>34</v>
      </c>
      <c r="L54" s="5" t="s">
        <v>34</v>
      </c>
      <c r="M54" s="5" t="b">
        <v>1</v>
      </c>
      <c r="N54" s="5" t="b">
        <v>0</v>
      </c>
      <c r="O54" s="5" t="b">
        <v>1</v>
      </c>
      <c r="P54" s="5" t="b">
        <v>0</v>
      </c>
      <c r="Q54" s="5"/>
      <c r="R54" s="5" t="s">
        <v>35</v>
      </c>
      <c r="S54" s="5" t="s">
        <v>35</v>
      </c>
      <c r="T54" s="5" t="s">
        <v>36</v>
      </c>
      <c r="U54" t="s">
        <v>323</v>
      </c>
      <c r="V54" s="8"/>
      <c r="W54" s="5" t="s">
        <v>37</v>
      </c>
      <c r="X54" s="5">
        <v>2</v>
      </c>
      <c r="Y54" s="5" t="s">
        <v>38</v>
      </c>
      <c r="Z54" s="5">
        <v>1</v>
      </c>
      <c r="AA54" s="5" t="s">
        <v>39</v>
      </c>
      <c r="AB54" s="5" t="s">
        <v>34</v>
      </c>
      <c r="AC54" s="5" t="s">
        <v>34</v>
      </c>
    </row>
    <row r="55" spans="1:29" ht="19.399999999999999" customHeight="1">
      <c r="A55" s="5" t="s">
        <v>324</v>
      </c>
      <c r="B55" s="5" t="s">
        <v>325</v>
      </c>
      <c r="C55" s="5" t="s">
        <v>47</v>
      </c>
      <c r="D55" s="5" t="s">
        <v>326</v>
      </c>
      <c r="E55" s="5"/>
      <c r="F55" s="5" t="s">
        <v>327</v>
      </c>
      <c r="G55" s="5" t="b">
        <v>1</v>
      </c>
      <c r="H55" s="5" t="s">
        <v>49</v>
      </c>
      <c r="I55" s="5" t="s">
        <v>328</v>
      </c>
      <c r="J55" s="5" t="s">
        <v>62</v>
      </c>
      <c r="K55" s="5" t="s">
        <v>62</v>
      </c>
      <c r="L55" s="5" t="s">
        <v>34</v>
      </c>
      <c r="M55" s="5" t="b">
        <v>0</v>
      </c>
      <c r="N55" s="5" t="b">
        <v>0</v>
      </c>
      <c r="O55" s="5" t="b">
        <v>0</v>
      </c>
      <c r="P55" s="5" t="b">
        <v>0</v>
      </c>
      <c r="Q55" s="5"/>
      <c r="R55" s="5" t="s">
        <v>36</v>
      </c>
      <c r="S55" s="5" t="s">
        <v>36</v>
      </c>
      <c r="T55" s="5" t="s">
        <v>36</v>
      </c>
      <c r="U55" t="s">
        <v>329</v>
      </c>
      <c r="V55" s="8" t="s">
        <v>330</v>
      </c>
      <c r="W55" s="5" t="s">
        <v>37</v>
      </c>
      <c r="X55" s="5">
        <v>2</v>
      </c>
      <c r="Y55" s="5" t="s">
        <v>52</v>
      </c>
      <c r="Z55" s="5">
        <v>10</v>
      </c>
      <c r="AA55" s="5" t="s">
        <v>53</v>
      </c>
      <c r="AB55" s="5" t="s">
        <v>34</v>
      </c>
      <c r="AC55" s="5" t="s">
        <v>34</v>
      </c>
    </row>
    <row r="56" spans="1:29" ht="19.399999999999999" customHeight="1">
      <c r="A56" s="6" t="s">
        <v>331</v>
      </c>
      <c r="B56" s="5" t="s">
        <v>332</v>
      </c>
      <c r="C56" s="5" t="s">
        <v>47</v>
      </c>
      <c r="D56" s="5" t="s">
        <v>333</v>
      </c>
      <c r="E56" s="5"/>
      <c r="F56" s="5"/>
      <c r="G56" s="5" t="b">
        <v>1</v>
      </c>
      <c r="H56" s="5" t="s">
        <v>117</v>
      </c>
      <c r="I56" s="5"/>
      <c r="J56" s="5" t="s">
        <v>34</v>
      </c>
      <c r="K56" s="5" t="s">
        <v>34</v>
      </c>
      <c r="L56" s="5" t="s">
        <v>34</v>
      </c>
      <c r="M56" s="5" t="b">
        <v>1</v>
      </c>
      <c r="N56" s="5" t="b">
        <v>1</v>
      </c>
      <c r="O56" s="5" t="b">
        <v>1</v>
      </c>
      <c r="P56" s="5" t="b">
        <v>1</v>
      </c>
      <c r="Q56" s="5"/>
      <c r="R56" s="5" t="s">
        <v>35</v>
      </c>
      <c r="S56" s="5" t="s">
        <v>36</v>
      </c>
      <c r="T56" s="5" t="s">
        <v>36</v>
      </c>
      <c r="U56" t="s">
        <v>334</v>
      </c>
      <c r="V56" s="5" t="s">
        <v>335</v>
      </c>
      <c r="W56" s="5" t="s">
        <v>37</v>
      </c>
      <c r="X56" s="5">
        <v>2</v>
      </c>
      <c r="Y56" s="5" t="s">
        <v>52</v>
      </c>
      <c r="Z56" s="5">
        <v>5</v>
      </c>
      <c r="AA56" s="5" t="s">
        <v>39</v>
      </c>
      <c r="AB56" s="5" t="s">
        <v>34</v>
      </c>
      <c r="AC56" s="5" t="s">
        <v>34</v>
      </c>
    </row>
    <row r="57" spans="1:29" ht="19.399999999999999" customHeight="1">
      <c r="A57" s="6" t="s">
        <v>336</v>
      </c>
      <c r="B57" s="5" t="s">
        <v>337</v>
      </c>
      <c r="C57" s="5" t="s">
        <v>47</v>
      </c>
      <c r="D57" s="5" t="s">
        <v>338</v>
      </c>
      <c r="E57" s="6">
        <v>920000000000</v>
      </c>
      <c r="F57" s="5" t="s">
        <v>339</v>
      </c>
      <c r="G57" s="5" t="b">
        <v>0</v>
      </c>
      <c r="H57" s="5" t="s">
        <v>49</v>
      </c>
      <c r="I57" s="5" t="s">
        <v>340</v>
      </c>
      <c r="J57" s="5" t="s">
        <v>62</v>
      </c>
      <c r="K57" s="5" t="s">
        <v>34</v>
      </c>
      <c r="L57" s="5" t="s">
        <v>62</v>
      </c>
      <c r="M57" s="5" t="b">
        <v>0</v>
      </c>
      <c r="N57" s="5" t="b">
        <v>0</v>
      </c>
      <c r="O57" s="5" t="b">
        <v>1</v>
      </c>
      <c r="P57" s="5" t="b">
        <v>1</v>
      </c>
      <c r="Q57" s="5"/>
      <c r="R57" s="5" t="s">
        <v>35</v>
      </c>
      <c r="S57" s="5" t="s">
        <v>36</v>
      </c>
      <c r="T57" s="5" t="s">
        <v>76</v>
      </c>
      <c r="U57" t="s">
        <v>341</v>
      </c>
      <c r="V57" s="5" t="s">
        <v>342</v>
      </c>
      <c r="W57" s="5" t="s">
        <v>51</v>
      </c>
      <c r="X57" s="5">
        <v>1</v>
      </c>
      <c r="Y57" s="5" t="s">
        <v>52</v>
      </c>
      <c r="Z57" s="5">
        <v>2</v>
      </c>
      <c r="AA57" s="5" t="s">
        <v>39</v>
      </c>
      <c r="AB57" s="5" t="s">
        <v>34</v>
      </c>
      <c r="AC57" s="5" t="s">
        <v>34</v>
      </c>
    </row>
    <row r="58" spans="1:29" ht="19.399999999999999" customHeight="1">
      <c r="A58" s="5" t="s">
        <v>343</v>
      </c>
      <c r="B58" s="5" t="s">
        <v>344</v>
      </c>
      <c r="C58" s="5" t="s">
        <v>47</v>
      </c>
      <c r="D58" s="5" t="s">
        <v>345</v>
      </c>
      <c r="E58" s="5">
        <v>4252414452</v>
      </c>
      <c r="F58" s="5"/>
      <c r="G58" s="5" t="b">
        <v>0</v>
      </c>
      <c r="H58" s="5" t="s">
        <v>33</v>
      </c>
      <c r="I58" s="5"/>
      <c r="J58" s="5" t="s">
        <v>62</v>
      </c>
      <c r="K58" s="5" t="s">
        <v>62</v>
      </c>
      <c r="L58" s="5" t="s">
        <v>62</v>
      </c>
      <c r="M58" s="5" t="b">
        <v>0</v>
      </c>
      <c r="N58" s="5" t="b">
        <v>1</v>
      </c>
      <c r="O58" s="5" t="b">
        <v>0</v>
      </c>
      <c r="P58" s="5" t="b">
        <v>1</v>
      </c>
      <c r="Q58" s="5"/>
      <c r="R58" s="5" t="s">
        <v>35</v>
      </c>
      <c r="S58" s="5" t="s">
        <v>35</v>
      </c>
      <c r="T58" s="5" t="s">
        <v>35</v>
      </c>
      <c r="V58" s="8" t="s">
        <v>346</v>
      </c>
      <c r="W58" s="5" t="s">
        <v>51</v>
      </c>
      <c r="X58" s="5">
        <v>1</v>
      </c>
      <c r="Y58" s="5" t="s">
        <v>52</v>
      </c>
      <c r="Z58" s="5">
        <v>1</v>
      </c>
      <c r="AA58" s="5" t="s">
        <v>39</v>
      </c>
      <c r="AB58" s="5" t="s">
        <v>34</v>
      </c>
      <c r="AC58" s="5" t="s">
        <v>34</v>
      </c>
    </row>
    <row r="59" spans="1:29" ht="19.399999999999999" customHeight="1">
      <c r="A59" s="5" t="s">
        <v>347</v>
      </c>
      <c r="B59" s="5" t="s">
        <v>348</v>
      </c>
      <c r="C59" s="5" t="s">
        <v>47</v>
      </c>
      <c r="D59" s="5" t="s">
        <v>349</v>
      </c>
      <c r="E59" s="5">
        <v>4254994297</v>
      </c>
      <c r="F59" s="5"/>
      <c r="G59" s="5" t="b">
        <v>0</v>
      </c>
      <c r="H59" s="5" t="s">
        <v>113</v>
      </c>
      <c r="I59" s="5"/>
      <c r="J59" s="5" t="s">
        <v>34</v>
      </c>
      <c r="K59" s="5" t="s">
        <v>34</v>
      </c>
      <c r="L59" s="5" t="s">
        <v>34</v>
      </c>
      <c r="M59" s="5" t="b">
        <v>1</v>
      </c>
      <c r="N59" s="5" t="b">
        <v>0</v>
      </c>
      <c r="O59" s="5" t="b">
        <v>1</v>
      </c>
      <c r="P59" s="5" t="b">
        <v>0</v>
      </c>
      <c r="Q59" s="5"/>
      <c r="R59" s="5" t="s">
        <v>36</v>
      </c>
      <c r="S59" s="5" t="s">
        <v>35</v>
      </c>
      <c r="T59" s="5" t="s">
        <v>35</v>
      </c>
      <c r="U59" t="s">
        <v>350</v>
      </c>
      <c r="V59" s="8" t="s">
        <v>351</v>
      </c>
      <c r="W59" s="5" t="s">
        <v>37</v>
      </c>
      <c r="X59" s="5">
        <v>2</v>
      </c>
      <c r="Y59" s="5" t="s">
        <v>52</v>
      </c>
      <c r="Z59" s="5">
        <v>4</v>
      </c>
      <c r="AA59" s="5" t="s">
        <v>39</v>
      </c>
      <c r="AB59" s="5" t="s">
        <v>34</v>
      </c>
      <c r="AC59" s="5" t="s">
        <v>34</v>
      </c>
    </row>
    <row r="60" spans="1:29" ht="19.399999999999999" customHeight="1">
      <c r="A60" s="5" t="s">
        <v>352</v>
      </c>
      <c r="B60" s="5" t="s">
        <v>353</v>
      </c>
      <c r="C60" s="5" t="s">
        <v>60</v>
      </c>
      <c r="D60" s="5"/>
      <c r="E60" s="5"/>
      <c r="F60" s="5"/>
      <c r="G60" s="5" t="b">
        <v>0</v>
      </c>
      <c r="H60" s="5" t="s">
        <v>33</v>
      </c>
      <c r="I60" s="5"/>
      <c r="J60" s="5" t="s">
        <v>62</v>
      </c>
      <c r="K60" s="5" t="s">
        <v>62</v>
      </c>
      <c r="L60" s="5" t="s">
        <v>62</v>
      </c>
      <c r="M60" s="5" t="b">
        <v>1</v>
      </c>
      <c r="N60" s="5" t="b">
        <v>1</v>
      </c>
      <c r="O60" s="5" t="b">
        <v>1</v>
      </c>
      <c r="P60" s="5" t="b">
        <v>0</v>
      </c>
      <c r="Q60" s="5"/>
      <c r="R60" s="5" t="s">
        <v>76</v>
      </c>
      <c r="S60" s="5" t="s">
        <v>35</v>
      </c>
      <c r="T60" s="5" t="s">
        <v>76</v>
      </c>
      <c r="U60" t="s">
        <v>354</v>
      </c>
      <c r="V60" s="8" t="s">
        <v>355</v>
      </c>
      <c r="W60" s="5" t="s">
        <v>51</v>
      </c>
      <c r="X60" s="5">
        <v>1</v>
      </c>
      <c r="Y60" s="5" t="s">
        <v>38</v>
      </c>
      <c r="Z60" s="5">
        <v>1</v>
      </c>
      <c r="AA60" s="5" t="s">
        <v>39</v>
      </c>
      <c r="AB60" s="5" t="s">
        <v>34</v>
      </c>
      <c r="AC60" s="5" t="s">
        <v>34</v>
      </c>
    </row>
    <row r="61" spans="1:29" ht="19.399999999999999" customHeight="1">
      <c r="A61" s="5" t="s">
        <v>356</v>
      </c>
      <c r="B61" s="5" t="s">
        <v>357</v>
      </c>
      <c r="C61" s="5" t="s">
        <v>47</v>
      </c>
      <c r="D61" s="5" t="s">
        <v>358</v>
      </c>
      <c r="E61" s="5">
        <v>8886567804</v>
      </c>
      <c r="F61" s="5"/>
      <c r="G61" s="5" t="b">
        <v>0</v>
      </c>
      <c r="H61" s="5" t="s">
        <v>49</v>
      </c>
      <c r="I61" s="5" t="s">
        <v>359</v>
      </c>
      <c r="J61" s="5" t="s">
        <v>62</v>
      </c>
      <c r="K61" s="5" t="s">
        <v>62</v>
      </c>
      <c r="L61" s="5" t="s">
        <v>62</v>
      </c>
      <c r="M61" s="5" t="b">
        <v>0</v>
      </c>
      <c r="N61" s="5" t="b">
        <v>1</v>
      </c>
      <c r="O61" s="5" t="b">
        <v>1</v>
      </c>
      <c r="P61" s="5" t="b">
        <v>0</v>
      </c>
      <c r="Q61" s="5"/>
      <c r="R61" s="5" t="s">
        <v>76</v>
      </c>
      <c r="S61" s="5" t="s">
        <v>76</v>
      </c>
      <c r="T61" s="5" t="s">
        <v>35</v>
      </c>
      <c r="U61" t="s">
        <v>360</v>
      </c>
      <c r="V61" s="8" t="s">
        <v>361</v>
      </c>
      <c r="W61" s="5" t="s">
        <v>51</v>
      </c>
      <c r="X61" s="5">
        <v>1</v>
      </c>
      <c r="Y61" s="5" t="s">
        <v>52</v>
      </c>
      <c r="Z61" s="5">
        <v>4</v>
      </c>
      <c r="AA61" s="5" t="s">
        <v>39</v>
      </c>
      <c r="AB61" s="5" t="s">
        <v>34</v>
      </c>
      <c r="AC61" s="5" t="s">
        <v>34</v>
      </c>
    </row>
    <row r="62" spans="1:29" ht="19.399999999999999" customHeight="1">
      <c r="A62" s="5" t="s">
        <v>362</v>
      </c>
      <c r="B62" s="5" t="s">
        <v>363</v>
      </c>
      <c r="C62" s="5" t="s">
        <v>30</v>
      </c>
      <c r="D62" s="5"/>
      <c r="E62" s="5"/>
      <c r="F62" s="5"/>
      <c r="G62" s="5" t="b">
        <v>0</v>
      </c>
      <c r="H62" s="5" t="s">
        <v>33</v>
      </c>
      <c r="I62" s="5"/>
      <c r="J62" s="5" t="s">
        <v>34</v>
      </c>
      <c r="K62" s="5" t="s">
        <v>34</v>
      </c>
      <c r="L62" s="5" t="s">
        <v>62</v>
      </c>
      <c r="M62" s="5" t="b">
        <v>0</v>
      </c>
      <c r="N62" s="5" t="b">
        <v>0</v>
      </c>
      <c r="O62" s="5" t="b">
        <v>0</v>
      </c>
      <c r="P62" s="5" t="b">
        <v>0</v>
      </c>
      <c r="Q62" s="5" t="s">
        <v>364</v>
      </c>
      <c r="R62" s="5" t="s">
        <v>133</v>
      </c>
      <c r="S62" s="5" t="s">
        <v>35</v>
      </c>
      <c r="T62" s="5" t="s">
        <v>35</v>
      </c>
      <c r="U62" t="s">
        <v>365</v>
      </c>
      <c r="V62" s="5" t="s">
        <v>366</v>
      </c>
      <c r="W62" s="5" t="s">
        <v>51</v>
      </c>
      <c r="X62" s="5">
        <v>1</v>
      </c>
      <c r="Y62" s="5" t="s">
        <v>38</v>
      </c>
      <c r="Z62" s="5">
        <v>1</v>
      </c>
      <c r="AA62" s="5" t="s">
        <v>39</v>
      </c>
      <c r="AB62" s="5" t="s">
        <v>34</v>
      </c>
      <c r="AC62" s="5" t="s">
        <v>34</v>
      </c>
    </row>
    <row r="63" spans="1:29" ht="19.399999999999999" customHeight="1">
      <c r="A63" s="5" t="s">
        <v>367</v>
      </c>
      <c r="B63" s="5" t="s">
        <v>368</v>
      </c>
      <c r="C63" s="5" t="s">
        <v>60</v>
      </c>
      <c r="D63" s="5" t="s">
        <v>369</v>
      </c>
      <c r="E63" s="6">
        <v>918000000000</v>
      </c>
      <c r="F63" s="5" t="s">
        <v>370</v>
      </c>
      <c r="G63" s="5" t="b">
        <v>1</v>
      </c>
      <c r="H63" s="5" t="s">
        <v>33</v>
      </c>
      <c r="I63" s="5"/>
      <c r="J63" s="5" t="s">
        <v>34</v>
      </c>
      <c r="K63" s="5" t="s">
        <v>34</v>
      </c>
      <c r="L63" s="5" t="s">
        <v>34</v>
      </c>
      <c r="M63" s="5" t="b">
        <v>0</v>
      </c>
      <c r="N63" s="5" t="b">
        <v>0</v>
      </c>
      <c r="O63" s="5" t="b">
        <v>1</v>
      </c>
      <c r="P63" s="5" t="b">
        <v>1</v>
      </c>
      <c r="Q63" s="5"/>
      <c r="R63" s="5" t="s">
        <v>36</v>
      </c>
      <c r="S63" s="5" t="s">
        <v>35</v>
      </c>
      <c r="T63" s="5" t="s">
        <v>35</v>
      </c>
      <c r="V63" s="8"/>
      <c r="W63" s="5" t="s">
        <v>37</v>
      </c>
      <c r="X63" s="5">
        <v>0</v>
      </c>
      <c r="Y63" s="5" t="s">
        <v>38</v>
      </c>
      <c r="Z63" s="5">
        <v>1</v>
      </c>
      <c r="AA63" s="5" t="s">
        <v>39</v>
      </c>
      <c r="AB63" s="5" t="s">
        <v>34</v>
      </c>
      <c r="AC63" s="5" t="s">
        <v>34</v>
      </c>
    </row>
    <row r="64" spans="1:29" ht="19.399999999999999" customHeight="1">
      <c r="A64" s="5" t="s">
        <v>371</v>
      </c>
      <c r="B64" s="5" t="s">
        <v>372</v>
      </c>
      <c r="C64" s="5" t="s">
        <v>42</v>
      </c>
      <c r="D64" s="5" t="s">
        <v>373</v>
      </c>
      <c r="E64" s="5">
        <v>9510451505</v>
      </c>
      <c r="F64" s="5" t="s">
        <v>374</v>
      </c>
      <c r="G64" s="5" t="b">
        <v>1</v>
      </c>
      <c r="H64" s="5" t="s">
        <v>33</v>
      </c>
      <c r="I64" s="5"/>
      <c r="J64" s="5" t="s">
        <v>34</v>
      </c>
      <c r="K64" s="5" t="s">
        <v>34</v>
      </c>
      <c r="L64" s="5" t="s">
        <v>34</v>
      </c>
      <c r="M64" s="5" t="b">
        <v>1</v>
      </c>
      <c r="N64" s="5" t="b">
        <v>1</v>
      </c>
      <c r="O64" s="5" t="b">
        <v>0</v>
      </c>
      <c r="P64" s="5" t="b">
        <v>1</v>
      </c>
      <c r="Q64" s="5"/>
      <c r="R64" s="5" t="s">
        <v>35</v>
      </c>
      <c r="S64" s="5" t="s">
        <v>36</v>
      </c>
      <c r="T64" s="5" t="s">
        <v>36</v>
      </c>
      <c r="U64" t="s">
        <v>375</v>
      </c>
      <c r="V64" s="5" t="s">
        <v>376</v>
      </c>
      <c r="W64" s="5" t="s">
        <v>37</v>
      </c>
      <c r="X64" s="5">
        <v>2</v>
      </c>
      <c r="Y64" s="5" t="s">
        <v>44</v>
      </c>
      <c r="Z64" s="5">
        <v>1</v>
      </c>
      <c r="AA64" s="5" t="s">
        <v>39</v>
      </c>
      <c r="AB64" s="5" t="s">
        <v>34</v>
      </c>
      <c r="AC64" s="5" t="s">
        <v>34</v>
      </c>
    </row>
    <row r="65" spans="1:29" ht="19.399999999999999" customHeight="1">
      <c r="A65" s="5" t="s">
        <v>377</v>
      </c>
      <c r="B65" s="5" t="s">
        <v>378</v>
      </c>
      <c r="C65" s="5" t="s">
        <v>47</v>
      </c>
      <c r="D65" s="5" t="s">
        <v>379</v>
      </c>
      <c r="E65" s="5" t="s">
        <v>380</v>
      </c>
      <c r="F65" s="5"/>
      <c r="G65" s="5" t="b">
        <v>1</v>
      </c>
      <c r="H65" s="5" t="s">
        <v>49</v>
      </c>
      <c r="I65" s="5" t="s">
        <v>381</v>
      </c>
      <c r="J65" s="5" t="s">
        <v>34</v>
      </c>
      <c r="K65" s="5" t="s">
        <v>34</v>
      </c>
      <c r="L65" s="5" t="s">
        <v>34</v>
      </c>
      <c r="M65" s="5" t="b">
        <v>1</v>
      </c>
      <c r="N65" s="5" t="b">
        <v>1</v>
      </c>
      <c r="O65" s="5" t="b">
        <v>1</v>
      </c>
      <c r="P65" s="5" t="b">
        <v>1</v>
      </c>
      <c r="Q65" s="5" t="s">
        <v>382</v>
      </c>
      <c r="R65" s="5" t="s">
        <v>35</v>
      </c>
      <c r="S65" s="5" t="s">
        <v>36</v>
      </c>
      <c r="T65" s="5" t="s">
        <v>35</v>
      </c>
      <c r="U65" t="s">
        <v>383</v>
      </c>
      <c r="V65" s="8" t="s">
        <v>384</v>
      </c>
      <c r="W65" s="5" t="s">
        <v>37</v>
      </c>
      <c r="X65" s="5">
        <v>2</v>
      </c>
      <c r="Y65" s="5" t="s">
        <v>52</v>
      </c>
      <c r="Z65" s="5">
        <v>5</v>
      </c>
      <c r="AA65" s="5" t="s">
        <v>39</v>
      </c>
      <c r="AB65" s="5" t="s">
        <v>34</v>
      </c>
      <c r="AC65" s="5" t="s">
        <v>34</v>
      </c>
    </row>
    <row r="66" spans="1:29" ht="19.399999999999999" customHeight="1">
      <c r="A66" s="5" t="s">
        <v>385</v>
      </c>
      <c r="B66" s="5" t="s">
        <v>386</v>
      </c>
      <c r="C66" s="5" t="s">
        <v>47</v>
      </c>
      <c r="D66" s="5" t="s">
        <v>387</v>
      </c>
      <c r="E66" s="6">
        <v>920000000000</v>
      </c>
      <c r="F66" s="5" t="s">
        <v>388</v>
      </c>
      <c r="G66" s="5" t="b">
        <v>0</v>
      </c>
      <c r="H66" s="5" t="s">
        <v>113</v>
      </c>
      <c r="I66" s="5"/>
      <c r="J66" s="5" t="s">
        <v>34</v>
      </c>
      <c r="K66" s="5" t="s">
        <v>34</v>
      </c>
      <c r="L66" s="5" t="s">
        <v>34</v>
      </c>
      <c r="M66" s="5" t="b">
        <v>1</v>
      </c>
      <c r="N66" s="5" t="b">
        <v>0</v>
      </c>
      <c r="O66" s="5" t="b">
        <v>1</v>
      </c>
      <c r="P66" s="5" t="b">
        <v>0</v>
      </c>
      <c r="Q66" s="5"/>
      <c r="R66" s="5" t="s">
        <v>35</v>
      </c>
      <c r="S66" s="5" t="s">
        <v>36</v>
      </c>
      <c r="T66" s="5" t="s">
        <v>36</v>
      </c>
      <c r="U66" t="s">
        <v>389</v>
      </c>
      <c r="V66" s="8"/>
      <c r="W66" s="5" t="s">
        <v>37</v>
      </c>
      <c r="X66" s="5">
        <v>2</v>
      </c>
      <c r="Y66" s="5" t="s">
        <v>52</v>
      </c>
      <c r="Z66" s="5">
        <v>4</v>
      </c>
      <c r="AA66" s="5" t="s">
        <v>39</v>
      </c>
      <c r="AB66" s="5" t="s">
        <v>34</v>
      </c>
      <c r="AC66" s="5" t="s">
        <v>34</v>
      </c>
    </row>
    <row r="67" spans="1:29" ht="19.399999999999999" customHeight="1">
      <c r="A67" s="5" t="s">
        <v>390</v>
      </c>
      <c r="B67" s="5" t="s">
        <v>391</v>
      </c>
      <c r="C67" s="5" t="s">
        <v>47</v>
      </c>
      <c r="D67" s="5" t="s">
        <v>392</v>
      </c>
      <c r="E67" s="5">
        <v>16175497983</v>
      </c>
      <c r="F67" s="5"/>
      <c r="G67" s="5" t="b">
        <v>1</v>
      </c>
      <c r="H67" s="5" t="s">
        <v>49</v>
      </c>
      <c r="I67" s="5" t="s">
        <v>393</v>
      </c>
      <c r="J67" s="5" t="s">
        <v>34</v>
      </c>
      <c r="K67" s="5" t="s">
        <v>34</v>
      </c>
      <c r="L67" s="5" t="s">
        <v>34</v>
      </c>
      <c r="M67" s="5" t="b">
        <v>0</v>
      </c>
      <c r="N67" s="5" t="b">
        <v>1</v>
      </c>
      <c r="O67" s="5" t="b">
        <v>1</v>
      </c>
      <c r="P67" s="5" t="b">
        <v>0</v>
      </c>
      <c r="Q67" s="5"/>
      <c r="R67" s="5" t="s">
        <v>36</v>
      </c>
      <c r="S67" s="5" t="s">
        <v>76</v>
      </c>
      <c r="T67" s="5" t="s">
        <v>76</v>
      </c>
      <c r="U67" t="s">
        <v>394</v>
      </c>
      <c r="V67" s="8" t="s">
        <v>395</v>
      </c>
      <c r="W67" s="5" t="s">
        <v>79</v>
      </c>
      <c r="X67" s="5">
        <v>3</v>
      </c>
      <c r="Y67" s="5" t="s">
        <v>52</v>
      </c>
      <c r="Z67" s="5">
        <v>2</v>
      </c>
      <c r="AA67" s="5" t="s">
        <v>39</v>
      </c>
      <c r="AB67" s="5" t="s">
        <v>62</v>
      </c>
      <c r="AC67" s="5" t="s">
        <v>62</v>
      </c>
    </row>
    <row r="68" spans="1:29" ht="19.399999999999999" customHeight="1">
      <c r="A68" s="5" t="s">
        <v>396</v>
      </c>
      <c r="B68" s="5" t="s">
        <v>397</v>
      </c>
      <c r="C68" s="5" t="s">
        <v>42</v>
      </c>
      <c r="D68" s="5" t="s">
        <v>398</v>
      </c>
      <c r="E68" s="5">
        <v>9408209496</v>
      </c>
      <c r="F68" s="5" t="s">
        <v>399</v>
      </c>
      <c r="G68" s="5" t="b">
        <v>1</v>
      </c>
      <c r="H68" s="5" t="s">
        <v>33</v>
      </c>
      <c r="I68" s="5"/>
      <c r="J68" s="5" t="s">
        <v>62</v>
      </c>
      <c r="K68" s="5" t="s">
        <v>62</v>
      </c>
      <c r="L68" s="5" t="s">
        <v>62</v>
      </c>
      <c r="M68" s="5" t="b">
        <v>1</v>
      </c>
      <c r="N68" s="5" t="b">
        <v>0</v>
      </c>
      <c r="O68" s="5" t="b">
        <v>0</v>
      </c>
      <c r="P68" s="5" t="b">
        <v>0</v>
      </c>
      <c r="Q68" s="5"/>
      <c r="R68" s="5" t="s">
        <v>36</v>
      </c>
      <c r="S68" s="5" t="s">
        <v>36</v>
      </c>
      <c r="T68" s="5" t="s">
        <v>36</v>
      </c>
      <c r="V68" s="8"/>
      <c r="W68" s="5" t="s">
        <v>37</v>
      </c>
      <c r="X68" s="5">
        <v>0</v>
      </c>
      <c r="Y68" s="5" t="s">
        <v>44</v>
      </c>
      <c r="Z68" s="5">
        <v>1</v>
      </c>
      <c r="AA68" s="5" t="s">
        <v>39</v>
      </c>
      <c r="AB68" s="5" t="s">
        <v>34</v>
      </c>
      <c r="AC68" s="5" t="s">
        <v>34</v>
      </c>
    </row>
    <row r="69" spans="1:29" ht="19.399999999999999" customHeight="1">
      <c r="A69" s="5" t="s">
        <v>400</v>
      </c>
      <c r="B69" s="5" t="s">
        <v>401</v>
      </c>
      <c r="C69" s="5" t="s">
        <v>60</v>
      </c>
      <c r="D69" s="5" t="s">
        <v>402</v>
      </c>
      <c r="E69" s="5"/>
      <c r="F69" s="5"/>
      <c r="G69" s="5" t="b">
        <v>1</v>
      </c>
      <c r="H69" s="5" t="s">
        <v>33</v>
      </c>
      <c r="I69" s="5"/>
      <c r="J69" s="5" t="s">
        <v>34</v>
      </c>
      <c r="K69" s="5" t="s">
        <v>34</v>
      </c>
      <c r="L69" s="5" t="s">
        <v>34</v>
      </c>
      <c r="M69" s="5" t="b">
        <v>0</v>
      </c>
      <c r="N69" s="5" t="b">
        <v>1</v>
      </c>
      <c r="O69" s="5" t="b">
        <v>0</v>
      </c>
      <c r="P69" s="5" t="b">
        <v>0</v>
      </c>
      <c r="Q69" s="5"/>
      <c r="R69" s="5" t="s">
        <v>35</v>
      </c>
      <c r="S69" s="5" t="s">
        <v>35</v>
      </c>
      <c r="T69" s="5" t="s">
        <v>36</v>
      </c>
      <c r="U69" t="s">
        <v>403</v>
      </c>
      <c r="V69" s="5" t="s">
        <v>404</v>
      </c>
      <c r="W69" s="5" t="s">
        <v>51</v>
      </c>
      <c r="X69" s="5">
        <v>1</v>
      </c>
      <c r="Y69" s="5" t="s">
        <v>38</v>
      </c>
      <c r="Z69" s="5">
        <v>1</v>
      </c>
      <c r="AA69" s="5" t="s">
        <v>39</v>
      </c>
      <c r="AB69" s="5" t="s">
        <v>34</v>
      </c>
      <c r="AC69" s="5" t="s">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V242"/>
  <sheetViews>
    <sheetView topLeftCell="A241" workbookViewId="0">
      <selection activeCell="D222" sqref="D222"/>
    </sheetView>
  </sheetViews>
  <sheetFormatPr defaultRowHeight="14.75"/>
  <sheetData>
    <row r="2" spans="2:16">
      <c r="B2" t="s">
        <v>405</v>
      </c>
      <c r="N2" t="s">
        <v>406</v>
      </c>
    </row>
    <row r="3" spans="2:16">
      <c r="B3" t="s">
        <v>34</v>
      </c>
      <c r="N3">
        <f>COUNTIF('Survey Responses'!J1:J69, "Yes")</f>
        <v>50</v>
      </c>
      <c r="O3" s="2"/>
      <c r="P3" s="2"/>
    </row>
    <row r="4" spans="2:16">
      <c r="B4" t="s">
        <v>62</v>
      </c>
      <c r="N4">
        <f>COUNTIF('Survey Responses'!J1:J69, "No")</f>
        <v>18</v>
      </c>
      <c r="O4" s="2"/>
    </row>
    <row r="23" spans="2:11">
      <c r="B23" t="s">
        <v>407</v>
      </c>
      <c r="K23" t="s">
        <v>406</v>
      </c>
    </row>
    <row r="24" spans="2:11">
      <c r="B24" t="s">
        <v>34</v>
      </c>
      <c r="K24">
        <f>COUNTIF('Survey Responses'!K1:K70, "Yes")</f>
        <v>49</v>
      </c>
    </row>
    <row r="25" spans="2:11">
      <c r="B25" t="s">
        <v>62</v>
      </c>
      <c r="K25">
        <f>COUNTIF('Survey Responses'!K1:K70, "No")</f>
        <v>19</v>
      </c>
    </row>
    <row r="44" spans="2:13">
      <c r="B44" t="s">
        <v>408</v>
      </c>
      <c r="M44" t="s">
        <v>406</v>
      </c>
    </row>
    <row r="45" spans="2:13">
      <c r="B45" t="s">
        <v>34</v>
      </c>
      <c r="M45">
        <f>COUNTIF('Survey Responses'!L1:L70, "Yes")</f>
        <v>43</v>
      </c>
    </row>
    <row r="46" spans="2:13">
      <c r="B46" t="s">
        <v>62</v>
      </c>
      <c r="M46">
        <f>COUNTIF('Survey Responses'!L1:L70, "No")</f>
        <v>25</v>
      </c>
    </row>
    <row r="64" spans="2:6">
      <c r="B64" t="s">
        <v>409</v>
      </c>
      <c r="F64" t="s">
        <v>406</v>
      </c>
    </row>
    <row r="65" spans="2:6">
      <c r="B65" t="s">
        <v>410</v>
      </c>
      <c r="F65">
        <f>COUNTIF('Survey Responses'!M1:M70, "True")</f>
        <v>30</v>
      </c>
    </row>
    <row r="66" spans="2:6">
      <c r="B66" t="s">
        <v>411</v>
      </c>
      <c r="F66">
        <f>COUNTIF('Survey Responses'!N1:N70, "True")</f>
        <v>34</v>
      </c>
    </row>
    <row r="67" spans="2:6">
      <c r="B67" t="s">
        <v>419</v>
      </c>
      <c r="F67">
        <f>COUNTIF('Survey Responses'!O1:O70, "True")</f>
        <v>37</v>
      </c>
    </row>
    <row r="68" spans="2:6">
      <c r="B68" t="s">
        <v>412</v>
      </c>
      <c r="F68">
        <f>COUNTIF('Survey Responses'!P1:P70, "True")</f>
        <v>16</v>
      </c>
    </row>
    <row r="89" spans="2:22">
      <c r="B89" t="s">
        <v>413</v>
      </c>
      <c r="V89" t="s">
        <v>406</v>
      </c>
    </row>
    <row r="90" spans="2:22">
      <c r="B90" t="s">
        <v>414</v>
      </c>
      <c r="V90" s="1">
        <f>COUNTIF('Survey Responses'!R1:R70, "Very Likely")</f>
        <v>14</v>
      </c>
    </row>
    <row r="91" spans="2:22">
      <c r="B91" t="s">
        <v>415</v>
      </c>
      <c r="V91">
        <f>COUNTIF('Survey Responses'!R1:R70, "Somewhat Likely")</f>
        <v>42</v>
      </c>
    </row>
    <row r="92" spans="2:22">
      <c r="B92" t="s">
        <v>76</v>
      </c>
      <c r="V92">
        <f>COUNTIF('Survey Responses'!R1:R70, "Unlikely")</f>
        <v>8</v>
      </c>
    </row>
    <row r="93" spans="2:22">
      <c r="B93" t="s">
        <v>133</v>
      </c>
      <c r="V93">
        <f>COUNTIF('Survey Responses'!R1:R70, "Not at all")</f>
        <v>4</v>
      </c>
    </row>
    <row r="111" spans="2:13">
      <c r="B111" t="s">
        <v>416</v>
      </c>
      <c r="M111" t="s">
        <v>406</v>
      </c>
    </row>
    <row r="112" spans="2:13">
      <c r="B112" t="s">
        <v>414</v>
      </c>
      <c r="M112">
        <f>COUNTIF('Survey Responses'!S1:S70, "Very Likely")</f>
        <v>27</v>
      </c>
    </row>
    <row r="113" spans="2:13">
      <c r="B113" t="s">
        <v>415</v>
      </c>
      <c r="M113">
        <f>COUNTIF('Survey Responses'!S1:S70, "Somewhat Likely")</f>
        <v>29</v>
      </c>
    </row>
    <row r="114" spans="2:13">
      <c r="B114" t="s">
        <v>76</v>
      </c>
      <c r="M114">
        <f>COUNTIF('Survey Responses'!S1:S70, "Unlikely")</f>
        <v>9</v>
      </c>
    </row>
    <row r="115" spans="2:13">
      <c r="B115" t="s">
        <v>133</v>
      </c>
      <c r="M115">
        <f>COUNTIF('Survey Responses'!S1:S70, "Not at all")</f>
        <v>3</v>
      </c>
    </row>
    <row r="133" spans="2:14">
      <c r="B133" t="s">
        <v>417</v>
      </c>
      <c r="N133" t="s">
        <v>406</v>
      </c>
    </row>
    <row r="134" spans="2:14">
      <c r="B134" t="s">
        <v>414</v>
      </c>
      <c r="N134">
        <f>COUNTIF('Survey Responses'!T1:T70, "Very Likely")</f>
        <v>27</v>
      </c>
    </row>
    <row r="135" spans="2:14">
      <c r="B135" t="s">
        <v>418</v>
      </c>
      <c r="N135">
        <f>COUNTIF('Survey Responses'!T1:T70, "Somewhat Likely")</f>
        <v>28</v>
      </c>
    </row>
    <row r="136" spans="2:14">
      <c r="B136" t="s">
        <v>76</v>
      </c>
      <c r="N136">
        <f>COUNTIF('Survey Responses'!T1:T70, "Unlikely")</f>
        <v>11</v>
      </c>
    </row>
    <row r="137" spans="2:14">
      <c r="B137" t="s">
        <v>133</v>
      </c>
      <c r="N137">
        <f>COUNTIF('Survey Responses'!T1:T70, "Not at all")</f>
        <v>2</v>
      </c>
    </row>
    <row r="156" spans="2:3">
      <c r="B156" t="s">
        <v>462</v>
      </c>
      <c r="C156" t="s">
        <v>406</v>
      </c>
    </row>
    <row r="157" spans="2:3">
      <c r="B157" t="s">
        <v>37</v>
      </c>
      <c r="C157">
        <f>COUNTIF('Survey Responses'!W1:W70, "Positive")</f>
        <v>36</v>
      </c>
    </row>
    <row r="158" spans="2:3">
      <c r="B158" t="s">
        <v>51</v>
      </c>
      <c r="C158">
        <f>COUNTIF('Survey Responses'!W1:W70, "Neutral")</f>
        <v>22</v>
      </c>
    </row>
    <row r="159" spans="2:3">
      <c r="B159" t="s">
        <v>79</v>
      </c>
      <c r="C159">
        <f>COUNTIF('Survey Responses'!W1:W70, "Negative")</f>
        <v>10</v>
      </c>
    </row>
    <row r="177" spans="2:3">
      <c r="B177" t="s">
        <v>463</v>
      </c>
      <c r="C177">
        <v>178</v>
      </c>
    </row>
    <row r="178" spans="2:3">
      <c r="B178" t="s">
        <v>464</v>
      </c>
      <c r="C178">
        <v>68</v>
      </c>
    </row>
    <row r="196" spans="2:4">
      <c r="B196" t="s">
        <v>465</v>
      </c>
      <c r="D196" t="s">
        <v>406</v>
      </c>
    </row>
    <row r="197" spans="2:4">
      <c r="B197" t="s">
        <v>34</v>
      </c>
      <c r="D197">
        <f>COUNTIF('Survey Responses'!AC1:AC70, "Yes")</f>
        <v>59</v>
      </c>
    </row>
    <row r="198" spans="2:4">
      <c r="B198" t="s">
        <v>62</v>
      </c>
      <c r="D198">
        <f>COUNTIF('Survey Responses'!AC1:AC70, "No")</f>
        <v>9</v>
      </c>
    </row>
    <row r="217" spans="2:4">
      <c r="B217" t="s">
        <v>466</v>
      </c>
      <c r="D217" t="s">
        <v>467</v>
      </c>
    </row>
    <row r="218" spans="2:4">
      <c r="B218" t="s">
        <v>468</v>
      </c>
      <c r="D218">
        <f>COUNTIF('Survey Responses'!C1:C70, "Less than 2 years")</f>
        <v>21</v>
      </c>
    </row>
    <row r="219" spans="2:4">
      <c r="B219" t="s">
        <v>469</v>
      </c>
      <c r="D219">
        <f>COUNTIF('Survey Responses'!C1:C70, "Between 2 to less than 5 years")</f>
        <v>16</v>
      </c>
    </row>
    <row r="220" spans="2:4">
      <c r="B220" t="s">
        <v>470</v>
      </c>
      <c r="D220">
        <f>COUNTIF('Survey Responses'!C1:C70, "Between 5 to 10 years")</f>
        <v>10</v>
      </c>
    </row>
    <row r="221" spans="2:4">
      <c r="B221" t="s">
        <v>471</v>
      </c>
      <c r="D221">
        <f>COUNTIF('Survey Responses'!C1:C70, "More than 10 years")</f>
        <v>21</v>
      </c>
    </row>
    <row r="240" spans="2:4">
      <c r="B240" t="s">
        <v>472</v>
      </c>
      <c r="D240" t="s">
        <v>406</v>
      </c>
    </row>
    <row r="241" spans="2:4">
      <c r="B241" t="s">
        <v>34</v>
      </c>
      <c r="D241">
        <f>COUNTIF('Survey Responses'!AB1:AB70, "Yes")</f>
        <v>59</v>
      </c>
    </row>
    <row r="242" spans="2:4">
      <c r="B242" t="s">
        <v>62</v>
      </c>
      <c r="D242">
        <f>COUNTIF('Survey Responses'!AB1:AB70, "No")</f>
        <v>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9131B-8627-446E-8524-6BD2158CFF5D}">
  <dimension ref="A2:CK236"/>
  <sheetViews>
    <sheetView topLeftCell="A52" workbookViewId="0">
      <selection activeCell="C145" sqref="C145"/>
    </sheetView>
  </sheetViews>
  <sheetFormatPr defaultRowHeight="14.75"/>
  <sheetData>
    <row r="2" spans="1:10">
      <c r="E2" t="s">
        <v>518</v>
      </c>
      <c r="F2" t="s">
        <v>523</v>
      </c>
      <c r="H2" t="s">
        <v>519</v>
      </c>
    </row>
    <row r="3" spans="1:10">
      <c r="A3" t="s">
        <v>445</v>
      </c>
      <c r="B3" t="s">
        <v>102</v>
      </c>
      <c r="E3">
        <v>5</v>
      </c>
      <c r="F3">
        <v>3</v>
      </c>
      <c r="H3">
        <f>SUM(E3:F3)</f>
        <v>8</v>
      </c>
    </row>
    <row r="4" spans="1:10">
      <c r="A4" t="s">
        <v>24</v>
      </c>
      <c r="B4" t="s">
        <v>33</v>
      </c>
    </row>
    <row r="5" spans="1:10">
      <c r="A5" t="s">
        <v>459</v>
      </c>
      <c r="B5" t="s">
        <v>473</v>
      </c>
    </row>
    <row r="6" spans="1:10">
      <c r="A6" t="s">
        <v>460</v>
      </c>
      <c r="B6" t="str">
        <f>'Survey Responses'!U13</f>
        <v>Very keen to explore further and use some available tools and technologies to use this method. For example, I would like to check if I can use graphql like tools for NodeJS based backend system.</v>
      </c>
    </row>
    <row r="7" spans="1:10">
      <c r="A7" t="s">
        <v>461</v>
      </c>
      <c r="B7" t="str">
        <f>'Survey Responses'!V13</f>
        <v>Too many dependent API calls we're making for some functionalities so in that case we anyway need to store some data which are not required.</v>
      </c>
    </row>
    <row r="9" spans="1:10">
      <c r="A9" t="s">
        <v>445</v>
      </c>
      <c r="B9" t="s">
        <v>115</v>
      </c>
      <c r="E9">
        <v>5</v>
      </c>
      <c r="F9">
        <v>0</v>
      </c>
      <c r="H9">
        <f>SUM(E9:F9)</f>
        <v>5</v>
      </c>
    </row>
    <row r="10" spans="1:10">
      <c r="A10" t="s">
        <v>24</v>
      </c>
      <c r="B10" t="s">
        <v>117</v>
      </c>
    </row>
    <row r="11" spans="1:10">
      <c r="A11" t="s">
        <v>459</v>
      </c>
      <c r="B11" t="s">
        <v>474</v>
      </c>
    </row>
    <row r="12" spans="1:10">
      <c r="A12" t="s">
        <v>460</v>
      </c>
      <c r="B12" t="str">
        <f>'Survey Responses'!U16</f>
        <v>It looks like a great research which might bring a revolution for mobile apps, where battery consumption is a major issue. This approach have a great potential to adopt for heavy processing clients.</v>
      </c>
    </row>
    <row r="13" spans="1:10">
      <c r="A13" t="s">
        <v>461</v>
      </c>
      <c r="B13" t="str">
        <f>'Survey Responses'!V16</f>
        <v>1. Need to change the entire architecture which is cost effective and time consuming.
2. Dependence on server for all the processings and also it might cause delays in response if poor net connection.</v>
      </c>
      <c r="J13" t="s">
        <v>475</v>
      </c>
    </row>
    <row r="15" spans="1:10">
      <c r="A15" t="s">
        <v>445</v>
      </c>
      <c r="B15" t="s">
        <v>122</v>
      </c>
      <c r="E15">
        <v>3</v>
      </c>
      <c r="F15">
        <v>3</v>
      </c>
      <c r="H15">
        <f>SUM(E15:F15)</f>
        <v>6</v>
      </c>
    </row>
    <row r="16" spans="1:10">
      <c r="A16" t="s">
        <v>24</v>
      </c>
      <c r="B16" t="s">
        <v>113</v>
      </c>
    </row>
    <row r="17" spans="1:8">
      <c r="A17" t="s">
        <v>459</v>
      </c>
      <c r="B17" t="s">
        <v>474</v>
      </c>
    </row>
    <row r="18" spans="1:8">
      <c r="A18" t="s">
        <v>460</v>
      </c>
      <c r="B18" t="str">
        <f>'Survey Responses'!U17</f>
        <v>Its good to have at certain level as it depends on the nature of app or what app requires.</v>
      </c>
    </row>
    <row r="19" spans="1:8">
      <c r="A19" t="s">
        <v>461</v>
      </c>
      <c r="B19" t="str">
        <f>'Survey Responses'!V17</f>
        <v>Current project, We are having are of clients and not sure weather client is ready to spend on optimisation or not.</v>
      </c>
    </row>
    <row r="21" spans="1:8">
      <c r="A21" t="s">
        <v>445</v>
      </c>
      <c r="B21" t="s">
        <v>477</v>
      </c>
      <c r="E21">
        <v>5</v>
      </c>
      <c r="F21">
        <v>5</v>
      </c>
      <c r="H21">
        <f>SUM(E21:F21)</f>
        <v>10</v>
      </c>
    </row>
    <row r="22" spans="1:8">
      <c r="A22" t="s">
        <v>24</v>
      </c>
      <c r="B22" t="s">
        <v>33</v>
      </c>
    </row>
    <row r="23" spans="1:8">
      <c r="A23" t="s">
        <v>459</v>
      </c>
      <c r="B23" t="s">
        <v>478</v>
      </c>
    </row>
    <row r="24" spans="1:8">
      <c r="A24" t="s">
        <v>460</v>
      </c>
      <c r="B24" t="str">
        <f>'Survey Responses'!U18</f>
        <v xml:space="preserve">Scanning movie ticket in theater while entry  </v>
      </c>
    </row>
    <row r="25" spans="1:8">
      <c r="A25" t="s">
        <v>461</v>
      </c>
      <c r="B25" t="str">
        <f>'Survey Responses'!V18</f>
        <v>We are using auto mapper, to move to RMVRVM i think architecture changes will be huge but efficiency will be more</v>
      </c>
    </row>
    <row r="27" spans="1:8">
      <c r="A27" t="s">
        <v>445</v>
      </c>
      <c r="B27" t="s">
        <v>479</v>
      </c>
      <c r="E27">
        <v>0</v>
      </c>
      <c r="F27">
        <v>0</v>
      </c>
      <c r="H27">
        <f>SUM(E27:F27)</f>
        <v>0</v>
      </c>
    </row>
    <row r="28" spans="1:8">
      <c r="A28" t="s">
        <v>24</v>
      </c>
      <c r="B28" t="s">
        <v>33</v>
      </c>
    </row>
    <row r="29" spans="1:8">
      <c r="A29" t="s">
        <v>459</v>
      </c>
      <c r="B29" t="s">
        <v>473</v>
      </c>
    </row>
    <row r="30" spans="1:8">
      <c r="A30" t="s">
        <v>460</v>
      </c>
      <c r="B30" t="str">
        <f>'Survey Responses'!U19</f>
        <v>In real world application development process, there are factors like tight delivery timelines, budgetary constraints etc. if application development time is affected due to complexity to implementation of rmvrvm approach, project is likely to be fail to deliver on time.</v>
      </c>
    </row>
    <row r="31" spans="1:8">
      <c r="A31" t="s">
        <v>461</v>
      </c>
      <c r="B31" t="str">
        <f>'Survey Responses'!V19</f>
        <v>Cost of backend service will go higher as size of response and number of requests to server will be much higher than usual.</v>
      </c>
    </row>
    <row r="33" spans="1:9">
      <c r="A33" t="s">
        <v>445</v>
      </c>
      <c r="B33" t="s">
        <v>145</v>
      </c>
      <c r="E33">
        <v>5</v>
      </c>
      <c r="F33">
        <v>0</v>
      </c>
      <c r="H33">
        <f>SUM(E33:F33)</f>
        <v>5</v>
      </c>
    </row>
    <row r="34" spans="1:9">
      <c r="A34" t="s">
        <v>24</v>
      </c>
      <c r="B34" t="s">
        <v>149</v>
      </c>
    </row>
    <row r="35" spans="1:9">
      <c r="A35" t="s">
        <v>459</v>
      </c>
      <c r="B35" t="s">
        <v>478</v>
      </c>
    </row>
    <row r="36" spans="1:9">
      <c r="A36" t="s">
        <v>460</v>
      </c>
      <c r="B36" t="str">
        <f>'Survey Responses'!U22</f>
        <v>It can reduce the delivery time to clients by optimising the data sent to the client.</v>
      </c>
    </row>
    <row r="37" spans="1:9">
      <c r="A37" t="s">
        <v>461</v>
      </c>
      <c r="B37" t="str">
        <f>'Survey Responses'!V22</f>
        <v>Adapting to new software/technology can be clumsy due to regular high traffic on the application.</v>
      </c>
    </row>
    <row r="39" spans="1:9">
      <c r="A39" t="s">
        <v>445</v>
      </c>
      <c r="B39" t="s">
        <v>153</v>
      </c>
      <c r="E39">
        <v>5</v>
      </c>
      <c r="F39">
        <v>0</v>
      </c>
      <c r="H39">
        <f>SUM(E39:F39)</f>
        <v>5</v>
      </c>
    </row>
    <row r="40" spans="1:9">
      <c r="A40" t="s">
        <v>24</v>
      </c>
      <c r="B40" t="s">
        <v>156</v>
      </c>
    </row>
    <row r="41" spans="1:9">
      <c r="A41" t="s">
        <v>459</v>
      </c>
      <c r="B41" t="s">
        <v>478</v>
      </c>
    </row>
    <row r="42" spans="1:9">
      <c r="A42" t="s">
        <v>460</v>
      </c>
      <c r="B42" t="str">
        <f>'Survey Responses'!U23</f>
        <v xml:space="preserve">Despite of my inexperience in the development field, please allow me to say that the accurate implementation can lead to higher battery efficiency  moreover application will yield greater performance boost as well. </v>
      </c>
    </row>
    <row r="43" spans="1:9">
      <c r="A43" t="s">
        <v>461</v>
      </c>
      <c r="B43" t="str">
        <f>'Survey Responses'!V23</f>
        <v>Backend overload and ability of the backend servers has to be a big concern
However, privacy has to a big concern be taken care of.
Thank you.</v>
      </c>
      <c r="I43" t="s">
        <v>480</v>
      </c>
    </row>
    <row r="45" spans="1:9">
      <c r="A45" t="s">
        <v>445</v>
      </c>
      <c r="B45" t="s">
        <v>165</v>
      </c>
      <c r="E45">
        <v>5</v>
      </c>
      <c r="F45">
        <v>0</v>
      </c>
      <c r="H45">
        <f>SUM(E45:F45)</f>
        <v>5</v>
      </c>
    </row>
    <row r="46" spans="1:9">
      <c r="A46" t="s">
        <v>24</v>
      </c>
      <c r="B46" t="s">
        <v>117</v>
      </c>
    </row>
    <row r="47" spans="1:9">
      <c r="A47" t="s">
        <v>459</v>
      </c>
      <c r="B47" t="s">
        <v>474</v>
      </c>
    </row>
    <row r="48" spans="1:9">
      <c r="A48" t="s">
        <v>460</v>
      </c>
      <c r="B48" t="str">
        <f>'Survey Responses'!U25</f>
        <v>it is good for the apps which has more dependency on backend to get data.</v>
      </c>
    </row>
    <row r="49" spans="1:10">
      <c r="A49" t="s">
        <v>461</v>
      </c>
      <c r="B49" t="str">
        <f>'Survey Responses'!V25</f>
        <v>it will not good to support offline capabilities of an app. too much dependency on internet.</v>
      </c>
    </row>
    <row r="51" spans="1:10">
      <c r="A51" t="s">
        <v>445</v>
      </c>
      <c r="B51" t="s">
        <v>482</v>
      </c>
      <c r="E51">
        <v>5</v>
      </c>
      <c r="F51">
        <v>3</v>
      </c>
      <c r="H51">
        <f>SUM(E51:F51)</f>
        <v>8</v>
      </c>
    </row>
    <row r="52" spans="1:10">
      <c r="A52" t="s">
        <v>24</v>
      </c>
      <c r="B52" t="s">
        <v>33</v>
      </c>
    </row>
    <row r="53" spans="1:10">
      <c r="A53" t="s">
        <v>459</v>
      </c>
      <c r="B53" t="s">
        <v>478</v>
      </c>
    </row>
    <row r="54" spans="1:10">
      <c r="A54" t="s">
        <v>460</v>
      </c>
      <c r="B54" t="str">
        <f>'Survey Responses'!U28</f>
        <v>Yes I like the Idea to use RMVRVM paradigm more on the projects which are more likely to be run on battery as we need to increase the battery capacity.</v>
      </c>
    </row>
    <row r="55" spans="1:10">
      <c r="A55" t="s">
        <v>461</v>
      </c>
      <c r="B55" t="str">
        <f>'Survey Responses'!V28</f>
        <v>1. All data will be contacting by server so there we have to call the API's again and again.
2. All the data will be on cloud storage so we have to make sure of having good and stable internet connection.</v>
      </c>
      <c r="J55" t="s">
        <v>481</v>
      </c>
    </row>
    <row r="57" spans="1:10" ht="29.5">
      <c r="A57" t="s">
        <v>445</v>
      </c>
      <c r="B57" s="5" t="s">
        <v>183</v>
      </c>
      <c r="E57">
        <v>5</v>
      </c>
      <c r="F57">
        <v>0</v>
      </c>
      <c r="H57">
        <f>SUM(E57:F57)</f>
        <v>5</v>
      </c>
    </row>
    <row r="58" spans="1:10">
      <c r="A58" t="s">
        <v>24</v>
      </c>
      <c r="B58" t="s">
        <v>33</v>
      </c>
    </row>
    <row r="59" spans="1:10">
      <c r="A59" t="s">
        <v>459</v>
      </c>
      <c r="B59" t="s">
        <v>60</v>
      </c>
    </row>
    <row r="60" spans="1:10">
      <c r="A60" t="s">
        <v>460</v>
      </c>
      <c r="B60" t="str">
        <f>'Survey Responses'!U29</f>
        <v xml:space="preserve">If it can be built into a framework with clear guidelines and is made easy to build with then it can be potentially highly successful </v>
      </c>
    </row>
    <row r="61" spans="1:10">
      <c r="A61" t="s">
        <v>461</v>
      </c>
      <c r="B61" t="str">
        <f>'Survey Responses'!V29</f>
        <v xml:space="preserve">Strict deadlines </v>
      </c>
    </row>
    <row r="63" spans="1:10">
      <c r="A63" t="s">
        <v>445</v>
      </c>
      <c r="B63" t="s">
        <v>189</v>
      </c>
      <c r="E63">
        <v>5</v>
      </c>
      <c r="F63">
        <v>0</v>
      </c>
      <c r="H63">
        <f>SUM(E63:F63)</f>
        <v>5</v>
      </c>
    </row>
    <row r="64" spans="1:10">
      <c r="A64" t="s">
        <v>24</v>
      </c>
      <c r="B64" t="s">
        <v>33</v>
      </c>
    </row>
    <row r="65" spans="1:8">
      <c r="A65" t="s">
        <v>459</v>
      </c>
      <c r="B65" t="s">
        <v>478</v>
      </c>
    </row>
    <row r="66" spans="1:8">
      <c r="A66" t="s">
        <v>460</v>
      </c>
      <c r="B66" t="str">
        <f>'Survey Responses'!U30</f>
        <v>I just recently started using MVVM architecture in Android, so i don't have much knowledge on this. But I think it will reduce the battery consumption. I am thinking that how we will write the logic for getting only required things to the user from the API response? Suppose right now in MVVM arch. based on the response in some case we have to do the logic and display in the UI so in RMVRMV arch. RVM have to share the fields accordingly. I think instead of RMVRVM, it should be MVRVM, because model will be whatever is coming through RVM and view is just view of user interaction</v>
      </c>
    </row>
    <row r="67" spans="1:8">
      <c r="A67" t="s">
        <v>461</v>
      </c>
      <c r="B67" t="str">
        <f>'Survey Responses'!V30</f>
        <v xml:space="preserve">In RVM is cloud based thing and if this thing doing by the backend team then collaboration issue comes. Many Iteration/meeting frontend have to do with backend. This is what i think of based on the experience, may be i am thinking wrong. </v>
      </c>
    </row>
    <row r="69" spans="1:8">
      <c r="A69" t="s">
        <v>445</v>
      </c>
      <c r="B69" t="s">
        <v>201</v>
      </c>
      <c r="E69">
        <v>0</v>
      </c>
      <c r="F69">
        <v>3</v>
      </c>
      <c r="H69">
        <f>SUM(E69:F69)</f>
        <v>3</v>
      </c>
    </row>
    <row r="70" spans="1:8">
      <c r="A70" t="s">
        <v>24</v>
      </c>
      <c r="B70" t="s">
        <v>33</v>
      </c>
    </row>
    <row r="71" spans="1:8">
      <c r="A71" t="s">
        <v>459</v>
      </c>
      <c r="B71" t="s">
        <v>60</v>
      </c>
    </row>
    <row r="72" spans="1:8">
      <c r="A72" t="s">
        <v>460</v>
      </c>
      <c r="B72" t="str">
        <f>'Survey Responses'!U32</f>
        <v>If tons of users are using the application/web at a same time, it may increase the server load.</v>
      </c>
    </row>
    <row r="73" spans="1:8">
      <c r="A73" t="s">
        <v>461</v>
      </c>
      <c r="B73" t="str">
        <f>'Survey Responses'!V32</f>
        <v>We have to change more then 30% code to apply RMVRVM paradigm.</v>
      </c>
    </row>
    <row r="75" spans="1:8">
      <c r="A75" t="s">
        <v>445</v>
      </c>
      <c r="B75" t="s">
        <v>485</v>
      </c>
      <c r="E75">
        <v>5</v>
      </c>
      <c r="F75">
        <v>0</v>
      </c>
      <c r="H75">
        <f>SUM(E75:F75)</f>
        <v>5</v>
      </c>
    </row>
    <row r="76" spans="1:8">
      <c r="A76" t="s">
        <v>24</v>
      </c>
      <c r="B76" t="s">
        <v>33</v>
      </c>
    </row>
    <row r="77" spans="1:8">
      <c r="A77" t="s">
        <v>459</v>
      </c>
      <c r="B77" t="s">
        <v>478</v>
      </c>
    </row>
    <row r="78" spans="1:8">
      <c r="A78" t="s">
        <v>460</v>
      </c>
      <c r="B78" t="str">
        <f>'Survey Responses'!U34</f>
        <v>RMVRVM is good it saves battery and has other good benefits but when the network is slow RMVRVM can't work.</v>
      </c>
    </row>
    <row r="79" spans="1:8">
      <c r="A79" t="s">
        <v>461</v>
      </c>
      <c r="B79" t="str">
        <f>'Survey Responses'!V34</f>
        <v>1) time consuming ,
2) network issue
3) old device like 3g,4g network can work very slowly and badly</v>
      </c>
      <c r="D79" t="s">
        <v>483</v>
      </c>
      <c r="F79" t="s">
        <v>484</v>
      </c>
    </row>
    <row r="81" spans="1:8">
      <c r="A81" t="s">
        <v>445</v>
      </c>
      <c r="B81" t="s">
        <v>218</v>
      </c>
      <c r="E81">
        <v>2</v>
      </c>
      <c r="F81">
        <v>2</v>
      </c>
      <c r="H81">
        <f>SUM(E81:F81)</f>
        <v>4</v>
      </c>
    </row>
    <row r="82" spans="1:8">
      <c r="A82" t="s">
        <v>24</v>
      </c>
      <c r="B82" t="s">
        <v>33</v>
      </c>
    </row>
    <row r="83" spans="1:8">
      <c r="A83" t="s">
        <v>459</v>
      </c>
      <c r="B83" t="s">
        <v>478</v>
      </c>
    </row>
    <row r="84" spans="1:8">
      <c r="A84" t="s">
        <v>460</v>
      </c>
      <c r="B84" t="str">
        <f>'Survey Responses'!U35</f>
        <v>RMVRVM is good it saves battery and has other good benefits but when the network is slow RMVRVM can't work.</v>
      </c>
    </row>
    <row r="85" spans="1:8">
      <c r="A85" t="s">
        <v>461</v>
      </c>
      <c r="B85" t="str">
        <f>'Survey Responses'!V35</f>
        <v>1) time consuming ,
2) network issue
3) old device like 3g,4g network can work very slowly and badly</v>
      </c>
      <c r="D85" t="s">
        <v>483</v>
      </c>
      <c r="F85" t="s">
        <v>484</v>
      </c>
    </row>
    <row r="87" spans="1:8">
      <c r="A87" t="s">
        <v>445</v>
      </c>
      <c r="B87" t="s">
        <v>486</v>
      </c>
      <c r="E87">
        <v>5</v>
      </c>
      <c r="F87">
        <v>5</v>
      </c>
      <c r="H87">
        <f>SUM(E87:F87)</f>
        <v>10</v>
      </c>
    </row>
    <row r="88" spans="1:8">
      <c r="A88" t="s">
        <v>24</v>
      </c>
      <c r="B88" t="s">
        <v>230</v>
      </c>
    </row>
    <row r="89" spans="1:8">
      <c r="A89" t="s">
        <v>459</v>
      </c>
      <c r="B89" t="s">
        <v>474</v>
      </c>
    </row>
    <row r="90" spans="1:8">
      <c r="A90" t="s">
        <v>460</v>
      </c>
      <c r="B90" t="str">
        <f>'Survey Responses'!U37</f>
        <v>This is really a great approach to modern mobile applications that depend too much on data from server side. The end users battery contineous drain as the user frequently uses the app. Thus I see a great potential in helping save customer the trouble of recharging often and he can be mentally free while on the go amd safely use the phone without worrying about draining battery.</v>
      </c>
    </row>
    <row r="91" spans="1:8">
      <c r="A91" t="s">
        <v>461</v>
      </c>
      <c r="B91" t="str">
        <f>'Survey Responses'!V37</f>
        <v>An adaptation by big 5 companies and push through Architects using their influence can help greater adaption, right now major model that developers follow is general theory that is in practice by push from big 5 companies</v>
      </c>
    </row>
    <row r="93" spans="1:8">
      <c r="A93" t="s">
        <v>445</v>
      </c>
      <c r="B93" t="s">
        <v>234</v>
      </c>
      <c r="E93">
        <v>5</v>
      </c>
      <c r="F93">
        <v>5</v>
      </c>
      <c r="H93">
        <f>SUM(E93:F93)</f>
        <v>10</v>
      </c>
    </row>
    <row r="94" spans="1:8">
      <c r="A94" t="s">
        <v>24</v>
      </c>
      <c r="B94" t="s">
        <v>117</v>
      </c>
    </row>
    <row r="95" spans="1:8">
      <c r="A95" t="s">
        <v>459</v>
      </c>
      <c r="B95" t="s">
        <v>474</v>
      </c>
    </row>
    <row r="96" spans="1:8">
      <c r="A96" t="s">
        <v>460</v>
      </c>
      <c r="B96" t="str">
        <f>'Survey Responses'!U38</f>
        <v>Simple Single Page Applications which requires mainly client side data verification and approvals</v>
      </c>
    </row>
    <row r="97" spans="1:8">
      <c r="A97" t="s">
        <v>461</v>
      </c>
      <c r="B97" t="str">
        <f>'Survey Responses'!V38</f>
        <v>Realtime client generate data e.g. streaming or recording apps</v>
      </c>
    </row>
    <row r="99" spans="1:8" ht="44.25">
      <c r="A99" t="s">
        <v>445</v>
      </c>
      <c r="B99" s="5" t="s">
        <v>239</v>
      </c>
      <c r="E99">
        <v>5</v>
      </c>
      <c r="F99">
        <v>5</v>
      </c>
      <c r="H99">
        <f>SUM(E99:F99)</f>
        <v>10</v>
      </c>
    </row>
    <row r="100" spans="1:8">
      <c r="A100" t="s">
        <v>24</v>
      </c>
      <c r="B100" t="s">
        <v>113</v>
      </c>
    </row>
    <row r="101" spans="1:8">
      <c r="A101" t="s">
        <v>459</v>
      </c>
      <c r="B101" t="s">
        <v>474</v>
      </c>
    </row>
    <row r="102" spans="1:8">
      <c r="A102" t="s">
        <v>460</v>
      </c>
      <c r="B102" t="str">
        <f>'Survey Responses'!U39</f>
        <v>Impact needs to be established by more actual high usage apps.</v>
      </c>
    </row>
    <row r="103" spans="1:8">
      <c r="A103" t="s">
        <v>461</v>
      </c>
      <c r="B103" t="str">
        <f>'Survey Responses'!V39</f>
        <v xml:space="preserve">Right now I would require the approach to be proven on more high usage apps to build confidence on its overall positive impact </v>
      </c>
    </row>
    <row r="105" spans="1:8">
      <c r="A105" t="s">
        <v>445</v>
      </c>
      <c r="B105" t="s">
        <v>249</v>
      </c>
      <c r="E105">
        <v>3</v>
      </c>
      <c r="F105">
        <v>0</v>
      </c>
      <c r="H105">
        <f>SUM(E105:F105)</f>
        <v>3</v>
      </c>
    </row>
    <row r="106" spans="1:8">
      <c r="A106" t="s">
        <v>24</v>
      </c>
      <c r="B106" t="s">
        <v>251</v>
      </c>
    </row>
    <row r="107" spans="1:8">
      <c r="A107" t="s">
        <v>459</v>
      </c>
      <c r="B107" t="s">
        <v>60</v>
      </c>
    </row>
    <row r="108" spans="1:8">
      <c r="A108" t="s">
        <v>460</v>
      </c>
      <c r="B108" t="str">
        <f>'Survey Responses'!U41</f>
        <v>In my opinion, potential of real world usage can be decided after a heavy testing of multiple live application, if user really find the difference in response time, then the potential is more.</v>
      </c>
    </row>
    <row r="109" spans="1:8">
      <c r="A109" t="s">
        <v>461</v>
      </c>
      <c r="B109" t="str">
        <f>'Survey Responses'!V41</f>
        <v>My project is web application and contain heaving calculation ui is somewhat simple so RMVRVM won't be much of changing factor.</v>
      </c>
    </row>
    <row r="111" spans="1:8">
      <c r="A111" t="s">
        <v>445</v>
      </c>
      <c r="B111" t="s">
        <v>487</v>
      </c>
      <c r="E111">
        <v>5</v>
      </c>
      <c r="F111">
        <v>5</v>
      </c>
      <c r="H111">
        <f>SUM(E111:F111)</f>
        <v>10</v>
      </c>
    </row>
    <row r="112" spans="1:8">
      <c r="A112" t="s">
        <v>24</v>
      </c>
      <c r="B112" t="s">
        <v>117</v>
      </c>
    </row>
    <row r="113" spans="1:8">
      <c r="A113" t="s">
        <v>459</v>
      </c>
      <c r="B113" t="s">
        <v>474</v>
      </c>
    </row>
    <row r="114" spans="1:8">
      <c r="A114" t="s">
        <v>460</v>
      </c>
      <c r="B114" t="str">
        <f>'Survey Responses'!U43</f>
        <v xml:space="preserve">It's good to use for handheld devices,  May improve effectiveness of integration with cloud-based system </v>
      </c>
    </row>
    <row r="115" spans="1:8">
      <c r="A115" t="s">
        <v>461</v>
      </c>
      <c r="B115" t="str">
        <f>'Survey Responses'!V43</f>
        <v xml:space="preserve">Web based application uses mvc kind of architecture , we need to explore possibility by close study with the applied concepts </v>
      </c>
    </row>
    <row r="117" spans="1:8">
      <c r="A117" t="s">
        <v>445</v>
      </c>
      <c r="B117" t="s">
        <v>488</v>
      </c>
      <c r="E117">
        <v>5</v>
      </c>
      <c r="F117">
        <v>0</v>
      </c>
      <c r="H117">
        <f>SUM(E117:F117)</f>
        <v>5</v>
      </c>
    </row>
    <row r="118" spans="1:8">
      <c r="A118" t="s">
        <v>24</v>
      </c>
      <c r="B118" t="s">
        <v>33</v>
      </c>
    </row>
    <row r="119" spans="1:8">
      <c r="A119" t="s">
        <v>459</v>
      </c>
      <c r="B119" t="s">
        <v>473</v>
      </c>
    </row>
    <row r="120" spans="1:8">
      <c r="A120" t="s">
        <v>460</v>
      </c>
      <c r="B120" t="str">
        <f>'Survey Responses'!U42</f>
        <v xml:space="preserve">RMVRVM can be applicable to the newer and smaller scale projects and that can be beneficial in terms of battery as well as in the UI as suggested in the research. </v>
      </c>
    </row>
    <row r="121" spans="1:8">
      <c r="A121" t="s">
        <v>461</v>
      </c>
      <c r="B121" t="str">
        <f>'Survey Responses'!V42</f>
        <v xml:space="preserve">As we are working on a project for the hotel management and they have a functionality where they have to show all the reviews of the property which is done as in the frontend side. And if we apply RMVRVM then it could change the structure and will change the project up side down. As the project has already been built. </v>
      </c>
    </row>
    <row r="123" spans="1:8">
      <c r="A123" t="s">
        <v>445</v>
      </c>
      <c r="B123" t="s">
        <v>271</v>
      </c>
      <c r="E123">
        <v>3</v>
      </c>
      <c r="F123">
        <v>0</v>
      </c>
      <c r="H123">
        <f>SUM(E123:F123)</f>
        <v>3</v>
      </c>
    </row>
    <row r="124" spans="1:8">
      <c r="A124" t="s">
        <v>24</v>
      </c>
      <c r="B124" t="s">
        <v>113</v>
      </c>
    </row>
    <row r="125" spans="1:8">
      <c r="A125" t="s">
        <v>459</v>
      </c>
      <c r="B125" t="s">
        <v>474</v>
      </c>
    </row>
    <row r="126" spans="1:8">
      <c r="A126" t="s">
        <v>460</v>
      </c>
      <c r="B126" t="str">
        <f>'Survey Responses'!U45</f>
        <v>Moving compute to server is becoming more common, but the if the UI is only a dumb client then many powerful client experiences are under utilized. it is also unclear the cost of doing this work vs benefits are clear; devices are getting very efficient in terms of battery management.</v>
      </c>
    </row>
    <row r="127" spans="1:8">
      <c r="A127" t="s">
        <v>461</v>
      </c>
      <c r="B127" t="str">
        <f>'Survey Responses'!V45</f>
        <v xml:space="preserve">migrations to new architectures are nearly impossible in the realword </v>
      </c>
    </row>
    <row r="129" spans="1:8">
      <c r="A129" t="s">
        <v>445</v>
      </c>
      <c r="B129" t="s">
        <v>275</v>
      </c>
      <c r="E129">
        <v>0</v>
      </c>
      <c r="F129">
        <v>0</v>
      </c>
      <c r="H129">
        <f>SUM(E129:F129)</f>
        <v>0</v>
      </c>
    </row>
    <row r="130" spans="1:8">
      <c r="A130" t="s">
        <v>24</v>
      </c>
      <c r="B130" t="s">
        <v>33</v>
      </c>
    </row>
    <row r="131" spans="1:8">
      <c r="A131" t="s">
        <v>459</v>
      </c>
      <c r="B131" t="s">
        <v>473</v>
      </c>
    </row>
    <row r="132" spans="1:8">
      <c r="A132" t="s">
        <v>460</v>
      </c>
      <c r="B132" t="str">
        <f>'Survey Responses'!U46</f>
        <v>Indians will not follow this and outsider will not bealive on this.</v>
      </c>
    </row>
    <row r="133" spans="1:8">
      <c r="A133" t="s">
        <v>461</v>
      </c>
      <c r="B133" t="str">
        <f>'Survey Responses'!V46</f>
        <v>Multiple developers are working on project if I only follow they will not agree.</v>
      </c>
    </row>
    <row r="135" spans="1:8">
      <c r="A135" t="s">
        <v>445</v>
      </c>
      <c r="B135" t="s">
        <v>280</v>
      </c>
      <c r="E135">
        <v>5</v>
      </c>
      <c r="F135">
        <v>3</v>
      </c>
      <c r="H135">
        <f>SUM(E135:F135)</f>
        <v>8</v>
      </c>
    </row>
    <row r="136" spans="1:8">
      <c r="A136" t="s">
        <v>24</v>
      </c>
      <c r="B136" t="s">
        <v>33</v>
      </c>
    </row>
    <row r="137" spans="1:8">
      <c r="A137" t="s">
        <v>459</v>
      </c>
      <c r="B137" t="s">
        <v>473</v>
      </c>
    </row>
    <row r="138" spans="1:8">
      <c r="A138" t="s">
        <v>460</v>
      </c>
      <c r="B138" t="str">
        <f>'Survey Responses'!U47</f>
        <v xml:space="preserve">Useful still difficult based on backend server and resources </v>
      </c>
    </row>
    <row r="139" spans="1:8">
      <c r="A139" t="s">
        <v>461</v>
      </c>
      <c r="B139" t="str">
        <f>'Survey Responses'!V47</f>
        <v xml:space="preserve">We are mostly using SAS application </v>
      </c>
    </row>
    <row r="141" spans="1:8">
      <c r="A141" t="s">
        <v>445</v>
      </c>
      <c r="B141" t="s">
        <v>489</v>
      </c>
      <c r="E141">
        <v>5</v>
      </c>
      <c r="F141">
        <v>5</v>
      </c>
      <c r="H141">
        <f>SUM(E141:F141)</f>
        <v>10</v>
      </c>
    </row>
    <row r="142" spans="1:8">
      <c r="A142" t="s">
        <v>24</v>
      </c>
      <c r="B142" t="s">
        <v>33</v>
      </c>
    </row>
    <row r="143" spans="1:8">
      <c r="A143" t="s">
        <v>459</v>
      </c>
      <c r="B143" t="s">
        <v>473</v>
      </c>
    </row>
    <row r="144" spans="1:8">
      <c r="A144" t="s">
        <v>460</v>
      </c>
      <c r="B144" t="str">
        <f>'Survey Responses'!U48</f>
        <v>I think we should try this paradigm and capture all the outcomes like application speed, its complexity, how feasible it is when we need to do some minor changes with data only for UI perspective how quickly we can do that etc.</v>
      </c>
    </row>
    <row r="145" spans="1:8">
      <c r="A145" t="s">
        <v>461</v>
      </c>
      <c r="B145" t="str">
        <f>'Survey Responses'!V48</f>
        <v xml:space="preserve">I need some time to explore RMVRVM so that I can figure out the constraints. </v>
      </c>
    </row>
    <row r="147" spans="1:8">
      <c r="A147" t="s">
        <v>445</v>
      </c>
      <c r="B147" t="s">
        <v>490</v>
      </c>
      <c r="E147">
        <v>5</v>
      </c>
      <c r="F147">
        <v>3</v>
      </c>
      <c r="H147">
        <f>SUM(E147:F147)</f>
        <v>8</v>
      </c>
    </row>
    <row r="148" spans="1:8">
      <c r="A148" t="s">
        <v>24</v>
      </c>
      <c r="B148" t="s">
        <v>230</v>
      </c>
    </row>
    <row r="149" spans="1:8">
      <c r="A149" t="s">
        <v>459</v>
      </c>
      <c r="B149" t="s">
        <v>474</v>
      </c>
    </row>
    <row r="150" spans="1:8">
      <c r="A150" t="s">
        <v>460</v>
      </c>
      <c r="B150" t="str">
        <f>'Survey Responses'!U49</f>
        <v xml:space="preserve">it will help the low end devices or Agent based applications where they are on the road through out the day for sales.. </v>
      </c>
    </row>
    <row r="151" spans="1:8">
      <c r="A151" t="s">
        <v>461</v>
      </c>
      <c r="B151" t="str">
        <f>'Survey Responses'!V49</f>
        <v xml:space="preserve">any front end change like UI element removed requires a backend deployment could be hindering from using this pattern.  </v>
      </c>
    </row>
    <row r="153" spans="1:8">
      <c r="A153" t="s">
        <v>445</v>
      </c>
      <c r="B153" t="s">
        <v>491</v>
      </c>
      <c r="E153">
        <v>3</v>
      </c>
      <c r="F153">
        <v>5</v>
      </c>
      <c r="H153">
        <f>SUM(E153:F153)</f>
        <v>8</v>
      </c>
    </row>
    <row r="154" spans="1:8">
      <c r="A154" t="s">
        <v>24</v>
      </c>
      <c r="B154" t="s">
        <v>492</v>
      </c>
    </row>
    <row r="155" spans="1:8">
      <c r="A155" t="s">
        <v>459</v>
      </c>
      <c r="B155" t="s">
        <v>474</v>
      </c>
    </row>
    <row r="156" spans="1:8">
      <c r="A156" t="s">
        <v>460</v>
      </c>
      <c r="B156" t="str">
        <f>'Survey Responses'!U50</f>
        <v>Enterprise class applications made need significant re-engineering effort to move to RMVRVM without any tangible benefit to the enterprise</v>
      </c>
    </row>
    <row r="157" spans="1:8">
      <c r="A157" t="s">
        <v>461</v>
      </c>
      <c r="B157" t="str">
        <f>'Survey Responses'!V50</f>
        <v xml:space="preserve">RMVRVM seems to be more applicable to user apps and maybe B2C apps only </v>
      </c>
    </row>
    <row r="159" spans="1:8">
      <c r="A159" t="s">
        <v>445</v>
      </c>
      <c r="B159" t="s">
        <v>314</v>
      </c>
      <c r="E159">
        <v>5</v>
      </c>
      <c r="F159">
        <v>3</v>
      </c>
      <c r="H159">
        <f>SUM(E159:F159)</f>
        <v>8</v>
      </c>
    </row>
    <row r="160" spans="1:8">
      <c r="A160" t="s">
        <v>24</v>
      </c>
      <c r="B160" t="s">
        <v>33</v>
      </c>
    </row>
    <row r="161" spans="1:14">
      <c r="A161" t="s">
        <v>459</v>
      </c>
      <c r="B161" t="s">
        <v>478</v>
      </c>
    </row>
    <row r="162" spans="1:14">
      <c r="A162" t="s">
        <v>460</v>
      </c>
      <c r="B162" t="str">
        <f>'Survey Responses'!U53</f>
        <v>The RMVRVM paradigm seems promising, especially in its potential to enhance energy efficiency and reduce data overload on client devices. However, its real-world applicability would depend on various factors like the nature of the application, the existing architecture, and the ability of the development team to adapt to new paradigms.</v>
      </c>
    </row>
    <row r="163" spans="1:14">
      <c r="A163" t="s">
        <v>461</v>
      </c>
      <c r="B163" t="str">
        <f>'Survey Responses'!V53</f>
        <v>Significant constraints could include the existing architectural framework of the application, potential compatibility issues with legacy systems, and the learning curve associated with understanding and implementing a new paradigm. Additionally, the effectiveness of RMVRVM would vary depending on the specific requirements and design of the application.</v>
      </c>
    </row>
    <row r="165" spans="1:14">
      <c r="A165" t="s">
        <v>445</v>
      </c>
      <c r="B165" t="s">
        <v>493</v>
      </c>
      <c r="E165">
        <v>3</v>
      </c>
      <c r="F165">
        <v>0</v>
      </c>
      <c r="H165">
        <f>SUM(E165:F165)</f>
        <v>3</v>
      </c>
    </row>
    <row r="166" spans="1:14">
      <c r="A166" t="s">
        <v>24</v>
      </c>
      <c r="B166" t="s">
        <v>117</v>
      </c>
    </row>
    <row r="167" spans="1:14">
      <c r="A167" t="s">
        <v>459</v>
      </c>
      <c r="B167" t="s">
        <v>474</v>
      </c>
    </row>
    <row r="168" spans="1:14">
      <c r="A168" t="s">
        <v>460</v>
      </c>
      <c r="B168" t="str">
        <f>'Survey Responses'!U56</f>
        <v>In the software industry the potential real-word usages of this paradigm is for the development of greenfield projects. For brownfield projects organizations do not have any motivation to spend money to overhaul something already developed and deployed unless customers make noise about it.</v>
      </c>
    </row>
    <row r="169" spans="1:14">
      <c r="A169" t="s">
        <v>461</v>
      </c>
      <c r="B169" t="str">
        <f>'Survey Responses'!V56</f>
        <v xml:space="preserve">Current projects in hand always have expected velocity and tentative delivery dates setup which are mostly derived from the skills and experience of the team. Even though we do agile software development but changing the software architecture midway through is not encouraged as it would require moving the client side code to server side code, mostly different people work on frontend tech stack than the backend tech stack. It would require cross training the team members.
</v>
      </c>
    </row>
    <row r="171" spans="1:14">
      <c r="A171" t="s">
        <v>445</v>
      </c>
      <c r="B171" t="s">
        <v>337</v>
      </c>
      <c r="E171">
        <v>3</v>
      </c>
      <c r="F171">
        <v>5</v>
      </c>
      <c r="H171">
        <f>SUM(E171:F171)</f>
        <v>8</v>
      </c>
    </row>
    <row r="172" spans="1:14">
      <c r="A172" t="s">
        <v>24</v>
      </c>
      <c r="B172" t="s">
        <v>496</v>
      </c>
    </row>
    <row r="173" spans="1:14">
      <c r="A173" t="s">
        <v>459</v>
      </c>
      <c r="B173" t="s">
        <v>474</v>
      </c>
    </row>
    <row r="174" spans="1:14">
      <c r="A174" t="s">
        <v>460</v>
      </c>
      <c r="B174" t="str">
        <f>'Survey Responses'!U57</f>
        <v>AI-based apps that depend on large swathes of data, but need to have high responsiveness. Web3 apps (blockchain) that are compute heavy. And of course, as you explained, UI-intensive ones that require lots of data computation to transform model to model-view</v>
      </c>
    </row>
    <row r="175" spans="1:14">
      <c r="A175" t="s">
        <v>461</v>
      </c>
      <c r="B175" t="str">
        <f>'Survey Responses'!V57</f>
        <v>Server-side infra cost and development skillsets
Latency challenges for apps that require extremely high responsiveness 
Processing efficiency improvements in mobile chipsets</v>
      </c>
      <c r="G175" t="s">
        <v>494</v>
      </c>
      <c r="N175" t="s">
        <v>495</v>
      </c>
    </row>
    <row r="177" spans="1:89">
      <c r="A177" t="s">
        <v>445</v>
      </c>
      <c r="B177" t="s">
        <v>348</v>
      </c>
      <c r="E177">
        <v>5</v>
      </c>
      <c r="F177">
        <v>3</v>
      </c>
      <c r="H177">
        <f>SUM(E177:F177)</f>
        <v>8</v>
      </c>
    </row>
    <row r="178" spans="1:89">
      <c r="A178" t="s">
        <v>24</v>
      </c>
      <c r="B178" t="s">
        <v>113</v>
      </c>
    </row>
    <row r="179" spans="1:89">
      <c r="A179" t="s">
        <v>459</v>
      </c>
      <c r="B179" t="s">
        <v>474</v>
      </c>
    </row>
    <row r="180" spans="1:89">
      <c r="A180" t="s">
        <v>460</v>
      </c>
      <c r="B180" t="str">
        <f>'Survey Responses'!U59</f>
        <v xml:space="preserve">It's pretty cool and great idea. Brining this to reality and applying it to some sample real project would be useful. Reaching out to some phone developer and asking them to try would be a good starting point. </v>
      </c>
    </row>
    <row r="181" spans="1:89">
      <c r="A181" t="s">
        <v>461</v>
      </c>
      <c r="B181" t="str">
        <f>'Survey Responses'!V59</f>
        <v>From the design it looks simple but exploring the details of it as how to use would give more confidence. Other than this applying a technique or library has it's own complication on compliance for big organization. I can try it for my personal project but I am not sure about applying it for enterprise applications.</v>
      </c>
    </row>
    <row r="183" spans="1:89">
      <c r="A183" t="s">
        <v>445</v>
      </c>
      <c r="B183" t="s">
        <v>353</v>
      </c>
      <c r="E183">
        <v>5</v>
      </c>
      <c r="F183">
        <v>3</v>
      </c>
      <c r="H183">
        <f>SUM(E183:F183)</f>
        <v>8</v>
      </c>
    </row>
    <row r="184" spans="1:89">
      <c r="A184" t="s">
        <v>24</v>
      </c>
      <c r="B184" t="s">
        <v>33</v>
      </c>
    </row>
    <row r="185" spans="1:89">
      <c r="A185" t="s">
        <v>459</v>
      </c>
      <c r="B185" t="s">
        <v>60</v>
      </c>
    </row>
    <row r="186" spans="1:89">
      <c r="A186" t="s">
        <v>460</v>
      </c>
      <c r="B186" t="str">
        <f>'Survey Responses'!U60</f>
        <v>It seems a promising approach in terms of increasing battery life. Generating this notion of consuming less battery life could become a practice going ahead, if this paradigm is applied everywhere.
Even if this is not implemented fully, teams can always have a hybrid approach to implement this or at least to have parts of the application in RMVRVM.
This could also become a QA parameter for teams developing for battery operated devices.
For the cons, I believe the response time of an application has become more to the subject of network response time. I don't have specific data, but I believe that sorting or filtering on phone's storage could be quicker than doing the same on a server over the network. Network interruptions and fluctuations are more likely to occur than slow disk response time or page faults leading to an increased response time. If your app has a SLA of certain response time, would this approach affect such apps?
Caching was mentioned at the end of the video. Cache invalidation in itself is another paradigm so it needs to be handled with precision.</v>
      </c>
      <c r="T186" t="s">
        <v>497</v>
      </c>
      <c r="AH186" t="s">
        <v>498</v>
      </c>
      <c r="AQ186" t="s">
        <v>499</v>
      </c>
      <c r="CK186" t="s">
        <v>500</v>
      </c>
    </row>
    <row r="187" spans="1:89">
      <c r="A187" t="s">
        <v>461</v>
      </c>
      <c r="B187" t="str">
        <f>'Survey Responses'!V60</f>
        <v>Since I don't have experience in developing for battery operated devices as I mostly work for web services deployed on cloud and consumed through browsers, I cannot speak much here about this paradigm. But if I had to implement, I would first give importance to my application's performance first and then try to optimise battery usage.</v>
      </c>
    </row>
    <row r="189" spans="1:89">
      <c r="A189" t="s">
        <v>445</v>
      </c>
      <c r="B189" t="s">
        <v>357</v>
      </c>
      <c r="E189">
        <v>5</v>
      </c>
      <c r="F189">
        <v>3</v>
      </c>
      <c r="H189">
        <f>SUM(E189:F189)</f>
        <v>8</v>
      </c>
    </row>
    <row r="190" spans="1:89">
      <c r="A190" t="s">
        <v>24</v>
      </c>
      <c r="B190" t="s">
        <v>501</v>
      </c>
    </row>
    <row r="191" spans="1:89">
      <c r="A191" t="s">
        <v>459</v>
      </c>
      <c r="B191" t="s">
        <v>474</v>
      </c>
    </row>
    <row r="192" spans="1:89">
      <c r="A192" t="s">
        <v>460</v>
      </c>
      <c r="B192" t="str">
        <f>'Survey Responses'!U61</f>
        <v>It is a promising design for new applications that may be designed.</v>
      </c>
    </row>
    <row r="193" spans="1:20">
      <c r="A193" t="s">
        <v>461</v>
      </c>
      <c r="B193" t="str">
        <f>'Survey Responses'!V61</f>
        <v>It needs to account for design changes that are required to the existing systems. Most systems exist as parts of bigger design</v>
      </c>
    </row>
    <row r="195" spans="1:20">
      <c r="A195" t="s">
        <v>445</v>
      </c>
      <c r="B195" t="s">
        <v>363</v>
      </c>
      <c r="E195">
        <v>0</v>
      </c>
      <c r="F195">
        <v>0</v>
      </c>
      <c r="H195">
        <f>SUM(E195:F195)</f>
        <v>0</v>
      </c>
    </row>
    <row r="196" spans="1:20">
      <c r="A196" t="s">
        <v>24</v>
      </c>
      <c r="B196" t="s">
        <v>33</v>
      </c>
    </row>
    <row r="197" spans="1:20">
      <c r="A197" t="s">
        <v>459</v>
      </c>
      <c r="B197" t="s">
        <v>473</v>
      </c>
    </row>
    <row r="198" spans="1:20">
      <c r="A198" t="s">
        <v>460</v>
      </c>
      <c r="B198" t="str">
        <f>'Survey Responses'!U62</f>
        <v>RMVRVM seems to be good, but need to think about the complexity. 
One important thing that I could observe from the video, there would be tight coupling between the App and Backend. 
Even if we are saving energy on client side, but by doing the processing on the server, server would consume more energy (so how it is saving  energy ?)</v>
      </c>
      <c r="I198" t="s">
        <v>502</v>
      </c>
      <c r="T198" t="s">
        <v>503</v>
      </c>
    </row>
    <row r="199" spans="1:20">
      <c r="A199" t="s">
        <v>461</v>
      </c>
      <c r="B199" t="str">
        <f>'Survey Responses'!V62</f>
        <v>Tight coupling of App and Backend.
Seems to be complex (Means, can get much better idea by looking at one practical example in detail)</v>
      </c>
      <c r="F199" t="s">
        <v>504</v>
      </c>
    </row>
    <row r="201" spans="1:20">
      <c r="A201" t="s">
        <v>445</v>
      </c>
      <c r="B201" t="s">
        <v>372</v>
      </c>
      <c r="E201">
        <v>0</v>
      </c>
      <c r="F201">
        <v>0</v>
      </c>
      <c r="H201">
        <f>SUM(E201:F201)</f>
        <v>0</v>
      </c>
    </row>
    <row r="202" spans="1:20">
      <c r="A202" t="s">
        <v>24</v>
      </c>
      <c r="B202" t="s">
        <v>506</v>
      </c>
    </row>
    <row r="203" spans="1:20">
      <c r="A203" t="s">
        <v>459</v>
      </c>
      <c r="B203" t="s">
        <v>478</v>
      </c>
    </row>
    <row r="204" spans="1:20">
      <c r="A204" t="s">
        <v>460</v>
      </c>
      <c r="B204" t="str">
        <f>'Survey Responses'!U64</f>
        <v>The term "RMVRVM" doesn't correspond to any widely recognized or established concept or paradigm in the fields I'm familiar with, including computer science, artificial intelligence, or other technology-related domains. It's possible that the term has been introduced or gained prominence after that date, or it might be specific to a particular niche or industry.</v>
      </c>
    </row>
    <row r="205" spans="1:20">
      <c r="A205" t="s">
        <v>461</v>
      </c>
      <c r="B205" t="str">
        <f>'Survey Responses'!V64</f>
        <v>RMVRVM is a new or less-known paradigm, and the development team may need time to understand its principles, conventions, and best practices. This learning curve can impact project timelines.
If the development team is not aligned on the adoption of RMVRVM or lacks expertise in it, collaboration challenges may arise. Ensuring that the team is on the same page and has the necessary skills is crucial.</v>
      </c>
      <c r="T205" t="s">
        <v>505</v>
      </c>
    </row>
    <row r="207" spans="1:20" ht="29.5">
      <c r="A207" t="s">
        <v>445</v>
      </c>
      <c r="B207" s="5" t="s">
        <v>378</v>
      </c>
      <c r="E207">
        <v>5</v>
      </c>
      <c r="F207">
        <v>5</v>
      </c>
      <c r="H207">
        <f>SUM(E207:F207)</f>
        <v>10</v>
      </c>
    </row>
    <row r="208" spans="1:20">
      <c r="A208" t="s">
        <v>24</v>
      </c>
      <c r="B208" t="s">
        <v>507</v>
      </c>
    </row>
    <row r="209" spans="1:8">
      <c r="A209" t="s">
        <v>459</v>
      </c>
      <c r="B209" t="s">
        <v>474</v>
      </c>
    </row>
    <row r="210" spans="1:8">
      <c r="A210" t="s">
        <v>460</v>
      </c>
      <c r="B210" t="str">
        <f>'Survey Responses'!U65</f>
        <v xml:space="preserve">I'm not a technical architect so I'm not sure. I'd want to see how your experiments fared. I am intrigued by the idea. Heavy mobile/watch users would love to get more battery life without sacrificing productivity or data access. Anyone working or tracking their life on the go could benefit. I mentioned a few questions or concerns in the question above. It has great potential. </v>
      </c>
    </row>
    <row r="211" spans="1:8">
      <c r="A211" t="s">
        <v>461</v>
      </c>
      <c r="B211" t="str">
        <f>'Survey Responses'!V65</f>
        <v>I can't speak as a technical expert. I believe you've done a good job of identifying several key pragmatic concerns, and I broadly mentioned a few others. Team politics and siloed development will likely be a big hurdle for adoption. You will surely want to do more elaborate, high-value use-case driven prototypes to learn more.  Best of luck to you.</v>
      </c>
    </row>
    <row r="213" spans="1:8">
      <c r="A213" t="s">
        <v>445</v>
      </c>
      <c r="B213" t="s">
        <v>391</v>
      </c>
      <c r="E213">
        <v>0</v>
      </c>
      <c r="F213">
        <v>0</v>
      </c>
      <c r="H213">
        <f>SUM(E213:F213)</f>
        <v>0</v>
      </c>
    </row>
    <row r="214" spans="1:8">
      <c r="A214" t="s">
        <v>24</v>
      </c>
      <c r="B214" t="s">
        <v>393</v>
      </c>
    </row>
    <row r="215" spans="1:8">
      <c r="A215" t="s">
        <v>459</v>
      </c>
      <c r="B215" t="s">
        <v>474</v>
      </c>
    </row>
    <row r="216" spans="1:8">
      <c r="A216" t="s">
        <v>460</v>
      </c>
      <c r="B216" t="str">
        <f>'Survey Responses'!U67</f>
        <v>Battery consumption and net energy usage is not a factor that is taken into account when developing the application currently. My sense is that this is not a concern for the majority for app developers since it does not gain any users or provide a marked difference in UX.</v>
      </c>
    </row>
    <row r="217" spans="1:8">
      <c r="A217" t="s">
        <v>461</v>
      </c>
      <c r="B217" t="str">
        <f>'Survey Responses'!V67</f>
        <v xml:space="preserve">Getting buy in from others on the reason from making the change would be the major hurdle. </v>
      </c>
    </row>
    <row r="219" spans="1:8">
      <c r="A219" t="s">
        <v>445</v>
      </c>
      <c r="B219" t="s">
        <v>401</v>
      </c>
      <c r="E219">
        <v>5</v>
      </c>
      <c r="F219">
        <v>3</v>
      </c>
      <c r="H219">
        <f>SUM(E219:F219)</f>
        <v>8</v>
      </c>
    </row>
    <row r="220" spans="1:8">
      <c r="A220" t="s">
        <v>24</v>
      </c>
      <c r="B220" t="s">
        <v>33</v>
      </c>
    </row>
    <row r="221" spans="1:8">
      <c r="A221" t="s">
        <v>459</v>
      </c>
      <c r="B221" t="s">
        <v>60</v>
      </c>
    </row>
    <row r="222" spans="1:8">
      <c r="A222" t="s">
        <v>460</v>
      </c>
      <c r="B222" t="str">
        <f>'Survey Responses'!U69</f>
        <v>Reduced battery consumption and increase in response time as stated are vital factors for anyone trying to work on highly efficient web applications that run on smart devices. RMVRM could have a lot of potential</v>
      </c>
    </row>
    <row r="223" spans="1:8">
      <c r="A223" t="s">
        <v>461</v>
      </c>
      <c r="B223" t="str">
        <f>'Survey Responses'!V69</f>
        <v>1. Since the View Model part is being migrated to the server, care should be taken that the server is not overloaded with this processing. Else we are compromising the server efficiency in order to improve the client
2. As mentioned in the video, if we are only sending the required data to the client, we should have an easy approach to update the remote model to pass in additional data as and when required. Currently in the real world scenarios API send in a lot of data that the clients may not consume at the moment but may uptake them in a phase wise manner. In those cases it will be a simple view model update that will show up the new data on the UI</v>
      </c>
    </row>
    <row r="224" spans="1:8">
      <c r="B224" t="s">
        <v>508</v>
      </c>
    </row>
    <row r="226" spans="1:8">
      <c r="A226" t="s">
        <v>445</v>
      </c>
      <c r="B226" t="s">
        <v>72</v>
      </c>
      <c r="E226">
        <v>5</v>
      </c>
      <c r="F226">
        <v>5</v>
      </c>
      <c r="H226">
        <f>SUM(E226:F226)</f>
        <v>10</v>
      </c>
    </row>
    <row r="227" spans="1:8">
      <c r="A227" t="s">
        <v>24</v>
      </c>
      <c r="B227" t="s">
        <v>33</v>
      </c>
    </row>
    <row r="228" spans="1:8">
      <c r="A228" t="s">
        <v>459</v>
      </c>
      <c r="B228" t="s">
        <v>473</v>
      </c>
    </row>
    <row r="229" spans="1:8">
      <c r="A229" t="s">
        <v>460</v>
      </c>
      <c r="B229" t="str">
        <f>'Survey Responses'!U8</f>
        <v xml:space="preserve">1. Improves security, by relaying only directly usable data to frontend.
2. Since backend has all the data, it could easily process and send the formatted data. + it might reduce network cost &amp; DB access cost.
</v>
      </c>
    </row>
    <row r="230" spans="1:8">
      <c r="A230" t="s">
        <v>461</v>
      </c>
      <c r="B230" t="str">
        <f>'Survey Responses'!V8</f>
        <v>For crypto applications where a lot of 3rd party services are used, and a lot of network calls needs to be done, it is ideal to relay network requests on client side. Making all these network calls from cloud might increase the cloud costs and memory usage.</v>
      </c>
    </row>
    <row r="232" spans="1:8">
      <c r="A232" t="s">
        <v>445</v>
      </c>
      <c r="B232" t="s">
        <v>96</v>
      </c>
      <c r="E232">
        <v>5</v>
      </c>
      <c r="F232">
        <v>3</v>
      </c>
      <c r="H232">
        <f>SUM(E232:F232)</f>
        <v>8</v>
      </c>
    </row>
    <row r="233" spans="1:8">
      <c r="A233" t="s">
        <v>24</v>
      </c>
      <c r="B233" t="s">
        <v>33</v>
      </c>
    </row>
    <row r="234" spans="1:8">
      <c r="A234" t="s">
        <v>459</v>
      </c>
      <c r="B234" t="s">
        <v>473</v>
      </c>
    </row>
    <row r="235" spans="1:8">
      <c r="A235" t="s">
        <v>460</v>
      </c>
      <c r="B235" t="str">
        <f>'Survey Responses'!U12</f>
        <v>We use Presenter design pattern which deliver somewhat similar response to the Client. Like we process all the required data and then put a wrapper before sending data to the client. Also on top of that to save NAT gateway cost we put zip compress model on the server side while sending response. But not sure zip the response will help in optimise battery consumptions.</v>
      </c>
    </row>
    <row r="236" spans="1:8">
      <c r="A236" t="s">
        <v>461</v>
      </c>
      <c r="B236" t="str">
        <f>'Survey Responses'!V12</f>
        <v>We are currently focusing to reduce the size of all the REST call as much as possible due to two reasons: 1) Reduce the client side SLAs 2) NAT gateway cost. Can be look in terms of battery consumptions.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F2B03-9BC1-4BAA-81FF-8A29BB4D8E70}">
  <dimension ref="B2:U70"/>
  <sheetViews>
    <sheetView topLeftCell="A13" zoomScale="120" zoomScaleNormal="120" workbookViewId="0">
      <selection activeCell="R7" sqref="R7"/>
    </sheetView>
  </sheetViews>
  <sheetFormatPr defaultRowHeight="14.75"/>
  <sheetData>
    <row r="2" spans="2:21">
      <c r="B2" t="s">
        <v>444</v>
      </c>
      <c r="C2" t="s">
        <v>509</v>
      </c>
      <c r="D2" t="s">
        <v>510</v>
      </c>
      <c r="E2" t="s">
        <v>511</v>
      </c>
      <c r="F2" t="s">
        <v>512</v>
      </c>
      <c r="G2" t="s">
        <v>513</v>
      </c>
      <c r="H2" t="s">
        <v>514</v>
      </c>
      <c r="I2" t="s">
        <v>515</v>
      </c>
      <c r="J2" t="s">
        <v>516</v>
      </c>
      <c r="K2" t="s">
        <v>19</v>
      </c>
      <c r="L2" t="s">
        <v>20</v>
      </c>
      <c r="M2" t="s">
        <v>517</v>
      </c>
      <c r="N2" t="s">
        <v>527</v>
      </c>
      <c r="O2" t="s">
        <v>526</v>
      </c>
      <c r="P2" t="s">
        <v>520</v>
      </c>
      <c r="Q2" t="s">
        <v>521</v>
      </c>
      <c r="S2" t="s">
        <v>528</v>
      </c>
      <c r="U2" t="s">
        <v>531</v>
      </c>
    </row>
    <row r="3" spans="2:21">
      <c r="B3">
        <v>1</v>
      </c>
      <c r="C3" t="str">
        <f>'Survey Responses'!B2</f>
        <v>Janvi Buddhadev</v>
      </c>
      <c r="D3">
        <f>IF('Survey Responses'!J2="Yes", 5, 0)</f>
        <v>5</v>
      </c>
      <c r="E3">
        <f>IF('Survey Responses'!K2="Yes", 5, 0)</f>
        <v>5</v>
      </c>
      <c r="F3">
        <f>IF('Survey Responses'!L2="Yes", 5, 0)</f>
        <v>5</v>
      </c>
      <c r="G3">
        <f>IF(AND('Survey Responses'!M2=TRUE, 'Survey Responses'!O2=TRUE), 5, IF(OR('Survey Responses'!M2=TRUE, 'Survey Responses'!O2=TRUE), 3, 0))</f>
        <v>3</v>
      </c>
      <c r="H3">
        <f>IF('Survey Responses'!R2="Very likely",5, IF('Survey Responses'!R2="Somewhat likely", 3, 0))</f>
        <v>3</v>
      </c>
      <c r="I3">
        <f>IF('Survey Responses'!S2="Very likely", 5, IF('Survey Responses'!S2="Somewhat likely", 3, 0))</f>
        <v>5</v>
      </c>
      <c r="J3">
        <f>IF('Survey Responses'!T2="Very likely", 5, IF('Survey Responses'!T2="Somewhat likely", 3, 0))</f>
        <v>5</v>
      </c>
      <c r="M3">
        <f>SUM(E3:L3)</f>
        <v>26</v>
      </c>
      <c r="N3">
        <v>30</v>
      </c>
      <c r="O3">
        <f>(M3/N3)*100</f>
        <v>86.666666666666671</v>
      </c>
      <c r="P3">
        <f>AVERAGE(O3:O70)</f>
        <v>62.867647058823515</v>
      </c>
      <c r="Q3">
        <f>_xlfn.STDEV.P(O3:O70)</f>
        <v>20.956197681379493</v>
      </c>
      <c r="S3">
        <f>P3-(1.5*Q3)</f>
        <v>31.433350536754276</v>
      </c>
      <c r="U3">
        <f>P3+(1.5*Q3)</f>
        <v>94.301943580892754</v>
      </c>
    </row>
    <row r="4" spans="2:21">
      <c r="B4">
        <v>2</v>
      </c>
      <c r="C4" t="str">
        <f>'Survey Responses'!B3</f>
        <v>Sumeer Anand</v>
      </c>
      <c r="D4">
        <f>IF('Survey Responses'!J3="Yes", 5, 0)</f>
        <v>5</v>
      </c>
      <c r="E4">
        <f>IF('Survey Responses'!K3="Yes", 5, 0)</f>
        <v>5</v>
      </c>
      <c r="F4">
        <f>IF('Survey Responses'!L3="Yes", 5, 0)</f>
        <v>5</v>
      </c>
      <c r="G4">
        <f>IF(AND('Survey Responses'!M3=TRUE, 'Survey Responses'!O3=TRUE), 5, IF(OR('Survey Responses'!M3=TRUE, 'Survey Responses'!O3=TRUE), 3, 0))</f>
        <v>3</v>
      </c>
      <c r="H4">
        <f>IF('Survey Responses'!R3="Very likely",5, IF('Survey Responses'!R3="Somewhat likely", 3, 0))</f>
        <v>5</v>
      </c>
      <c r="I4">
        <f>IF('Survey Responses'!S3="Very likely", 5, IF('Survey Responses'!S3="Somewhat likely", 3, 0))</f>
        <v>5</v>
      </c>
      <c r="J4">
        <f>IF('Survey Responses'!T3="Very likely", 5, IF('Survey Responses'!T3="Somewhat likely", 3, 0))</f>
        <v>3</v>
      </c>
      <c r="M4">
        <f t="shared" ref="M4:M67" si="0">SUM(E4:L4)</f>
        <v>26</v>
      </c>
      <c r="N4">
        <v>30</v>
      </c>
      <c r="O4">
        <f>(M4/N4)*100</f>
        <v>86.666666666666671</v>
      </c>
    </row>
    <row r="5" spans="2:21">
      <c r="B5">
        <v>3</v>
      </c>
      <c r="C5" t="str">
        <f>'Survey Responses'!B4</f>
        <v>Amit Mahajan</v>
      </c>
      <c r="D5">
        <f>IF('Survey Responses'!J4="Yes", 5, 0)</f>
        <v>5</v>
      </c>
      <c r="E5">
        <f>IF('Survey Responses'!K4="Yes", 5, 0)</f>
        <v>5</v>
      </c>
      <c r="F5">
        <f>IF('Survey Responses'!L4="Yes", 5, 0)</f>
        <v>5</v>
      </c>
      <c r="G5">
        <f>IF(AND('Survey Responses'!M4=TRUE, 'Survey Responses'!O4=TRUE), 5, IF(OR('Survey Responses'!M4=TRUE, 'Survey Responses'!O4=TRUE), 3, 0))</f>
        <v>5</v>
      </c>
      <c r="H5">
        <f>IF('Survey Responses'!R4="Very likely",5, IF('Survey Responses'!R4="Somewhat likely", 3, 0))</f>
        <v>3</v>
      </c>
      <c r="I5">
        <f>IF('Survey Responses'!S4="Very likely", 5, IF('Survey Responses'!S4="Somewhat likely", 3, 0))</f>
        <v>3</v>
      </c>
      <c r="J5">
        <f>IF('Survey Responses'!T4="Very likely", 5, IF('Survey Responses'!T4="Somewhat likely", 3, 0))</f>
        <v>3</v>
      </c>
      <c r="M5">
        <f t="shared" si="0"/>
        <v>24</v>
      </c>
      <c r="N5">
        <v>30</v>
      </c>
      <c r="O5">
        <f t="shared" ref="O5:O67" si="1">(M5/N5)*100</f>
        <v>80</v>
      </c>
    </row>
    <row r="6" spans="2:21">
      <c r="B6">
        <v>4</v>
      </c>
      <c r="C6" t="str">
        <f>'Survey Responses'!B5</f>
        <v>Meet Bavadiya</v>
      </c>
      <c r="D6">
        <v>5</v>
      </c>
      <c r="E6">
        <f>IF('Survey Responses'!K5="Yes", 5, 0)</f>
        <v>5</v>
      </c>
      <c r="F6">
        <f>IF('Survey Responses'!L5="Yes", 5, 0)</f>
        <v>5</v>
      </c>
      <c r="G6">
        <f>IF(AND('Survey Responses'!M5=TRUE, 'Survey Responses'!O5=TRUE), 5, IF(OR('Survey Responses'!M5=TRUE, 'Survey Responses'!O5=TRUE), 3, 0))</f>
        <v>5</v>
      </c>
      <c r="H6">
        <f>IF('Survey Responses'!R5="Very likely",5, IF('Survey Responses'!R5="Somewhat likely", 3, 0))</f>
        <v>3</v>
      </c>
      <c r="I6">
        <f>IF('Survey Responses'!S5="Very likely", 5, IF('Survey Responses'!S5="Somewhat likely", 3, 0))</f>
        <v>3</v>
      </c>
      <c r="J6">
        <f>IF('Survey Responses'!T5="Very likely", 5, IF('Survey Responses'!T5="Somewhat likely", 3, 0))</f>
        <v>3</v>
      </c>
      <c r="M6">
        <f t="shared" si="0"/>
        <v>24</v>
      </c>
      <c r="N6">
        <v>30</v>
      </c>
      <c r="O6">
        <f t="shared" si="1"/>
        <v>80</v>
      </c>
      <c r="Q6" t="s">
        <v>528</v>
      </c>
      <c r="T6" t="s">
        <v>531</v>
      </c>
    </row>
    <row r="7" spans="2:21">
      <c r="B7">
        <v>5</v>
      </c>
      <c r="C7" t="str">
        <f>'Survey Responses'!B7</f>
        <v>Aman Awasthi</v>
      </c>
      <c r="D7">
        <f>IF('Survey Responses'!J7="Yes", 5, 0)</f>
        <v>5</v>
      </c>
      <c r="E7">
        <f>IF('Survey Responses'!K7="Yes", 5, 0)</f>
        <v>5</v>
      </c>
      <c r="F7">
        <f>IF('Survey Responses'!L7="Yes", 5, 0)</f>
        <v>5</v>
      </c>
      <c r="G7">
        <f>IF(AND('Survey Responses'!M7=TRUE, 'Survey Responses'!O7=TRUE), 5, IF(OR('Survey Responses'!M7=TRUE, 'Survey Responses'!O7=TRUE), 3, 0))</f>
        <v>0</v>
      </c>
      <c r="H7">
        <f>IF('Survey Responses'!R7="Very likely",5, IF('Survey Responses'!R7="Somewhat likely", 3, 0))</f>
        <v>5</v>
      </c>
      <c r="I7">
        <f>IF('Survey Responses'!S7="Very likely", 5, IF('Survey Responses'!S7="Somewhat likely", 3, 0))</f>
        <v>5</v>
      </c>
      <c r="J7">
        <f>IF('Survey Responses'!T7="Very likely", 5, IF('Survey Responses'!T7="Somewhat likely", 3, 0))</f>
        <v>5</v>
      </c>
      <c r="M7">
        <f t="shared" si="0"/>
        <v>25</v>
      </c>
      <c r="N7">
        <v>30</v>
      </c>
      <c r="O7">
        <f t="shared" si="1"/>
        <v>83.333333333333343</v>
      </c>
      <c r="Q7" t="s">
        <v>529</v>
      </c>
      <c r="R7" t="s">
        <v>530</v>
      </c>
      <c r="T7" t="s">
        <v>529</v>
      </c>
      <c r="U7" t="s">
        <v>530</v>
      </c>
    </row>
    <row r="8" spans="2:21">
      <c r="B8">
        <v>6</v>
      </c>
      <c r="C8" t="str">
        <f>'Survey Responses'!B8</f>
        <v>Ankit</v>
      </c>
      <c r="D8">
        <f>IF('Survey Responses'!J8="Yes", 5, 0)</f>
        <v>5</v>
      </c>
      <c r="E8">
        <f>IF('Survey Responses'!K8="Yes", 5, 0)</f>
        <v>5</v>
      </c>
      <c r="F8">
        <f>IF('Survey Responses'!L8="Yes", 5, 0)</f>
        <v>5</v>
      </c>
      <c r="G8">
        <f>IF(AND('Survey Responses'!M8=TRUE, 'Survey Responses'!O8=TRUE), 5, IF(OR('Survey Responses'!M8=TRUE, 'Survey Responses'!O8=TRUE), 3, 0))</f>
        <v>5</v>
      </c>
      <c r="H8">
        <f>IF('Survey Responses'!R8="Very likely",5, IF('Survey Responses'!R8="Somewhat likely", 3, 0))</f>
        <v>3</v>
      </c>
      <c r="I8">
        <f>IF('Survey Responses'!S8="Very likely", 5, IF('Survey Responses'!S8="Somewhat likely", 3, 0))</f>
        <v>3</v>
      </c>
      <c r="J8">
        <f>IF('Survey Responses'!T7="Very likely", 5, IF('Survey Responses'!T7="Somewhat likely", 3, 0))</f>
        <v>5</v>
      </c>
      <c r="K8">
        <f>Points_TableQ8_9!C32</f>
        <v>5</v>
      </c>
      <c r="L8">
        <f>Points_TableQ8_9!D32</f>
        <v>5</v>
      </c>
      <c r="M8">
        <f t="shared" si="0"/>
        <v>36</v>
      </c>
      <c r="N8">
        <v>40</v>
      </c>
      <c r="O8">
        <f t="shared" si="1"/>
        <v>90</v>
      </c>
      <c r="Q8">
        <v>0</v>
      </c>
      <c r="R8">
        <f>S3</f>
        <v>31.433350536754276</v>
      </c>
      <c r="T8">
        <v>0</v>
      </c>
      <c r="U8">
        <f>U3</f>
        <v>94.301943580892754</v>
      </c>
    </row>
    <row r="9" spans="2:21">
      <c r="B9">
        <v>7</v>
      </c>
      <c r="C9" t="str">
        <f>'Survey Responses'!B9</f>
        <v>Kaushal</v>
      </c>
      <c r="D9">
        <f>IF('Survey Responses'!J9="Yes", 5, 0)</f>
        <v>5</v>
      </c>
      <c r="E9">
        <f>IF('Survey Responses'!K9="Yes", 5, 0)</f>
        <v>5</v>
      </c>
      <c r="F9">
        <f>IF('Survey Responses'!L9="Yes", 5, 0)</f>
        <v>5</v>
      </c>
      <c r="G9">
        <f>IF(AND('Survey Responses'!M9=TRUE, 'Survey Responses'!O9=TRUE), 5, IF(OR('Survey Responses'!M9=TRUE, 'Survey Responses'!O9=TRUE), 3, 0))</f>
        <v>0</v>
      </c>
      <c r="H9">
        <f>IF('Survey Responses'!R9="Very likely",5, IF('Survey Responses'!R9="Somewhat likely", 3, 0))</f>
        <v>0</v>
      </c>
      <c r="I9">
        <f>IF('Survey Responses'!S9="Very likely", 5, IF('Survey Responses'!S9="Somewhat likely", 3, 0))</f>
        <v>3</v>
      </c>
      <c r="J9">
        <f>IF('Survey Responses'!T9="Very likely", 5, IF('Survey Responses'!T9="Somewhat likely", 3, 0))</f>
        <v>3</v>
      </c>
      <c r="M9">
        <f t="shared" si="0"/>
        <v>16</v>
      </c>
      <c r="N9">
        <v>30</v>
      </c>
      <c r="O9">
        <f t="shared" si="1"/>
        <v>53.333333333333336</v>
      </c>
      <c r="Q9">
        <v>50</v>
      </c>
      <c r="R9">
        <f>S3</f>
        <v>31.433350536754276</v>
      </c>
      <c r="T9">
        <v>50</v>
      </c>
      <c r="U9">
        <f>U3</f>
        <v>94.301943580892754</v>
      </c>
    </row>
    <row r="10" spans="2:21">
      <c r="B10">
        <v>8</v>
      </c>
      <c r="C10" t="str">
        <f>'Survey Responses'!B12</f>
        <v>Hardik Chhatrala</v>
      </c>
      <c r="D10">
        <f>IF('Survey Responses'!J12="Yes", 5, 0)</f>
        <v>5</v>
      </c>
      <c r="E10">
        <f>IF('Survey Responses'!K12="Yes", 5, 0)</f>
        <v>5</v>
      </c>
      <c r="F10">
        <f>IF('Survey Responses'!L12="Yes", 5, 0)</f>
        <v>5</v>
      </c>
      <c r="G10">
        <f>IF(AND('Survey Responses'!M12=TRUE, 'Survey Responses'!O12=TRUE), 5, IF(OR('Survey Responses'!M12=TRUE, 'Survey Responses'!O12=TRUE), 3, 0))</f>
        <v>5</v>
      </c>
      <c r="H10">
        <f>IF('Survey Responses'!R12="Very likely",5, IF('Survey Responses'!R12="Somewhat likely", 3, 0))</f>
        <v>5</v>
      </c>
      <c r="I10">
        <f>IF('Survey Responses'!S12="Very likely", 5, IF('Survey Responses'!S12="Somewhat likely", 3, 0))</f>
        <v>5</v>
      </c>
      <c r="J10">
        <f>IF('Survey Responses'!T12="Very likely", 5, IF('Survey Responses'!T12="Somewhat likely", 3, 0))</f>
        <v>5</v>
      </c>
      <c r="K10">
        <f>Points_TableQ8_9!C33</f>
        <v>5</v>
      </c>
      <c r="L10">
        <f>Points_TableQ8_9!D33</f>
        <v>3</v>
      </c>
      <c r="M10">
        <f t="shared" si="0"/>
        <v>38</v>
      </c>
      <c r="N10">
        <v>40</v>
      </c>
      <c r="O10">
        <f t="shared" si="1"/>
        <v>95</v>
      </c>
    </row>
    <row r="11" spans="2:21">
      <c r="B11">
        <v>9</v>
      </c>
      <c r="C11" t="str">
        <f>'Survey Responses'!B13</f>
        <v>Rohan Shah</v>
      </c>
      <c r="D11">
        <f>IF('Survey Responses'!J13="Yes", 5, 0)</f>
        <v>5</v>
      </c>
      <c r="E11">
        <f>IF('Survey Responses'!K13="Yes", 5, 0)</f>
        <v>5</v>
      </c>
      <c r="F11">
        <f>IF('Survey Responses'!L13="Yes", 5, 0)</f>
        <v>0</v>
      </c>
      <c r="G11">
        <f>IF(AND('Survey Responses'!M13=TRUE, 'Survey Responses'!O13=TRUE), 5, IF(OR('Survey Responses'!M13=TRUE, 'Survey Responses'!O13=TRUE), 3, 0))</f>
        <v>5</v>
      </c>
      <c r="H11">
        <f>IF('Survey Responses'!R13="Very likely",5, IF('Survey Responses'!R13="Somewhat likely", 3, 0))</f>
        <v>3</v>
      </c>
      <c r="I11">
        <f>IF('Survey Responses'!S13="Very likely", 5, IF('Survey Responses'!S13="Somewhat likely", 3, 0))</f>
        <v>3</v>
      </c>
      <c r="J11">
        <f>IF('Survey Responses'!T13="Very likely", 5, IF('Survey Responses'!T13="Somewhat likely", 3, 0))</f>
        <v>3</v>
      </c>
      <c r="K11">
        <f>Points_TableQ8_9!C34</f>
        <v>5</v>
      </c>
      <c r="L11">
        <f>Points_TableQ8_9!D34</f>
        <v>3</v>
      </c>
      <c r="M11">
        <f t="shared" si="0"/>
        <v>27</v>
      </c>
      <c r="N11">
        <v>40</v>
      </c>
      <c r="O11">
        <f t="shared" si="1"/>
        <v>67.5</v>
      </c>
      <c r="Q11" t="s">
        <v>520</v>
      </c>
    </row>
    <row r="12" spans="2:21">
      <c r="B12">
        <v>10</v>
      </c>
      <c r="C12" t="str">
        <f>'Survey Responses'!B14</f>
        <v>Deepak Dadlani</v>
      </c>
      <c r="D12">
        <f>IF('Survey Responses'!J14="Yes", 5, 0)</f>
        <v>5</v>
      </c>
      <c r="E12">
        <f>IF('Survey Responses'!K14="Yes", 5, 0)</f>
        <v>5</v>
      </c>
      <c r="F12">
        <f>IF('Survey Responses'!L14="Yes", 5, 0)</f>
        <v>5</v>
      </c>
      <c r="G12">
        <f>IF(AND('Survey Responses'!M14=TRUE, 'Survey Responses'!O14=TRUE), 5, IF(OR('Survey Responses'!M14=TRUE, 'Survey Responses'!O14=TRUE), 3, 0))</f>
        <v>3</v>
      </c>
      <c r="H12">
        <f>IF('Survey Responses'!R14="Very likely",5, IF('Survey Responses'!R14="Somewhat likely", 3, 0))</f>
        <v>3</v>
      </c>
      <c r="I12">
        <f>IF('Survey Responses'!S14="Very likely", 5, IF('Survey Responses'!S14="Somewhat likely", 3, 0))</f>
        <v>3</v>
      </c>
      <c r="J12">
        <f>IF('Survey Responses'!T14="Very likely", 5, IF('Survey Responses'!T14="Somewhat likely", 3, 0))</f>
        <v>5</v>
      </c>
      <c r="M12">
        <f t="shared" si="0"/>
        <v>24</v>
      </c>
      <c r="N12">
        <v>30</v>
      </c>
      <c r="O12">
        <f t="shared" si="1"/>
        <v>80</v>
      </c>
      <c r="Q12" t="s">
        <v>529</v>
      </c>
      <c r="R12" t="s">
        <v>530</v>
      </c>
    </row>
    <row r="13" spans="2:21">
      <c r="B13">
        <v>11</v>
      </c>
      <c r="C13" t="str">
        <f>'Survey Responses'!B15</f>
        <v>Vatsal Mehta</v>
      </c>
      <c r="D13">
        <f>IF('Survey Responses'!J15="Yes", 5, 0)</f>
        <v>5</v>
      </c>
      <c r="E13">
        <f>IF('Survey Responses'!K15="Yes", 5, 0)</f>
        <v>5</v>
      </c>
      <c r="F13">
        <f>IF('Survey Responses'!L15="Yes", 5, 0)</f>
        <v>0</v>
      </c>
      <c r="G13">
        <f>IF(AND('Survey Responses'!M15=TRUE, 'Survey Responses'!O15=TRUE), 5, IF(OR('Survey Responses'!M15=TRUE, 'Survey Responses'!O15=TRUE), 3, 0))</f>
        <v>3</v>
      </c>
      <c r="H13">
        <f>IF('Survey Responses'!R15="Very likely",5, IF('Survey Responses'!R15="Somewhat likely", 3, 0))</f>
        <v>3</v>
      </c>
      <c r="I13">
        <f>IF('Survey Responses'!S15="Very likely", 5, IF('Survey Responses'!S15="Somewhat likely", 3, 0))</f>
        <v>5</v>
      </c>
      <c r="J13">
        <f>IF('Survey Responses'!T15="Very likely", 5, IF('Survey Responses'!T15="Somewhat likely", 3, 0))</f>
        <v>5</v>
      </c>
      <c r="M13">
        <f t="shared" si="0"/>
        <v>21</v>
      </c>
      <c r="N13">
        <v>30</v>
      </c>
      <c r="O13">
        <f t="shared" si="1"/>
        <v>70</v>
      </c>
      <c r="Q13">
        <v>0</v>
      </c>
      <c r="R13">
        <f>P3</f>
        <v>62.867647058823515</v>
      </c>
    </row>
    <row r="14" spans="2:21">
      <c r="B14">
        <v>12</v>
      </c>
      <c r="C14" t="str">
        <f>'Survey Responses'!B16</f>
        <v>Dinesh Sharma</v>
      </c>
      <c r="D14">
        <f>IF('Survey Responses'!J16="Yes", 5, 0)</f>
        <v>5</v>
      </c>
      <c r="E14">
        <f>IF('Survey Responses'!K16="Yes", 5, 0)</f>
        <v>0</v>
      </c>
      <c r="F14">
        <f>IF('Survey Responses'!L16="Yes", 5, 0)</f>
        <v>0</v>
      </c>
      <c r="G14">
        <f>IF(AND('Survey Responses'!M16=TRUE, 'Survey Responses'!O16=TRUE), 5, IF(OR('Survey Responses'!M16=TRUE, 'Survey Responses'!O16=TRUE), 3, 0))</f>
        <v>0</v>
      </c>
      <c r="H14">
        <f>IF('Survey Responses'!R16="Very likely",5, IF('Survey Responses'!R16="Somewhat likely", 3, 0))</f>
        <v>5</v>
      </c>
      <c r="I14">
        <f>IF('Survey Responses'!S16="Very likely", 5, IF('Survey Responses'!S16="Somewhat likely", 3, 0))</f>
        <v>5</v>
      </c>
      <c r="J14">
        <f>IF('Survey Responses'!T16="Very likely", 5, IF('Survey Responses'!T16="Somewhat likely", 3, 0))</f>
        <v>5</v>
      </c>
      <c r="K14">
        <f>Points_TableQ8_9!C4</f>
        <v>5</v>
      </c>
      <c r="L14">
        <f>Points_TableQ8_9!D4</f>
        <v>0</v>
      </c>
      <c r="M14">
        <f t="shared" si="0"/>
        <v>20</v>
      </c>
      <c r="N14">
        <v>40</v>
      </c>
      <c r="O14">
        <f t="shared" si="1"/>
        <v>50</v>
      </c>
      <c r="Q14">
        <v>50</v>
      </c>
      <c r="R14">
        <f>P3</f>
        <v>62.867647058823515</v>
      </c>
    </row>
    <row r="15" spans="2:21">
      <c r="B15">
        <v>13</v>
      </c>
      <c r="C15" t="str">
        <f>'Survey Responses'!B17</f>
        <v>Diptesh Joshi</v>
      </c>
      <c r="D15">
        <f>IF('Survey Responses'!J17="Yes", 5, 0)</f>
        <v>5</v>
      </c>
      <c r="E15">
        <f>IF('Survey Responses'!K17="Yes", 5, 0)</f>
        <v>5</v>
      </c>
      <c r="F15">
        <f>IF('Survey Responses'!L17="Yes", 5, 0)</f>
        <v>5</v>
      </c>
      <c r="G15">
        <f>IF(AND('Survey Responses'!M17=TRUE, 'Survey Responses'!O17=TRUE), 5, IF(OR('Survey Responses'!M17=TRUE, 'Survey Responses'!O17=TRUE), 3, 0))</f>
        <v>3</v>
      </c>
      <c r="H15">
        <f>IF('Survey Responses'!R17="Very likely",5, IF('Survey Responses'!R17="Somewhat likely", 3, 0))</f>
        <v>3</v>
      </c>
      <c r="I15">
        <f>IF('Survey Responses'!S17="Very likely", 5, IF('Survey Responses'!S17="Somewhat likely", 3, 0))</f>
        <v>3</v>
      </c>
      <c r="J15">
        <f>IF('Survey Responses'!T17="Very likely", 5, IF('Survey Responses'!T17="Somewhat likely", 3, 0))</f>
        <v>3</v>
      </c>
      <c r="K15">
        <f>Points_TableQ8_9!C5</f>
        <v>3</v>
      </c>
      <c r="L15">
        <f>Points_TableQ8_9!D5</f>
        <v>3</v>
      </c>
      <c r="M15">
        <f t="shared" si="0"/>
        <v>28</v>
      </c>
      <c r="N15">
        <v>40</v>
      </c>
      <c r="O15">
        <f t="shared" si="1"/>
        <v>70</v>
      </c>
    </row>
    <row r="16" spans="2:21">
      <c r="B16">
        <v>14</v>
      </c>
      <c r="C16" t="str">
        <f>'Survey Responses'!B18</f>
        <v>Sumeer</v>
      </c>
      <c r="D16">
        <f>IF('Survey Responses'!J18="Yes", 5, 0)</f>
        <v>5</v>
      </c>
      <c r="E16">
        <f>IF('Survey Responses'!K18="Yes", 5, 0)</f>
        <v>5</v>
      </c>
      <c r="F16">
        <f>IF('Survey Responses'!L18="Yes", 5, 0)</f>
        <v>5</v>
      </c>
      <c r="G16">
        <f>IF(AND('Survey Responses'!M18=TRUE, 'Survey Responses'!O18=TRUE), 5, IF(OR('Survey Responses'!M18=TRUE, 'Survey Responses'!O18=TRUE), 3, 0))</f>
        <v>0</v>
      </c>
      <c r="H16">
        <f>IF('Survey Responses'!R18="Very likely",5, IF('Survey Responses'!R18="Somewhat likely", 3, 0))</f>
        <v>3</v>
      </c>
      <c r="I16">
        <f>IF('Survey Responses'!S18="Very likely", 5, IF('Survey Responses'!S18="Somewhat likely", 3, 0))</f>
        <v>5</v>
      </c>
      <c r="J16">
        <f>IF('Survey Responses'!T18="Very likely", 5, IF('Survey Responses'!T18="Somewhat likely", 3, 0))</f>
        <v>3</v>
      </c>
      <c r="K16">
        <f>Points_TableQ8_9!C6</f>
        <v>5</v>
      </c>
      <c r="L16">
        <f>Points_TableQ8_9!D6</f>
        <v>5</v>
      </c>
      <c r="M16">
        <f t="shared" si="0"/>
        <v>31</v>
      </c>
      <c r="N16">
        <v>40</v>
      </c>
      <c r="O16">
        <f t="shared" si="1"/>
        <v>77.5</v>
      </c>
      <c r="Q16" t="s">
        <v>555</v>
      </c>
      <c r="R16" s="13">
        <f>MAX(O3:O70)</f>
        <v>95</v>
      </c>
    </row>
    <row r="17" spans="2:18">
      <c r="B17">
        <v>15</v>
      </c>
      <c r="C17" t="str">
        <f>'Survey Responses'!B20</f>
        <v>Parth karmur</v>
      </c>
      <c r="D17">
        <f>IF('Survey Responses'!J20="Yes", 5, 0)</f>
        <v>5</v>
      </c>
      <c r="E17">
        <f>IF('Survey Responses'!K20="Yes", 5, 0)</f>
        <v>5</v>
      </c>
      <c r="F17">
        <f>IF('Survey Responses'!L20="Yes", 5, 0)</f>
        <v>0</v>
      </c>
      <c r="G17">
        <f>IF(AND('Survey Responses'!M20=TRUE, 'Survey Responses'!O20=TRUE), 5, IF(OR('Survey Responses'!M20=TRUE, 'Survey Responses'!O20=TRUE), 3, 0))</f>
        <v>5</v>
      </c>
      <c r="H17">
        <f>IF('Survey Responses'!R20="Very likely",5, IF('Survey Responses'!R20="Somewhat likely", 3, 0))</f>
        <v>3</v>
      </c>
      <c r="I17">
        <f>IF('Survey Responses'!S20="Very likely", 5, IF('Survey Responses'!S20="Somewhat likely", 3, 0))</f>
        <v>5</v>
      </c>
      <c r="J17">
        <f>IF('Survey Responses'!T20="Very likely", 5, IF('Survey Responses'!T20="Somewhat likely", 3, 0))</f>
        <v>3</v>
      </c>
      <c r="M17">
        <f t="shared" si="0"/>
        <v>21</v>
      </c>
      <c r="N17">
        <v>30</v>
      </c>
      <c r="O17">
        <f t="shared" si="1"/>
        <v>70</v>
      </c>
      <c r="Q17" t="s">
        <v>556</v>
      </c>
      <c r="R17" s="13">
        <f>MIN(O3:O70)</f>
        <v>10</v>
      </c>
    </row>
    <row r="18" spans="2:18">
      <c r="B18">
        <v>16</v>
      </c>
      <c r="C18" t="str">
        <f>'Survey Responses'!B22</f>
        <v>Paras Laumas</v>
      </c>
      <c r="D18">
        <f>IF('Survey Responses'!J22="Yes", 5, 0)</f>
        <v>5</v>
      </c>
      <c r="E18">
        <f>IF('Survey Responses'!K22="Yes", 5, 0)</f>
        <v>5</v>
      </c>
      <c r="F18">
        <f>IF('Survey Responses'!L22="Yes", 5, 0)</f>
        <v>5</v>
      </c>
      <c r="G18">
        <f>IF(AND('Survey Responses'!M22=TRUE, 'Survey Responses'!O22=TRUE), 5, IF(OR('Survey Responses'!M22=TRUE, 'Survey Responses'!O22=TRUE), 3, 0))</f>
        <v>0</v>
      </c>
      <c r="H18">
        <f>IF('Survey Responses'!R22="Very likely",5, IF('Survey Responses'!R22="Somewhat likely", 3, 0))</f>
        <v>5</v>
      </c>
      <c r="I18">
        <f>IF('Survey Responses'!S22="Very likely", 5, IF('Survey Responses'!S22="Somewhat likely", 3, 0))</f>
        <v>5</v>
      </c>
      <c r="J18">
        <f>IF('Survey Responses'!T22="Very likely", 5, IF('Survey Responses'!T22="Somewhat likely", 3, 0))</f>
        <v>5</v>
      </c>
      <c r="K18">
        <f>Points_TableQ8_9!C7</f>
        <v>5</v>
      </c>
      <c r="L18">
        <f>Points_TableQ8_9!D7</f>
        <v>0</v>
      </c>
      <c r="M18">
        <f t="shared" si="0"/>
        <v>30</v>
      </c>
      <c r="N18">
        <v>40</v>
      </c>
      <c r="O18">
        <f t="shared" si="1"/>
        <v>75</v>
      </c>
    </row>
    <row r="19" spans="2:18">
      <c r="B19">
        <v>17</v>
      </c>
      <c r="C19" t="str">
        <f>'Survey Responses'!B23</f>
        <v>Vushil Bhavsar</v>
      </c>
      <c r="D19">
        <f>IF('Survey Responses'!J23="Yes", 5, 0)</f>
        <v>5</v>
      </c>
      <c r="E19">
        <f>IF('Survey Responses'!K23="Yes", 5, 0)</f>
        <v>0</v>
      </c>
      <c r="F19">
        <f>IF('Survey Responses'!L23="Yes", 5, 0)</f>
        <v>5</v>
      </c>
      <c r="G19">
        <f>IF(AND('Survey Responses'!M23=TRUE, 'Survey Responses'!O23=TRUE), 5, IF(OR('Survey Responses'!M23=TRUE, 'Survey Responses'!O23=TRUE), 3, 0))</f>
        <v>3</v>
      </c>
      <c r="H19">
        <f>IF('Survey Responses'!R23="Very likely",5, IF('Survey Responses'!R23="Somewhat likely", 3, 0))</f>
        <v>3</v>
      </c>
      <c r="I19">
        <f>IF('Survey Responses'!S23="Very likely", 5, IF('Survey Responses'!S23="Somewhat likely", 3, 0))</f>
        <v>5</v>
      </c>
      <c r="J19">
        <f>IF('Survey Responses'!T23="Very likely", 5, IF('Survey Responses'!T23="Somewhat likely", 3, 0))</f>
        <v>0</v>
      </c>
      <c r="K19">
        <f>Points_TableQ8_9!C8</f>
        <v>5</v>
      </c>
      <c r="L19">
        <f>Points_TableQ8_9!D8</f>
        <v>0</v>
      </c>
      <c r="M19">
        <f t="shared" si="0"/>
        <v>21</v>
      </c>
      <c r="N19">
        <v>40</v>
      </c>
      <c r="O19">
        <f t="shared" si="1"/>
        <v>52.5</v>
      </c>
    </row>
    <row r="20" spans="2:18">
      <c r="B20">
        <v>18</v>
      </c>
      <c r="C20" t="str">
        <f>'Survey Responses'!B24</f>
        <v xml:space="preserve">Chirag Chatwani </v>
      </c>
      <c r="D20">
        <f>IF('Survey Responses'!J24="Yes", 5, 0)</f>
        <v>5</v>
      </c>
      <c r="E20">
        <f>IF('Survey Responses'!K24="Yes", 5, 0)</f>
        <v>5</v>
      </c>
      <c r="F20">
        <f>IF('Survey Responses'!L24="Yes", 5, 0)</f>
        <v>5</v>
      </c>
      <c r="G20">
        <f>IF(AND('Survey Responses'!M24=TRUE, 'Survey Responses'!O24=TRUE), 5, IF(OR('Survey Responses'!M24=TRUE, 'Survey Responses'!O24=TRUE), 3, 0))</f>
        <v>3</v>
      </c>
      <c r="H20">
        <f>IF('Survey Responses'!R24="Very likely",5, IF('Survey Responses'!R24="Somewhat likely", 3, 0))</f>
        <v>3</v>
      </c>
      <c r="I20">
        <f>IF('Survey Responses'!S24="Very likely", 5, IF('Survey Responses'!S24="Somewhat likely", 3, 0))</f>
        <v>3</v>
      </c>
      <c r="J20">
        <f>IF('Survey Responses'!T24="Very likely", 5, IF('Survey Responses'!T24="Somewhat likely", 3, 0))</f>
        <v>5</v>
      </c>
      <c r="M20">
        <f t="shared" si="0"/>
        <v>24</v>
      </c>
      <c r="N20">
        <v>30</v>
      </c>
      <c r="O20">
        <f t="shared" si="1"/>
        <v>80</v>
      </c>
    </row>
    <row r="21" spans="2:18">
      <c r="B21">
        <v>19</v>
      </c>
      <c r="C21" t="str">
        <f>'Survey Responses'!B25</f>
        <v>Shyam Sunder</v>
      </c>
      <c r="D21">
        <f>IF('Survey Responses'!J25="Yes", 5, 0)</f>
        <v>5</v>
      </c>
      <c r="E21">
        <f>IF('Survey Responses'!K25="Yes", 5, 0)</f>
        <v>5</v>
      </c>
      <c r="F21">
        <f>IF('Survey Responses'!L25="Yes", 5, 0)</f>
        <v>5</v>
      </c>
      <c r="G21">
        <f>IF(AND('Survey Responses'!M25=TRUE, 'Survey Responses'!O25=TRUE), 5, IF(OR('Survey Responses'!M25=TRUE, 'Survey Responses'!O25=TRUE), 3, 0))</f>
        <v>3</v>
      </c>
      <c r="H21">
        <f>IF('Survey Responses'!R25="Very likely",5, IF('Survey Responses'!R25="Somewhat likely", 3, 0))</f>
        <v>5</v>
      </c>
      <c r="I21">
        <f>IF('Survey Responses'!S25="Very likely", 5, IF('Survey Responses'!S25="Somewhat likely", 3, 0))</f>
        <v>5</v>
      </c>
      <c r="J21">
        <f>IF('Survey Responses'!T25="Very likely", 5, IF('Survey Responses'!T25="Somewhat likely", 3, 0))</f>
        <v>5</v>
      </c>
      <c r="K21">
        <f>Points_TableQ8_9!C9</f>
        <v>5</v>
      </c>
      <c r="L21">
        <f>Points_TableQ8_9!D9</f>
        <v>0</v>
      </c>
      <c r="M21">
        <f t="shared" si="0"/>
        <v>33</v>
      </c>
      <c r="N21">
        <v>40</v>
      </c>
      <c r="O21">
        <f t="shared" si="1"/>
        <v>82.5</v>
      </c>
    </row>
    <row r="22" spans="2:18">
      <c r="B22">
        <v>20</v>
      </c>
      <c r="C22" t="str">
        <f>'Survey Responses'!B26</f>
        <v>Vinay Sheth</v>
      </c>
      <c r="D22">
        <f>IF('Survey Responses'!J26="Yes", 5, 0)</f>
        <v>5</v>
      </c>
      <c r="E22">
        <f>IF('Survey Responses'!K26="Yes", 5, 0)</f>
        <v>5</v>
      </c>
      <c r="F22">
        <f>IF('Survey Responses'!L26="Yes", 5, 0)</f>
        <v>5</v>
      </c>
      <c r="G22">
        <f>IF(AND('Survey Responses'!M26=TRUE, 'Survey Responses'!O26=TRUE), 5, IF(OR('Survey Responses'!M26=TRUE, 'Survey Responses'!O26=TRUE), 3, 0))</f>
        <v>3</v>
      </c>
      <c r="H22">
        <f>IF('Survey Responses'!R26="Very likely",5, IF('Survey Responses'!R26="Somewhat likely", 3, 0))</f>
        <v>0</v>
      </c>
      <c r="I22">
        <f>IF('Survey Responses'!S26="Very likely", 5, IF('Survey Responses'!S26="Somewhat likely", 3, 0))</f>
        <v>3</v>
      </c>
      <c r="J22">
        <f>IF('Survey Responses'!T26="Very likely", 5, IF('Survey Responses'!T26="Somewhat likely", 3, 0))</f>
        <v>3</v>
      </c>
      <c r="M22">
        <f t="shared" si="0"/>
        <v>19</v>
      </c>
      <c r="N22">
        <v>30</v>
      </c>
      <c r="O22">
        <f t="shared" si="1"/>
        <v>63.333333333333329</v>
      </c>
    </row>
    <row r="23" spans="2:18">
      <c r="B23">
        <v>21</v>
      </c>
      <c r="C23" t="str">
        <f>'Survey Responses'!B29</f>
        <v>Shehbaz Jafri</v>
      </c>
      <c r="D23">
        <f>IF('Survey Responses'!J29="Yes", 5, 0)</f>
        <v>5</v>
      </c>
      <c r="E23">
        <f>IF('Survey Responses'!K29="Yes", 5, 0)</f>
        <v>5</v>
      </c>
      <c r="F23">
        <f>IF('Survey Responses'!L29="Yes", 5, 0)</f>
        <v>5</v>
      </c>
      <c r="G23">
        <f>IF(AND('Survey Responses'!M29=TRUE, 'Survey Responses'!O29=TRUE), 5, IF(OR('Survey Responses'!M29=TRUE, 'Survey Responses'!O29=TRUE), 3, 0))</f>
        <v>5</v>
      </c>
      <c r="H23">
        <f>IF('Survey Responses'!R29="Very likely",5, IF('Survey Responses'!R29="Somewhat likely", 3, 0))</f>
        <v>0</v>
      </c>
      <c r="I23">
        <f>IF('Survey Responses'!S29="Very likely", 5, IF('Survey Responses'!S29="Somewhat likely", 3, 0))</f>
        <v>3</v>
      </c>
      <c r="J23">
        <f>IF('Survey Responses'!T29="Very likely", 5, IF('Survey Responses'!T29="Somewhat likely", 3, 0))</f>
        <v>3</v>
      </c>
      <c r="K23">
        <f>Points_TableQ8_9!C10</f>
        <v>5</v>
      </c>
      <c r="L23">
        <f>Points_TableQ8_9!D10</f>
        <v>0</v>
      </c>
      <c r="M23">
        <f t="shared" si="0"/>
        <v>26</v>
      </c>
      <c r="N23">
        <v>40</v>
      </c>
      <c r="O23">
        <f t="shared" si="1"/>
        <v>65</v>
      </c>
    </row>
    <row r="24" spans="2:18">
      <c r="B24">
        <v>22</v>
      </c>
      <c r="C24" t="str">
        <f>'Survey Responses'!B30</f>
        <v>Dhrumil</v>
      </c>
      <c r="D24">
        <f>IF('Survey Responses'!J30="Yes", 5, 0)</f>
        <v>5</v>
      </c>
      <c r="E24">
        <f>IF('Survey Responses'!K30="Yes", 5, 0)</f>
        <v>5</v>
      </c>
      <c r="F24">
        <f>IF('Survey Responses'!L30="Yes", 5, 0)</f>
        <v>5</v>
      </c>
      <c r="G24">
        <f>IF(AND('Survey Responses'!M30=TRUE, 'Survey Responses'!O30=TRUE), 5, IF(OR('Survey Responses'!M30=TRUE, 'Survey Responses'!O30=TRUE), 3, 0))</f>
        <v>0</v>
      </c>
      <c r="H24">
        <f>IF('Survey Responses'!R30="Very likely",5, IF('Survey Responses'!R30="Somewhat likely", 3, 0))</f>
        <v>3</v>
      </c>
      <c r="I24">
        <f>IF('Survey Responses'!S30="Very likely", 5, IF('Survey Responses'!S30="Somewhat likely", 3, 0))</f>
        <v>3</v>
      </c>
      <c r="J24">
        <f>IF('Survey Responses'!T30="Very likely", 5, IF('Survey Responses'!T30="Somewhat likely", 3, 0))</f>
        <v>5</v>
      </c>
      <c r="K24">
        <f>Points_TableQ8_9!C11</f>
        <v>5</v>
      </c>
      <c r="L24">
        <f>Points_TableQ8_9!D11</f>
        <v>0</v>
      </c>
      <c r="M24">
        <f t="shared" si="0"/>
        <v>26</v>
      </c>
      <c r="N24">
        <v>40</v>
      </c>
      <c r="O24">
        <f t="shared" si="1"/>
        <v>65</v>
      </c>
    </row>
    <row r="25" spans="2:18">
      <c r="B25">
        <v>23</v>
      </c>
      <c r="C25" t="str">
        <f>'Survey Responses'!B32</f>
        <v>Tushar Pithiya</v>
      </c>
      <c r="D25">
        <f>IF('Survey Responses'!J32="Yes", 5, 0)</f>
        <v>5</v>
      </c>
      <c r="E25">
        <f>IF('Survey Responses'!K32="Yes", 5, 0)</f>
        <v>5</v>
      </c>
      <c r="F25">
        <f>IF('Survey Responses'!L32="Yes", 5, 0)</f>
        <v>5</v>
      </c>
      <c r="G25">
        <f>IF(AND('Survey Responses'!M32=TRUE, 'Survey Responses'!O32=TRUE), 5, IF(OR('Survey Responses'!M32=TRUE, 'Survey Responses'!O32=TRUE), 3, 0))</f>
        <v>3</v>
      </c>
      <c r="H25">
        <f>IF('Survey Responses'!R32="Very likely",5, IF('Survey Responses'!R32="Somewhat likely", 3, 0))</f>
        <v>3</v>
      </c>
      <c r="I25">
        <f>IF('Survey Responses'!S32="Very likely", 5, IF('Survey Responses'!S32="Somewhat likely", 3, 0))</f>
        <v>5</v>
      </c>
      <c r="J25">
        <f>IF('Survey Responses'!T32="Very likely", 5, IF('Survey Responses'!T32="Somewhat likely", 3, 0))</f>
        <v>5</v>
      </c>
      <c r="K25">
        <f>Points_TableQ8_9!C12</f>
        <v>0</v>
      </c>
      <c r="L25">
        <f>Points_TableQ8_9!D12</f>
        <v>3</v>
      </c>
      <c r="M25">
        <f t="shared" si="0"/>
        <v>29</v>
      </c>
      <c r="N25">
        <v>40</v>
      </c>
      <c r="O25">
        <f t="shared" si="1"/>
        <v>72.5</v>
      </c>
    </row>
    <row r="26" spans="2:18">
      <c r="B26">
        <v>24</v>
      </c>
      <c r="C26" t="str">
        <f>'Survey Responses'!B33</f>
        <v>Arpit Jaswal</v>
      </c>
      <c r="D26">
        <f>IF('Survey Responses'!J33="Yes", 5, 0)</f>
        <v>5</v>
      </c>
      <c r="E26">
        <f>IF('Survey Responses'!K33="Yes", 5, 0)</f>
        <v>0</v>
      </c>
      <c r="F26">
        <f>IF('Survey Responses'!L33="Yes", 5, 0)</f>
        <v>5</v>
      </c>
      <c r="G26">
        <f>IF(AND('Survey Responses'!M33=TRUE, 'Survey Responses'!O33=TRUE), 5, IF(OR('Survey Responses'!M33=TRUE, 'Survey Responses'!O33=TRUE), 3, 0))</f>
        <v>5</v>
      </c>
      <c r="H26">
        <f>IF('Survey Responses'!R33="Very likely",5, IF('Survey Responses'!R33="Somewhat likely", 3, 0))</f>
        <v>0</v>
      </c>
      <c r="I26">
        <f>IF('Survey Responses'!S33="Very likely", 5, IF('Survey Responses'!S33="Somewhat likely", 3, 0))</f>
        <v>0</v>
      </c>
      <c r="J26">
        <f>IF('Survey Responses'!T33="Very likely", 5, IF('Survey Responses'!T33="Somewhat likely", 3, 0))</f>
        <v>0</v>
      </c>
      <c r="M26">
        <f t="shared" si="0"/>
        <v>10</v>
      </c>
      <c r="N26">
        <v>30</v>
      </c>
      <c r="O26">
        <f t="shared" si="1"/>
        <v>33.333333333333329</v>
      </c>
    </row>
    <row r="27" spans="2:18">
      <c r="B27">
        <v>25</v>
      </c>
      <c r="C27" t="str">
        <f>'Survey Responses'!B34</f>
        <v>vaja sanjay</v>
      </c>
      <c r="D27">
        <f>IF('Survey Responses'!J34="Yes", 5, 0)</f>
        <v>5</v>
      </c>
      <c r="E27">
        <f>IF('Survey Responses'!K34="Yes", 5, 0)</f>
        <v>5</v>
      </c>
      <c r="F27">
        <f>IF('Survey Responses'!L34="Yes", 5, 0)</f>
        <v>5</v>
      </c>
      <c r="G27">
        <f>IF(AND('Survey Responses'!M34=TRUE, 'Survey Responses'!O34=TRUE), 5, IF(OR('Survey Responses'!M34=TRUE, 'Survey Responses'!O34=TRUE), 3, 0))</f>
        <v>3</v>
      </c>
      <c r="H27">
        <f>IF('Survey Responses'!R34="Very likely",5, IF('Survey Responses'!R34="Somewhat likely", 3, 0))</f>
        <v>3</v>
      </c>
      <c r="I27">
        <f>IF('Survey Responses'!S34="Very likely", 5, IF('Survey Responses'!S34="Somewhat likely", 3, 0))</f>
        <v>3</v>
      </c>
      <c r="J27">
        <f>IF('Survey Responses'!T34="Very likely", 5, IF('Survey Responses'!T34="Somewhat likely", 3, 0))</f>
        <v>3</v>
      </c>
      <c r="K27">
        <f>Points_TableQ8_9!C13</f>
        <v>5</v>
      </c>
      <c r="L27">
        <f>Points_TableQ8_9!D13</f>
        <v>0</v>
      </c>
      <c r="M27">
        <f t="shared" si="0"/>
        <v>27</v>
      </c>
      <c r="N27">
        <v>40</v>
      </c>
      <c r="O27">
        <f t="shared" si="1"/>
        <v>67.5</v>
      </c>
    </row>
    <row r="28" spans="2:18">
      <c r="B28">
        <v>26</v>
      </c>
      <c r="C28" t="str">
        <f>'Survey Responses'!B35</f>
        <v>Soneji Akram</v>
      </c>
      <c r="D28">
        <f>IF('Survey Responses'!J35="Yes", 5, 0)</f>
        <v>5</v>
      </c>
      <c r="E28">
        <f>IF('Survey Responses'!K35="Yes", 5, 0)</f>
        <v>5</v>
      </c>
      <c r="F28">
        <f>IF('Survey Responses'!L35="Yes", 5, 0)</f>
        <v>5</v>
      </c>
      <c r="G28">
        <f>IF(AND('Survey Responses'!M35=TRUE, 'Survey Responses'!O35=TRUE), 5, IF(OR('Survey Responses'!M35=TRUE, 'Survey Responses'!O35=TRUE), 3, 0))</f>
        <v>3</v>
      </c>
      <c r="H28">
        <f>IF('Survey Responses'!R35="Very likely",5, IF('Survey Responses'!R35="Somewhat likely", 3, 0))</f>
        <v>3</v>
      </c>
      <c r="I28">
        <f>IF('Survey Responses'!S35="Very likely", 5, IF('Survey Responses'!S35="Somewhat likely", 3, 0))</f>
        <v>3</v>
      </c>
      <c r="J28">
        <f>IF('Survey Responses'!T35="Very likely", 5, IF('Survey Responses'!T35="Somewhat likely", 3, 0))</f>
        <v>3</v>
      </c>
      <c r="K28">
        <f>Points_TableQ8_9!C14</f>
        <v>2</v>
      </c>
      <c r="L28">
        <f>Points_TableQ8_9!D14</f>
        <v>2</v>
      </c>
      <c r="M28">
        <f t="shared" si="0"/>
        <v>26</v>
      </c>
      <c r="N28">
        <v>40</v>
      </c>
      <c r="O28">
        <f t="shared" si="1"/>
        <v>65</v>
      </c>
    </row>
    <row r="29" spans="2:18">
      <c r="B29">
        <v>27</v>
      </c>
      <c r="C29" t="str">
        <f>'Survey Responses'!B36</f>
        <v xml:space="preserve">Chavda Kiran </v>
      </c>
      <c r="D29">
        <f>IF('Survey Responses'!J36="Yes", 5, 0)</f>
        <v>5</v>
      </c>
      <c r="E29">
        <f>IF('Survey Responses'!K36="Yes", 5, 0)</f>
        <v>5</v>
      </c>
      <c r="F29">
        <f>IF('Survey Responses'!L36="Yes", 5, 0)</f>
        <v>5</v>
      </c>
      <c r="G29">
        <f>IF(AND('Survey Responses'!M36=TRUE, 'Survey Responses'!O36=TRUE), 5, IF(OR('Survey Responses'!M36=TRUE, 'Survey Responses'!O36=TRUE), 3, 0))</f>
        <v>0</v>
      </c>
      <c r="H29">
        <f>IF('Survey Responses'!R36="Very likely",5, IF('Survey Responses'!R36="Somewhat likely", 3, 0))</f>
        <v>3</v>
      </c>
      <c r="I29">
        <f>IF('Survey Responses'!S36="Very likely", 5, IF('Survey Responses'!S36="Somewhat likely", 3, 0))</f>
        <v>5</v>
      </c>
      <c r="J29">
        <f>IF('Survey Responses'!T36="Very likely", 5, IF('Survey Responses'!T36="Somewhat likely", 3, 0))</f>
        <v>5</v>
      </c>
      <c r="M29">
        <f t="shared" si="0"/>
        <v>23</v>
      </c>
      <c r="N29">
        <v>30</v>
      </c>
      <c r="O29">
        <f t="shared" si="1"/>
        <v>76.666666666666671</v>
      </c>
    </row>
    <row r="30" spans="2:18">
      <c r="B30">
        <v>28</v>
      </c>
      <c r="C30" t="str">
        <f>'Survey Responses'!B37</f>
        <v xml:space="preserve">Gangadhar Heralgi </v>
      </c>
      <c r="D30">
        <f>IF('Survey Responses'!J37="Yes", 5, 0)</f>
        <v>5</v>
      </c>
      <c r="E30">
        <f>IF('Survey Responses'!K37="Yes", 5, 0)</f>
        <v>5</v>
      </c>
      <c r="F30">
        <f>IF('Survey Responses'!L37="Yes", 5, 0)</f>
        <v>5</v>
      </c>
      <c r="G30">
        <f>IF(AND('Survey Responses'!M37=TRUE, 'Survey Responses'!O37=TRUE), 5, IF(OR('Survey Responses'!M37=TRUE, 'Survey Responses'!O37=TRUE), 3, 0))</f>
        <v>3</v>
      </c>
      <c r="H30">
        <f>IF('Survey Responses'!R37="Very likely",5, IF('Survey Responses'!R37="Somewhat likely", 3, 0))</f>
        <v>5</v>
      </c>
      <c r="I30">
        <f>IF('Survey Responses'!S37="Very likely", 5, IF('Survey Responses'!S37="Somewhat likely", 3, 0))</f>
        <v>5</v>
      </c>
      <c r="J30">
        <f>IF('Survey Responses'!T37="Very likely", 5, IF('Survey Responses'!T37="Somewhat likely", 3, 0))</f>
        <v>5</v>
      </c>
      <c r="K30">
        <f>Points_TableQ8_9!C15</f>
        <v>5</v>
      </c>
      <c r="L30">
        <f>Points_TableQ8_9!D15</f>
        <v>5</v>
      </c>
      <c r="M30">
        <f t="shared" si="0"/>
        <v>38</v>
      </c>
      <c r="N30">
        <v>40</v>
      </c>
      <c r="O30">
        <f t="shared" si="1"/>
        <v>95</v>
      </c>
    </row>
    <row r="31" spans="2:18">
      <c r="B31">
        <v>29</v>
      </c>
      <c r="C31" t="str">
        <f>'Survey Responses'!B38</f>
        <v>Sandip M</v>
      </c>
      <c r="D31">
        <f>IF('Survey Responses'!J38="Yes", 5, 0)</f>
        <v>5</v>
      </c>
      <c r="E31">
        <f>IF('Survey Responses'!K38="Yes", 5, 0)</f>
        <v>0</v>
      </c>
      <c r="F31">
        <f>IF('Survey Responses'!L38="Yes", 5, 0)</f>
        <v>5</v>
      </c>
      <c r="G31">
        <f>IF(AND('Survey Responses'!M38=TRUE, 'Survey Responses'!O38=TRUE), 5, IF(OR('Survey Responses'!M38=TRUE, 'Survey Responses'!O38=TRUE), 3, 0))</f>
        <v>3</v>
      </c>
      <c r="H31">
        <f>IF('Survey Responses'!R38="Very likely",5, IF('Survey Responses'!R38="Somewhat likely", 3, 0))</f>
        <v>3</v>
      </c>
      <c r="I31">
        <f>IF('Survey Responses'!S38="Very likely", 5, IF('Survey Responses'!S38="Somewhat likely", 3, 0))</f>
        <v>3</v>
      </c>
      <c r="J31">
        <f>IF('Survey Responses'!T38="Very likely", 5, IF('Survey Responses'!T38="Somewhat likely", 3, 0))</f>
        <v>3</v>
      </c>
      <c r="K31">
        <f>Points_TableQ8_9!C16</f>
        <v>5</v>
      </c>
      <c r="L31">
        <f>Points_TableQ8_9!D16</f>
        <v>5</v>
      </c>
      <c r="M31">
        <f t="shared" si="0"/>
        <v>27</v>
      </c>
      <c r="N31">
        <v>40</v>
      </c>
      <c r="O31">
        <f t="shared" si="1"/>
        <v>67.5</v>
      </c>
    </row>
    <row r="32" spans="2:18">
      <c r="B32">
        <v>30</v>
      </c>
      <c r="C32" t="str">
        <f>'Survey Responses'!B40</f>
        <v xml:space="preserve">Tarun Nittum </v>
      </c>
      <c r="D32">
        <f>IF('Survey Responses'!J40="Yes", 5, 0)</f>
        <v>5</v>
      </c>
      <c r="E32">
        <f>IF('Survey Responses'!K40="Yes", 5, 0)</f>
        <v>0</v>
      </c>
      <c r="F32">
        <f>IF('Survey Responses'!L40="Yes", 5, 0)</f>
        <v>0</v>
      </c>
      <c r="G32">
        <f>IF(AND('Survey Responses'!M40=TRUE, 'Survey Responses'!O40=TRUE), 5, IF(OR('Survey Responses'!M40=TRUE, 'Survey Responses'!O40=TRUE), 3, 0))</f>
        <v>3</v>
      </c>
      <c r="H32">
        <f>IF('Survey Responses'!R40="Very likely",5, IF('Survey Responses'!R40="Somewhat likely", 3, 0))</f>
        <v>0</v>
      </c>
      <c r="I32">
        <f>IF('Survey Responses'!S40="Very likely", 5, IF('Survey Responses'!S40="Somewhat likely", 3, 0))</f>
        <v>0</v>
      </c>
      <c r="J32">
        <f>IF('Survey Responses'!T40="Very likely", 5, IF('Survey Responses'!T40="Somewhat likely", 3, 0))</f>
        <v>0</v>
      </c>
      <c r="M32">
        <f t="shared" si="0"/>
        <v>3</v>
      </c>
      <c r="N32">
        <v>30</v>
      </c>
      <c r="O32">
        <f t="shared" si="1"/>
        <v>10</v>
      </c>
    </row>
    <row r="33" spans="2:15">
      <c r="B33">
        <v>31</v>
      </c>
      <c r="C33" t="str">
        <f>'Survey Responses'!B41</f>
        <v>Radheshyam Saharan</v>
      </c>
      <c r="D33">
        <f>IF('Survey Responses'!J41="Yes", 5, 0)</f>
        <v>5</v>
      </c>
      <c r="E33">
        <f>IF('Survey Responses'!K41="Yes", 5, 0)</f>
        <v>0</v>
      </c>
      <c r="F33">
        <f>IF('Survey Responses'!L41="Yes", 5, 0)</f>
        <v>0</v>
      </c>
      <c r="G33">
        <f>IF(AND('Survey Responses'!M41=TRUE, 'Survey Responses'!O41=TRUE), 5, IF(OR('Survey Responses'!M41=TRUE, 'Survey Responses'!O41=TRUE), 3, 0))</f>
        <v>3</v>
      </c>
      <c r="H33">
        <f>IF('Survey Responses'!R41="Very likely",5, IF('Survey Responses'!R41="Somewhat likely", 3, 0))</f>
        <v>3</v>
      </c>
      <c r="I33">
        <f>IF('Survey Responses'!S41="Very likely", 5, IF('Survey Responses'!S41="Somewhat likely", 3, 0))</f>
        <v>3</v>
      </c>
      <c r="J33">
        <f>IF('Survey Responses'!T41="Very likely", 5, IF('Survey Responses'!T41="Somewhat likely", 3, 0))</f>
        <v>3</v>
      </c>
      <c r="K33">
        <f>Points_TableQ8_9!C17</f>
        <v>3</v>
      </c>
      <c r="L33">
        <f>Points_TableQ8_9!D17</f>
        <v>0</v>
      </c>
      <c r="M33">
        <f t="shared" si="0"/>
        <v>15</v>
      </c>
      <c r="N33">
        <v>40</v>
      </c>
      <c r="O33">
        <f t="shared" si="1"/>
        <v>37.5</v>
      </c>
    </row>
    <row r="34" spans="2:15">
      <c r="B34">
        <v>32</v>
      </c>
      <c r="C34" t="str">
        <f>'Survey Responses'!B42</f>
        <v xml:space="preserve">Yesha Shah </v>
      </c>
      <c r="D34">
        <f>IF('Survey Responses'!J42="Yes", 5, 0)</f>
        <v>5</v>
      </c>
      <c r="E34">
        <f>IF('Survey Responses'!K42="Yes", 5, 0)</f>
        <v>0</v>
      </c>
      <c r="F34">
        <f>IF('Survey Responses'!L42="Yes", 5, 0)</f>
        <v>0</v>
      </c>
      <c r="G34">
        <f>IF(AND('Survey Responses'!M42=TRUE, 'Survey Responses'!O42=TRUE), 5, IF(OR('Survey Responses'!M42=TRUE, 'Survey Responses'!O42=TRUE), 3, 0))</f>
        <v>5</v>
      </c>
      <c r="H34">
        <f>IF('Survey Responses'!R42="Very likely",5, IF('Survey Responses'!R42="Somewhat likely", 3, 0))</f>
        <v>3</v>
      </c>
      <c r="I34">
        <f>IF('Survey Responses'!S42="Very likely", 5, IF('Survey Responses'!S42="Somewhat likely", 3, 0))</f>
        <v>0</v>
      </c>
      <c r="J34">
        <f>IF('Survey Responses'!T42="Very likely", 5, IF('Survey Responses'!T42="Somewhat likely", 3, 0))</f>
        <v>5</v>
      </c>
      <c r="K34">
        <f>Points_TableQ8_9!C18</f>
        <v>5</v>
      </c>
      <c r="L34">
        <f>Points_TableQ8_9!D18</f>
        <v>5</v>
      </c>
      <c r="M34">
        <f t="shared" si="0"/>
        <v>23</v>
      </c>
      <c r="N34">
        <v>40</v>
      </c>
      <c r="O34">
        <f t="shared" si="1"/>
        <v>57.499999999999993</v>
      </c>
    </row>
    <row r="35" spans="2:15">
      <c r="B35">
        <v>33</v>
      </c>
      <c r="C35" t="str">
        <f>'Survey Responses'!B43</f>
        <v xml:space="preserve">Amit pachauri </v>
      </c>
      <c r="D35">
        <f>IF('Survey Responses'!J43="Yes", 5, 0)</f>
        <v>5</v>
      </c>
      <c r="E35">
        <f>IF('Survey Responses'!K43="Yes", 5, 0)</f>
        <v>5</v>
      </c>
      <c r="F35">
        <f>IF('Survey Responses'!L43="Yes", 5, 0)</f>
        <v>0</v>
      </c>
      <c r="G35">
        <f>IF(AND('Survey Responses'!M43=TRUE, 'Survey Responses'!O43=TRUE), 5, IF(OR('Survey Responses'!M43=TRUE, 'Survey Responses'!O43=TRUE), 3, 0))</f>
        <v>0</v>
      </c>
      <c r="H35">
        <f>IF('Survey Responses'!R43="Very likely",5, IF('Survey Responses'!R43="Somewhat likely", 3, 0))</f>
        <v>3</v>
      </c>
      <c r="I35">
        <f>IF('Survey Responses'!S43="Very likely", 5, IF('Survey Responses'!S43="Somewhat likely", 3, 0))</f>
        <v>3</v>
      </c>
      <c r="J35">
        <f>IF('Survey Responses'!T43="Very likely", 5, IF('Survey Responses'!T43="Somewhat likely", 3, 0))</f>
        <v>3</v>
      </c>
      <c r="K35">
        <f>Points_TableQ8_9!C19</f>
        <v>5</v>
      </c>
      <c r="L35">
        <f>Points_TableQ8_9!D19</f>
        <v>0</v>
      </c>
      <c r="M35">
        <f t="shared" si="0"/>
        <v>19</v>
      </c>
      <c r="N35">
        <v>40</v>
      </c>
      <c r="O35">
        <f t="shared" si="1"/>
        <v>47.5</v>
      </c>
    </row>
    <row r="36" spans="2:15">
      <c r="B36">
        <v>34</v>
      </c>
      <c r="C36" t="str">
        <f>'Survey Responses'!B46</f>
        <v>Laleet Avaiya</v>
      </c>
      <c r="D36">
        <f>IF('Survey Responses'!J46="Yes", 5, 0)</f>
        <v>5</v>
      </c>
      <c r="E36">
        <f>IF('Survey Responses'!K46="Yes", 5, 0)</f>
        <v>5</v>
      </c>
      <c r="F36">
        <f>IF('Survey Responses'!L46="Yes", 5, 0)</f>
        <v>0</v>
      </c>
      <c r="G36">
        <f>IF(AND('Survey Responses'!M46=TRUE, 'Survey Responses'!O46=TRUE), 5, IF(OR('Survey Responses'!M46=TRUE, 'Survey Responses'!O46=TRUE), 3, 0))</f>
        <v>3</v>
      </c>
      <c r="H36">
        <f>IF('Survey Responses'!R46="Very likely",5, IF('Survey Responses'!R46="Somewhat likely", 3, 0))</f>
        <v>0</v>
      </c>
      <c r="I36">
        <f>IF('Survey Responses'!S46="Very likely", 5, IF('Survey Responses'!S46="Somewhat likely", 3, 0))</f>
        <v>0</v>
      </c>
      <c r="J36">
        <f>IF('Survey Responses'!T46="Very likely", 5, IF('Survey Responses'!T46="Somewhat likely", 3, 0))</f>
        <v>0</v>
      </c>
      <c r="K36">
        <f>Points_TableQ8_9!C20</f>
        <v>0</v>
      </c>
      <c r="L36">
        <f>Points_TableQ8_9!D20</f>
        <v>0</v>
      </c>
      <c r="M36">
        <f t="shared" si="0"/>
        <v>8</v>
      </c>
      <c r="N36">
        <v>40</v>
      </c>
      <c r="O36">
        <f t="shared" si="1"/>
        <v>20</v>
      </c>
    </row>
    <row r="37" spans="2:15">
      <c r="B37">
        <v>35</v>
      </c>
      <c r="C37" t="str">
        <f>'Survey Responses'!B48</f>
        <v xml:space="preserve">Dhruv kumar singh </v>
      </c>
      <c r="D37">
        <f>IF('Survey Responses'!J48="Yes", 5, 0)</f>
        <v>5</v>
      </c>
      <c r="E37">
        <f>IF('Survey Responses'!K48="Yes", 5, 0)</f>
        <v>0</v>
      </c>
      <c r="F37">
        <f>IF('Survey Responses'!L48="Yes", 5, 0)</f>
        <v>0</v>
      </c>
      <c r="G37">
        <f>IF(AND('Survey Responses'!M48=TRUE, 'Survey Responses'!O48=TRUE), 5, IF(OR('Survey Responses'!M48=TRUE, 'Survey Responses'!O48=TRUE), 3, 0))</f>
        <v>3</v>
      </c>
      <c r="H37">
        <f>IF('Survey Responses'!R48="Very likely",5, IF('Survey Responses'!R48="Somewhat likely", 3, 0))</f>
        <v>3</v>
      </c>
      <c r="I37">
        <f>IF('Survey Responses'!S48="Very likely", 5, IF('Survey Responses'!S48="Somewhat likely", 3, 0))</f>
        <v>3</v>
      </c>
      <c r="J37">
        <f>IF('Survey Responses'!T48="Very likely", 5, IF('Survey Responses'!T48="Somewhat likely", 3, 0))</f>
        <v>5</v>
      </c>
      <c r="K37">
        <f>Points_TableQ8_9!C21</f>
        <v>5</v>
      </c>
      <c r="L37">
        <f>Points_TableQ8_9!D21</f>
        <v>5</v>
      </c>
      <c r="M37">
        <f t="shared" si="0"/>
        <v>24</v>
      </c>
      <c r="N37">
        <v>40</v>
      </c>
      <c r="O37">
        <f t="shared" si="1"/>
        <v>60</v>
      </c>
    </row>
    <row r="38" spans="2:15">
      <c r="B38">
        <v>36</v>
      </c>
      <c r="C38" t="str">
        <f>'Survey Responses'!B49</f>
        <v>Ravi kumar Chitturi</v>
      </c>
      <c r="D38">
        <f>IF('Survey Responses'!J49="Yes", 5, 0)</f>
        <v>5</v>
      </c>
      <c r="E38">
        <f>IF('Survey Responses'!K49="Yes", 5, 0)</f>
        <v>5</v>
      </c>
      <c r="F38">
        <f>IF('Survey Responses'!L49="Yes", 5, 0)</f>
        <v>5</v>
      </c>
      <c r="G38">
        <f>IF(AND('Survey Responses'!M49=TRUE, 'Survey Responses'!O49=TRUE), 5, IF(OR('Survey Responses'!M49=TRUE, 'Survey Responses'!O49=TRUE), 3, 0))</f>
        <v>3</v>
      </c>
      <c r="H38">
        <f>IF('Survey Responses'!R49="Very likely",5, IF('Survey Responses'!R49="Somewhat likely", 3, 0))</f>
        <v>3</v>
      </c>
      <c r="I38">
        <f>IF('Survey Responses'!S49="Very likely", 5, IF('Survey Responses'!S49="Somewhat likely", 3, 0))</f>
        <v>3</v>
      </c>
      <c r="J38">
        <f>IF('Survey Responses'!T49="Very likely", 5, IF('Survey Responses'!T49="Somewhat likely", 3, 0))</f>
        <v>5</v>
      </c>
      <c r="K38">
        <f>Points_TableQ8_9!C22</f>
        <v>5</v>
      </c>
      <c r="L38">
        <f>Points_TableQ8_9!D22</f>
        <v>3</v>
      </c>
      <c r="M38">
        <f t="shared" si="0"/>
        <v>32</v>
      </c>
      <c r="N38">
        <v>40</v>
      </c>
      <c r="O38">
        <f t="shared" si="1"/>
        <v>80</v>
      </c>
    </row>
    <row r="39" spans="2:15">
      <c r="B39">
        <v>37</v>
      </c>
      <c r="C39" t="str">
        <f>'Survey Responses'!B50</f>
        <v>Kishan Peyetti</v>
      </c>
      <c r="D39">
        <f>IF('Survey Responses'!J50="Yes", 5, 0)</f>
        <v>5</v>
      </c>
      <c r="E39">
        <f>IF('Survey Responses'!K50="Yes", 5, 0)</f>
        <v>5</v>
      </c>
      <c r="F39">
        <f>IF('Survey Responses'!L50="Yes", 5, 0)</f>
        <v>5</v>
      </c>
      <c r="G39">
        <f>IF(AND('Survey Responses'!M50=TRUE, 'Survey Responses'!O50=TRUE), 5, IF(OR('Survey Responses'!M50=TRUE, 'Survey Responses'!O50=TRUE), 3, 0))</f>
        <v>5</v>
      </c>
      <c r="H39">
        <f>IF('Survey Responses'!R50="Very likely",5, IF('Survey Responses'!R50="Somewhat likely", 3, 0))</f>
        <v>3</v>
      </c>
      <c r="I39">
        <f>IF('Survey Responses'!S50="Very likely", 5, IF('Survey Responses'!S50="Somewhat likely", 3, 0))</f>
        <v>0</v>
      </c>
      <c r="J39">
        <f>IF('Survey Responses'!T50="Very likely", 5, IF('Survey Responses'!T50="Somewhat likely", 3, 0))</f>
        <v>0</v>
      </c>
      <c r="K39">
        <f>Points_TableQ8_9!C23</f>
        <v>3</v>
      </c>
      <c r="L39">
        <f>Points_TableQ8_9!D23</f>
        <v>5</v>
      </c>
      <c r="M39">
        <f t="shared" si="0"/>
        <v>26</v>
      </c>
      <c r="N39">
        <v>40</v>
      </c>
      <c r="O39">
        <f t="shared" si="1"/>
        <v>65</v>
      </c>
    </row>
    <row r="40" spans="2:15">
      <c r="B40">
        <v>38</v>
      </c>
      <c r="C40" t="str">
        <f>'Survey Responses'!B51</f>
        <v>Ankita</v>
      </c>
      <c r="D40">
        <f>IF('Survey Responses'!J51="Yes", 5, 0)</f>
        <v>5</v>
      </c>
      <c r="E40">
        <f>IF('Survey Responses'!K51="Yes", 5, 0)</f>
        <v>5</v>
      </c>
      <c r="F40">
        <f>IF('Survey Responses'!L51="Yes", 5, 0)</f>
        <v>5</v>
      </c>
      <c r="G40">
        <f>IF(AND('Survey Responses'!M51=TRUE, 'Survey Responses'!O51=TRUE), 5, IF(OR('Survey Responses'!M51=TRUE, 'Survey Responses'!O51=TRUE), 3, 0))</f>
        <v>0</v>
      </c>
      <c r="H40">
        <f>IF('Survey Responses'!R51="Very likely",5, IF('Survey Responses'!R51="Somewhat likely", 3, 0))</f>
        <v>0</v>
      </c>
      <c r="I40">
        <f>IF('Survey Responses'!S51="Very likely", 5, IF('Survey Responses'!S51="Somewhat likely", 3, 0))</f>
        <v>0</v>
      </c>
      <c r="J40">
        <f>IF('Survey Responses'!T51="Very likely", 5, IF('Survey Responses'!T51="Somewhat likely", 3, 0))</f>
        <v>3</v>
      </c>
      <c r="M40">
        <f t="shared" si="0"/>
        <v>13</v>
      </c>
      <c r="N40">
        <v>30</v>
      </c>
      <c r="O40">
        <f t="shared" si="1"/>
        <v>43.333333333333336</v>
      </c>
    </row>
    <row r="41" spans="2:15">
      <c r="B41">
        <v>39</v>
      </c>
      <c r="C41" t="str">
        <f>'Survey Responses'!B52</f>
        <v>Yatharth Joshi</v>
      </c>
      <c r="D41">
        <f>IF('Survey Responses'!J52="Yes", 5, 0)</f>
        <v>5</v>
      </c>
      <c r="E41">
        <f>IF('Survey Responses'!K52="Yes", 5, 0)</f>
        <v>5</v>
      </c>
      <c r="F41">
        <f>IF('Survey Responses'!L52="Yes", 5, 0)</f>
        <v>5</v>
      </c>
      <c r="G41">
        <f>IF(AND('Survey Responses'!M52=TRUE, 'Survey Responses'!O52=TRUE), 5, IF(OR('Survey Responses'!M52=TRUE, 'Survey Responses'!O52=TRUE), 3, 0))</f>
        <v>0</v>
      </c>
      <c r="H41">
        <f>IF('Survey Responses'!R52="Very likely",5, IF('Survey Responses'!R52="Somewhat likely", 3, 0))</f>
        <v>3</v>
      </c>
      <c r="I41">
        <f>IF('Survey Responses'!S52="Very likely", 5, IF('Survey Responses'!S52="Somewhat likely", 3, 0))</f>
        <v>5</v>
      </c>
      <c r="J41">
        <f>IF('Survey Responses'!T52="Very likely", 5, IF('Survey Responses'!T52="Somewhat likely", 3, 0))</f>
        <v>5</v>
      </c>
      <c r="M41">
        <f t="shared" si="0"/>
        <v>23</v>
      </c>
      <c r="N41">
        <v>30</v>
      </c>
      <c r="O41">
        <f t="shared" si="1"/>
        <v>76.666666666666671</v>
      </c>
    </row>
    <row r="42" spans="2:15">
      <c r="B42">
        <v>40</v>
      </c>
      <c r="C42" t="str">
        <f>'Survey Responses'!B53</f>
        <v>Hamza Zaveri</v>
      </c>
      <c r="D42">
        <f>IF('Survey Responses'!J53="Yes", 5, 0)</f>
        <v>5</v>
      </c>
      <c r="E42">
        <f>IF('Survey Responses'!K53="Yes", 5, 0)</f>
        <v>5</v>
      </c>
      <c r="F42">
        <f>IF('Survey Responses'!L53="Yes", 5, 0)</f>
        <v>5</v>
      </c>
      <c r="G42">
        <f>IF(AND('Survey Responses'!M53=TRUE, 'Survey Responses'!O53=TRUE), 5, IF(OR('Survey Responses'!M53=TRUE, 'Survey Responses'!O53=TRUE), 3, 0))</f>
        <v>0</v>
      </c>
      <c r="H42">
        <f>IF('Survey Responses'!R53="Very likely",5, IF('Survey Responses'!R53="Somewhat likely", 3, 0))</f>
        <v>3</v>
      </c>
      <c r="I42">
        <f>IF('Survey Responses'!S53="Very likely", 5, IF('Survey Responses'!S53="Somewhat likely", 3, 0))</f>
        <v>5</v>
      </c>
      <c r="J42">
        <f>IF('Survey Responses'!T53="Very likely", 5, IF('Survey Responses'!T53="Somewhat likely", 3, 0))</f>
        <v>3</v>
      </c>
      <c r="K42">
        <f>Points_TableQ8_9!C24</f>
        <v>5</v>
      </c>
      <c r="L42">
        <f>Points_TableQ8_9!D24</f>
        <v>3</v>
      </c>
      <c r="M42">
        <f t="shared" si="0"/>
        <v>29</v>
      </c>
      <c r="N42">
        <v>40</v>
      </c>
      <c r="O42">
        <f t="shared" si="1"/>
        <v>72.5</v>
      </c>
    </row>
    <row r="43" spans="2:15">
      <c r="B43">
        <v>41</v>
      </c>
      <c r="C43" t="str">
        <f>'Survey Responses'!B54</f>
        <v>Deep Dave</v>
      </c>
      <c r="D43">
        <f>IF('Survey Responses'!J54="Yes", 5, 0)</f>
        <v>5</v>
      </c>
      <c r="E43">
        <f>IF('Survey Responses'!K54="Yes", 5, 0)</f>
        <v>5</v>
      </c>
      <c r="F43">
        <f>IF('Survey Responses'!L54="Yes", 5, 0)</f>
        <v>5</v>
      </c>
      <c r="G43">
        <f>IF(AND('Survey Responses'!M54=TRUE, 'Survey Responses'!O54=TRUE), 5, IF(OR('Survey Responses'!M54=TRUE, 'Survey Responses'!O54=TRUE), 3, 0))</f>
        <v>5</v>
      </c>
      <c r="H43">
        <f>IF('Survey Responses'!R54="Very likely",5, IF('Survey Responses'!R54="Somewhat likely", 3, 0))</f>
        <v>3</v>
      </c>
      <c r="I43">
        <f>IF('Survey Responses'!S54="Very likely", 5, IF('Survey Responses'!S54="Somewhat likely", 3, 0))</f>
        <v>3</v>
      </c>
      <c r="J43">
        <f>IF('Survey Responses'!T54="Very likely", 5, IF('Survey Responses'!T54="Somewhat likely", 3, 0))</f>
        <v>5</v>
      </c>
      <c r="M43">
        <f t="shared" si="0"/>
        <v>26</v>
      </c>
      <c r="N43">
        <v>30</v>
      </c>
      <c r="O43">
        <f t="shared" si="1"/>
        <v>86.666666666666671</v>
      </c>
    </row>
    <row r="44" spans="2:15">
      <c r="B44">
        <v>42</v>
      </c>
      <c r="C44" t="str">
        <f>'Survey Responses'!B56</f>
        <v>Harjinder Chandi</v>
      </c>
      <c r="D44">
        <f>IF('Survey Responses'!J56="Yes", 5, 0)</f>
        <v>5</v>
      </c>
      <c r="E44">
        <f>IF('Survey Responses'!K56="Yes", 5, 0)</f>
        <v>5</v>
      </c>
      <c r="F44">
        <f>IF('Survey Responses'!L56="Yes", 5, 0)</f>
        <v>5</v>
      </c>
      <c r="G44">
        <f>IF(AND('Survey Responses'!M56=TRUE, 'Survey Responses'!O56=TRUE), 5, IF(OR('Survey Responses'!M56=TRUE, 'Survey Responses'!O56=TRUE), 3, 0))</f>
        <v>5</v>
      </c>
      <c r="H44">
        <f>IF('Survey Responses'!R56="Very likely",5, IF('Survey Responses'!R56="Somewhat likely", 3, 0))</f>
        <v>3</v>
      </c>
      <c r="I44">
        <f>IF('Survey Responses'!S56="Very likely", 5, IF('Survey Responses'!S56="Somewhat likely", 3, 0))</f>
        <v>5</v>
      </c>
      <c r="J44">
        <f>IF('Survey Responses'!T56="Very likely", 5, IF('Survey Responses'!T56="Somewhat likely", 3, 0))</f>
        <v>5</v>
      </c>
      <c r="K44">
        <f>Points_TableQ8_9!C25</f>
        <v>3</v>
      </c>
      <c r="L44">
        <f>Points_TableQ8_9!D25</f>
        <v>0</v>
      </c>
      <c r="M44">
        <f t="shared" si="0"/>
        <v>31</v>
      </c>
      <c r="N44">
        <v>40</v>
      </c>
      <c r="O44">
        <f t="shared" si="1"/>
        <v>77.5</v>
      </c>
    </row>
    <row r="45" spans="2:15">
      <c r="B45">
        <v>43</v>
      </c>
      <c r="C45" t="str">
        <f>'Survey Responses'!B59</f>
        <v>Anjani Chandan</v>
      </c>
      <c r="D45">
        <f>IF('Survey Responses'!J59="Yes", 5, 0)</f>
        <v>5</v>
      </c>
      <c r="E45">
        <f>IF('Survey Responses'!K59="Yes", 5, 0)</f>
        <v>5</v>
      </c>
      <c r="F45">
        <f>IF('Survey Responses'!L59="Yes", 5, 0)</f>
        <v>5</v>
      </c>
      <c r="G45">
        <f>IF(AND('Survey Responses'!M59=TRUE, 'Survey Responses'!O59=TRUE), 5, IF(OR('Survey Responses'!M59=TRUE, 'Survey Responses'!O59=TRUE), 3, 0))</f>
        <v>5</v>
      </c>
      <c r="H45">
        <f>IF('Survey Responses'!R59="Very likely",5, IF('Survey Responses'!R59="Somewhat likely", 3, 0))</f>
        <v>5</v>
      </c>
      <c r="I45">
        <f>IF('Survey Responses'!S59="Very likely", 5, IF('Survey Responses'!S59="Somewhat likely", 3, 0))</f>
        <v>3</v>
      </c>
      <c r="J45">
        <f>IF('Survey Responses'!T59="Very likely", 5, IF('Survey Responses'!T59="Somewhat likely", 3, 0))</f>
        <v>3</v>
      </c>
      <c r="K45">
        <f>Points_TableQ8_9!C26</f>
        <v>5</v>
      </c>
      <c r="L45">
        <f>Points_TableQ8_9!D26</f>
        <v>3</v>
      </c>
      <c r="M45">
        <f t="shared" si="0"/>
        <v>34</v>
      </c>
      <c r="N45">
        <v>40</v>
      </c>
      <c r="O45">
        <f t="shared" si="1"/>
        <v>85</v>
      </c>
    </row>
    <row r="46" spans="2:15">
      <c r="B46">
        <v>44</v>
      </c>
      <c r="C46" t="str">
        <f>'Survey Responses'!B62</f>
        <v>Israr</v>
      </c>
      <c r="D46">
        <f>IF('Survey Responses'!J62="Yes", 5, 0)</f>
        <v>5</v>
      </c>
      <c r="E46">
        <f>IF('Survey Responses'!K62="Yes", 5, 0)</f>
        <v>5</v>
      </c>
      <c r="F46">
        <f>IF('Survey Responses'!L62="Yes", 5, 0)</f>
        <v>0</v>
      </c>
      <c r="G46">
        <f>IF(AND('Survey Responses'!M62=TRUE, 'Survey Responses'!O62=TRUE), 5, IF(OR('Survey Responses'!M62=TRUE, 'Survey Responses'!O62=TRUE), 3, 0))</f>
        <v>0</v>
      </c>
      <c r="H46">
        <f>IF('Survey Responses'!R62="Very likely",5, IF('Survey Responses'!R62="Somewhat likely", 3, 0))</f>
        <v>0</v>
      </c>
      <c r="I46">
        <f>IF('Survey Responses'!S62="Very likely", 5, IF('Survey Responses'!S62="Somewhat likely", 3, 0))</f>
        <v>3</v>
      </c>
      <c r="J46">
        <f>IF('Survey Responses'!T62="Very likely", 5, IF('Survey Responses'!T62="Somewhat likely", 3, 0))</f>
        <v>3</v>
      </c>
      <c r="K46">
        <f>Points_TableQ8_9!C27</f>
        <v>0</v>
      </c>
      <c r="L46">
        <f>Points_TableQ8_9!D27</f>
        <v>0</v>
      </c>
      <c r="M46">
        <f t="shared" si="0"/>
        <v>11</v>
      </c>
      <c r="N46">
        <v>40</v>
      </c>
      <c r="O46">
        <f t="shared" si="1"/>
        <v>27.500000000000004</v>
      </c>
    </row>
    <row r="47" spans="2:15">
      <c r="B47">
        <v>45</v>
      </c>
      <c r="C47" t="str">
        <f>'Survey Responses'!B63</f>
        <v>AJAYKUMAR VAVDIYA</v>
      </c>
      <c r="D47">
        <f>IF('Survey Responses'!J63="Yes", 5, 0)</f>
        <v>5</v>
      </c>
      <c r="E47">
        <f>IF('Survey Responses'!K63="Yes", 5, 0)</f>
        <v>5</v>
      </c>
      <c r="F47">
        <f>IF('Survey Responses'!L63="Yes", 5, 0)</f>
        <v>5</v>
      </c>
      <c r="G47">
        <f>IF(AND('Survey Responses'!M63=TRUE, 'Survey Responses'!O63=TRUE), 5, IF(OR('Survey Responses'!M63=TRUE, 'Survey Responses'!O63=TRUE), 3, 0))</f>
        <v>3</v>
      </c>
      <c r="H47">
        <f>IF('Survey Responses'!R63="Very likely",5, IF('Survey Responses'!R63="Somewhat likely", 3, 0))</f>
        <v>5</v>
      </c>
      <c r="I47">
        <f>IF('Survey Responses'!S63="Very likely", 5, IF('Survey Responses'!S63="Somewhat likely", 3, 0))</f>
        <v>3</v>
      </c>
      <c r="J47">
        <f>IF('Survey Responses'!T63="Very likely", 5, IF('Survey Responses'!T63="Somewhat likely", 3, 0))</f>
        <v>3</v>
      </c>
      <c r="M47">
        <f t="shared" si="0"/>
        <v>24</v>
      </c>
      <c r="N47">
        <v>30</v>
      </c>
      <c r="O47">
        <f t="shared" si="1"/>
        <v>80</v>
      </c>
    </row>
    <row r="48" spans="2:15">
      <c r="B48">
        <v>46</v>
      </c>
      <c r="C48" t="str">
        <f>'Survey Responses'!B64</f>
        <v>Kartik Vaghasiya</v>
      </c>
      <c r="D48">
        <f>IF('Survey Responses'!J64="Yes", 5, 0)</f>
        <v>5</v>
      </c>
      <c r="E48">
        <f>IF('Survey Responses'!K64="Yes", 5, 0)</f>
        <v>5</v>
      </c>
      <c r="F48">
        <f>IF('Survey Responses'!L64="Yes", 5, 0)</f>
        <v>5</v>
      </c>
      <c r="G48">
        <f>IF(AND('Survey Responses'!M64=TRUE, 'Survey Responses'!O64=TRUE), 5, IF(OR('Survey Responses'!M64=TRUE, 'Survey Responses'!O64=TRUE), 3, 0))</f>
        <v>3</v>
      </c>
      <c r="H48">
        <f>IF('Survey Responses'!R64="Very likely",5, IF('Survey Responses'!R64="Somewhat likely", 3, 0))</f>
        <v>3</v>
      </c>
      <c r="I48">
        <f>IF('Survey Responses'!S64="Very likely", 5, IF('Survey Responses'!S64="Somewhat likely", 3, 0))</f>
        <v>5</v>
      </c>
      <c r="J48">
        <f>IF('Survey Responses'!T64="Very likely", 5, IF('Survey Responses'!T64="Somewhat likely", 3, 0))</f>
        <v>5</v>
      </c>
      <c r="K48">
        <f>Points_TableQ8_9!C28</f>
        <v>0</v>
      </c>
      <c r="L48">
        <f>Points_TableQ8_9!D28</f>
        <v>0</v>
      </c>
      <c r="M48">
        <f t="shared" si="0"/>
        <v>26</v>
      </c>
      <c r="N48">
        <v>40</v>
      </c>
      <c r="O48">
        <f t="shared" si="1"/>
        <v>65</v>
      </c>
    </row>
    <row r="49" spans="2:15">
      <c r="B49">
        <v>47</v>
      </c>
      <c r="C49" t="str">
        <f>'Survey Responses'!B65</f>
        <v>Patricia Colley</v>
      </c>
      <c r="D49">
        <f>IF('Survey Responses'!J65="Yes", 5, 0)</f>
        <v>5</v>
      </c>
      <c r="E49">
        <f>IF('Survey Responses'!K65="Yes", 5, 0)</f>
        <v>5</v>
      </c>
      <c r="F49">
        <f>IF('Survey Responses'!L65="Yes", 5, 0)</f>
        <v>5</v>
      </c>
      <c r="G49">
        <f>IF(AND('Survey Responses'!M65=TRUE, 'Survey Responses'!O65=TRUE), 5, IF(OR('Survey Responses'!M65=TRUE, 'Survey Responses'!O65=TRUE), 3, 0))</f>
        <v>5</v>
      </c>
      <c r="H49">
        <f>IF('Survey Responses'!R65="Very likely",5, IF('Survey Responses'!R65="Somewhat likely", 3, 0))</f>
        <v>3</v>
      </c>
      <c r="I49">
        <f>IF('Survey Responses'!S65="Very likely", 5, IF('Survey Responses'!S65="Somewhat likely", 3, 0))</f>
        <v>5</v>
      </c>
      <c r="J49">
        <f>IF('Survey Responses'!T65="Very likely", 5, IF('Survey Responses'!T65="Somewhat likely", 3, 0))</f>
        <v>3</v>
      </c>
      <c r="K49">
        <f>Points_TableQ8_9!C29</f>
        <v>5</v>
      </c>
      <c r="L49">
        <f>Points_TableQ8_9!D29</f>
        <v>5</v>
      </c>
      <c r="M49">
        <f t="shared" si="0"/>
        <v>36</v>
      </c>
      <c r="N49">
        <v>40</v>
      </c>
      <c r="O49">
        <f t="shared" si="1"/>
        <v>90</v>
      </c>
    </row>
    <row r="50" spans="2:15">
      <c r="B50">
        <v>48</v>
      </c>
      <c r="C50" t="str">
        <f>'Survey Responses'!B66</f>
        <v>Nimit Mankodi</v>
      </c>
      <c r="D50">
        <f>IF('Survey Responses'!J66="Yes", 5, 0)</f>
        <v>5</v>
      </c>
      <c r="E50">
        <f>IF('Survey Responses'!K66="Yes", 5, 0)</f>
        <v>5</v>
      </c>
      <c r="F50">
        <f>IF('Survey Responses'!L66="Yes", 5, 0)</f>
        <v>5</v>
      </c>
      <c r="G50">
        <f>IF(AND('Survey Responses'!M66=TRUE, 'Survey Responses'!O66=TRUE), 5, IF(OR('Survey Responses'!M66=TRUE, 'Survey Responses'!O66=TRUE), 3, 0))</f>
        <v>5</v>
      </c>
      <c r="H50">
        <f>IF('Survey Responses'!R66="Very likely",5, IF('Survey Responses'!R66="Somewhat likely", 3, 0))</f>
        <v>3</v>
      </c>
      <c r="I50">
        <f>IF('Survey Responses'!S66="Very likely", 5, IF('Survey Responses'!S66="Somewhat likely", 3, 0))</f>
        <v>5</v>
      </c>
      <c r="J50">
        <f>IF('Survey Responses'!T66="Very likely", 5, IF('Survey Responses'!T66="Somewhat likely", 3, 0))</f>
        <v>5</v>
      </c>
      <c r="M50">
        <f t="shared" si="0"/>
        <v>28</v>
      </c>
      <c r="N50">
        <v>30</v>
      </c>
      <c r="O50">
        <f t="shared" si="1"/>
        <v>93.333333333333329</v>
      </c>
    </row>
    <row r="51" spans="2:15">
      <c r="B51">
        <v>49</v>
      </c>
      <c r="C51" t="str">
        <f>'Survey Responses'!B67</f>
        <v>Sijin Joseph</v>
      </c>
      <c r="D51">
        <f>IF('Survey Responses'!J67="Yes", 5, 0)</f>
        <v>5</v>
      </c>
      <c r="E51">
        <f>IF('Survey Responses'!K67="Yes", 5, 0)</f>
        <v>5</v>
      </c>
      <c r="F51">
        <f>IF('Survey Responses'!L67="Yes", 5, 0)</f>
        <v>5</v>
      </c>
      <c r="G51">
        <f>IF(AND('Survey Responses'!M67=TRUE, 'Survey Responses'!O67=TRUE), 5, IF(OR('Survey Responses'!M67=TRUE, 'Survey Responses'!O67=TRUE), 3, 0))</f>
        <v>3</v>
      </c>
      <c r="H51">
        <f>IF('Survey Responses'!R67="Very likely",5, IF('Survey Responses'!R67="Somewhat likely", 3, 0))</f>
        <v>5</v>
      </c>
      <c r="I51">
        <f>IF('Survey Responses'!S67="Very likely", 5, IF('Survey Responses'!S67="Somewhat likely", 3, 0))</f>
        <v>0</v>
      </c>
      <c r="J51">
        <f>IF('Survey Responses'!T67="Very likely", 5, IF('Survey Responses'!T67="Somewhat likely", 3, 0))</f>
        <v>0</v>
      </c>
      <c r="K51">
        <f>Points_TableQ8_9!C30</f>
        <v>0</v>
      </c>
      <c r="L51">
        <f>Points_TableQ8_9!D30</f>
        <v>0</v>
      </c>
      <c r="M51">
        <f t="shared" si="0"/>
        <v>18</v>
      </c>
      <c r="N51">
        <v>40</v>
      </c>
      <c r="O51">
        <f t="shared" si="1"/>
        <v>45</v>
      </c>
    </row>
    <row r="52" spans="2:15">
      <c r="B52">
        <v>50</v>
      </c>
      <c r="C52" t="str">
        <f>'Survey Responses'!B69</f>
        <v>Radhe Sravan</v>
      </c>
      <c r="D52">
        <f>IF('Survey Responses'!J69="Yes", 5, 0)</f>
        <v>5</v>
      </c>
      <c r="E52">
        <f>IF('Survey Responses'!K69="Yes", 5, 0)</f>
        <v>5</v>
      </c>
      <c r="F52">
        <f>IF('Survey Responses'!L69="Yes", 5, 0)</f>
        <v>5</v>
      </c>
      <c r="G52">
        <f>IF(AND('Survey Responses'!M69=TRUE, 'Survey Responses'!O69=TRUE), 5, IF(OR('Survey Responses'!M69=TRUE, 'Survey Responses'!O69=TRUE), 3, 0))</f>
        <v>0</v>
      </c>
      <c r="H52">
        <f>IF('Survey Responses'!R69="Very likely",5, IF('Survey Responses'!R69="Somewhat likely", 3, 0))</f>
        <v>3</v>
      </c>
      <c r="I52">
        <f>IF('Survey Responses'!S69="Very likely", 5, IF('Survey Responses'!S69="Somewhat likely", 3, 0))</f>
        <v>3</v>
      </c>
      <c r="J52">
        <f>IF('Survey Responses'!T69="Very likely", 5, IF('Survey Responses'!T69="Somewhat likely", 3, 0))</f>
        <v>5</v>
      </c>
      <c r="K52">
        <f>Points_TableQ8_9!C31</f>
        <v>5</v>
      </c>
      <c r="L52">
        <f>Points_TableQ8_9!D31</f>
        <v>3</v>
      </c>
      <c r="M52">
        <f t="shared" si="0"/>
        <v>29</v>
      </c>
      <c r="N52">
        <v>40</v>
      </c>
      <c r="O52">
        <f t="shared" si="1"/>
        <v>72.5</v>
      </c>
    </row>
    <row r="53" spans="2:15">
      <c r="B53">
        <v>51</v>
      </c>
      <c r="C53" t="str">
        <f>'Survey Responses'!B6</f>
        <v>Hardik Sanghavi</v>
      </c>
      <c r="D53">
        <f>IF('Survey Responses'!J6="Yes", 5, 0)</f>
        <v>0</v>
      </c>
      <c r="E53">
        <f>IF('Survey Responses'!K6="Yes", 5, 0)</f>
        <v>5</v>
      </c>
      <c r="F53">
        <f>IF('Survey Responses'!L6="Yes", 5, 0)</f>
        <v>0</v>
      </c>
      <c r="G53">
        <f>IF(AND('Survey Responses'!M6=TRUE, 'Survey Responses'!O6=TRUE), 5, IF(OR('Survey Responses'!M6=TRUE, 'Survey Responses'!O6=TRUE), 3, 0))</f>
        <v>3</v>
      </c>
      <c r="H53">
        <f>IF('Survey Responses'!R6="Very likely",5, IF('Survey Responses'!R6="Somewhat likely", 3, 0))</f>
        <v>3</v>
      </c>
      <c r="I53">
        <f>IF('Survey Responses'!S6="Very likely", 5, IF('Survey Responses'!S6="Somewhat likely", 3, 0))</f>
        <v>3</v>
      </c>
      <c r="J53">
        <f>IF('Survey Responses'!T6="Very likely", 5, IF('Survey Responses'!T6="Somewhat likely", 3, 0))</f>
        <v>3</v>
      </c>
      <c r="M53">
        <f t="shared" si="0"/>
        <v>17</v>
      </c>
      <c r="N53">
        <v>30</v>
      </c>
      <c r="O53">
        <f t="shared" si="1"/>
        <v>56.666666666666664</v>
      </c>
    </row>
    <row r="54" spans="2:15">
      <c r="B54">
        <v>52</v>
      </c>
      <c r="C54" t="str">
        <f>'Survey Responses'!B10</f>
        <v>Prayag ahire</v>
      </c>
      <c r="D54">
        <f>IF('Survey Responses'!J10="Yes", 5, 0)</f>
        <v>0</v>
      </c>
      <c r="E54">
        <f>IF('Survey Responses'!K10="Yes", 5, 0)</f>
        <v>0</v>
      </c>
      <c r="F54">
        <f>IF('Survey Responses'!L10="Yes", 5, 0)</f>
        <v>5</v>
      </c>
      <c r="G54">
        <f>IF(AND('Survey Responses'!M10=TRUE, 'Survey Responses'!O10=TRUE), 5, IF(OR('Survey Responses'!M10=TRUE, 'Survey Responses'!O10=TRUE), 3, 0))</f>
        <v>0</v>
      </c>
      <c r="H54">
        <f>IF('Survey Responses'!R10="Very likely",5, IF('Survey Responses'!R10="Somewhat likely", 3, 0))</f>
        <v>5</v>
      </c>
      <c r="I54">
        <f>IF('Survey Responses'!S10="Very likely", 5, IF('Survey Responses'!S10="Somewhat likely", 3, 0))</f>
        <v>5</v>
      </c>
      <c r="J54">
        <f>IF('Survey Responses'!T10="Very likely", 5, IF('Survey Responses'!T10="Somewhat likely", 3, 0))</f>
        <v>5</v>
      </c>
      <c r="M54">
        <f t="shared" si="0"/>
        <v>20</v>
      </c>
      <c r="N54">
        <v>30</v>
      </c>
      <c r="O54">
        <f t="shared" si="1"/>
        <v>66.666666666666657</v>
      </c>
    </row>
    <row r="55" spans="2:15">
      <c r="B55">
        <v>53</v>
      </c>
      <c r="C55" t="str">
        <f>'Survey Responses'!B11</f>
        <v>Alvis Vadaliya</v>
      </c>
      <c r="D55">
        <f>IF('Survey Responses'!J11="Yes", 5, 0)</f>
        <v>0</v>
      </c>
      <c r="E55">
        <f>IF('Survey Responses'!K11="Yes", 5, 0)</f>
        <v>0</v>
      </c>
      <c r="F55">
        <f>IF('Survey Responses'!L11="Yes", 5, 0)</f>
        <v>0</v>
      </c>
      <c r="G55">
        <f>IF(AND('Survey Responses'!M11=TRUE, 'Survey Responses'!O11=TRUE), 5, IF(OR('Survey Responses'!M11=TRUE, 'Survey Responses'!O11=TRUE), 3, 0))</f>
        <v>3</v>
      </c>
      <c r="H55">
        <f>IF('Survey Responses'!R11="Very likely",5, IF('Survey Responses'!R11="Somewhat likely", 3, 0))</f>
        <v>3</v>
      </c>
      <c r="I55">
        <f>IF('Survey Responses'!S11="Very likely", 5, IF('Survey Responses'!S11="Somewhat likely", 3, 0))</f>
        <v>0</v>
      </c>
      <c r="J55">
        <f>IF('Survey Responses'!T11="Very likely", 5, IF('Survey Responses'!T11="Somewhat likely", 3, 0))</f>
        <v>0</v>
      </c>
      <c r="M55">
        <f t="shared" si="0"/>
        <v>6</v>
      </c>
      <c r="N55">
        <v>30</v>
      </c>
      <c r="O55">
        <f t="shared" si="1"/>
        <v>20</v>
      </c>
    </row>
    <row r="56" spans="2:15">
      <c r="B56">
        <v>54</v>
      </c>
      <c r="C56" t="str">
        <f>'Survey Responses'!B19</f>
        <v xml:space="preserve">Chirag </v>
      </c>
      <c r="D56">
        <f>IF('Survey Responses'!J19="Yes", 5, 0)</f>
        <v>0</v>
      </c>
      <c r="E56">
        <f>IF('Survey Responses'!K19="Yes", 5, 0)</f>
        <v>0</v>
      </c>
      <c r="F56">
        <f>IF('Survey Responses'!L19="Yes", 5, 0)</f>
        <v>0</v>
      </c>
      <c r="G56">
        <f>IF(AND('Survey Responses'!M19=TRUE, 'Survey Responses'!O19=TRUE), 5, IF(OR('Survey Responses'!M19=TRUE, 'Survey Responses'!O19=TRUE), 3, 0))</f>
        <v>5</v>
      </c>
      <c r="H56">
        <f>IF('Survey Responses'!R19="Very likely",5, IF('Survey Responses'!R19="Somewhat likely", 3, 0))</f>
        <v>0</v>
      </c>
      <c r="I56">
        <f>IF('Survey Responses'!S19="Very likely", 5, IF('Survey Responses'!S19="Somewhat likely", 3, 0))</f>
        <v>0</v>
      </c>
      <c r="J56">
        <f>IF('Survey Responses'!T19="Very likely", 5, IF('Survey Responses'!T19="Somewhat likely", 3, 0))</f>
        <v>0</v>
      </c>
      <c r="K56">
        <v>0</v>
      </c>
      <c r="L56">
        <v>0</v>
      </c>
      <c r="M56">
        <f t="shared" si="0"/>
        <v>5</v>
      </c>
      <c r="N56">
        <v>40</v>
      </c>
      <c r="O56">
        <f t="shared" si="1"/>
        <v>12.5</v>
      </c>
    </row>
    <row r="57" spans="2:15">
      <c r="B57">
        <v>55</v>
      </c>
      <c r="C57" t="str">
        <f>'Survey Responses'!B21</f>
        <v>Deep Thanki</v>
      </c>
      <c r="D57">
        <f>IF('Survey Responses'!J21="Yes", 5, 0)</f>
        <v>0</v>
      </c>
      <c r="E57">
        <f>IF('Survey Responses'!K21="Yes", 5, 0)</f>
        <v>5</v>
      </c>
      <c r="F57">
        <f>IF('Survey Responses'!L21="Yes", 5, 0)</f>
        <v>5</v>
      </c>
      <c r="G57">
        <f>IF(AND('Survey Responses'!M21=TRUE, 'Survey Responses'!O21=TRUE), 5, IF(OR('Survey Responses'!M21=TRUE, 'Survey Responses'!O21=TRUE), 3, 0))</f>
        <v>3</v>
      </c>
      <c r="H57">
        <f>IF('Survey Responses'!R21="Very likely",5, IF('Survey Responses'!R21="Somewhat likely", 3, 0))</f>
        <v>3</v>
      </c>
      <c r="I57">
        <f>IF('Survey Responses'!S21="Very likely", 5, IF('Survey Responses'!S21="Somewhat likely", 3, 0))</f>
        <v>3</v>
      </c>
      <c r="J57">
        <f>IF('Survey Responses'!T21="Very likely", 5, IF('Survey Responses'!T21="Somewhat likely", 3, 0))</f>
        <v>5</v>
      </c>
      <c r="M57">
        <f t="shared" si="0"/>
        <v>24</v>
      </c>
      <c r="N57">
        <v>30</v>
      </c>
      <c r="O57">
        <f t="shared" si="1"/>
        <v>80</v>
      </c>
    </row>
    <row r="58" spans="2:15">
      <c r="B58">
        <v>56</v>
      </c>
      <c r="C58" t="str">
        <f>'Survey Responses'!B27</f>
        <v>Rushang Patel</v>
      </c>
      <c r="D58">
        <f>IF('Survey Responses'!J27="Yes", 5, 0)</f>
        <v>0</v>
      </c>
      <c r="E58">
        <f>IF('Survey Responses'!K27="Yes", 5, 0)</f>
        <v>0</v>
      </c>
      <c r="F58">
        <f>IF('Survey Responses'!L27="Yes", 5, 0)</f>
        <v>0</v>
      </c>
      <c r="G58">
        <f>IF(AND('Survey Responses'!M27=TRUE, 'Survey Responses'!O27=TRUE), 5, IF(OR('Survey Responses'!M27=TRUE, 'Survey Responses'!O27=TRUE), 3, 0))</f>
        <v>5</v>
      </c>
      <c r="H58">
        <f>IF('Survey Responses'!R27="Very likely",5, IF('Survey Responses'!R27="Somewhat likely", 3, 0))</f>
        <v>5</v>
      </c>
      <c r="I58">
        <f>IF('Survey Responses'!S27="Very likely", 5, IF('Survey Responses'!S27="Somewhat likely", 3, 0))</f>
        <v>3</v>
      </c>
      <c r="J58">
        <f>IF('Survey Responses'!T27="Very likely", 5, IF('Survey Responses'!T27="Somewhat likely", 3, 0))</f>
        <v>3</v>
      </c>
      <c r="M58">
        <f t="shared" si="0"/>
        <v>16</v>
      </c>
      <c r="N58">
        <v>30</v>
      </c>
      <c r="O58">
        <f t="shared" si="1"/>
        <v>53.333333333333336</v>
      </c>
    </row>
    <row r="59" spans="2:15">
      <c r="B59">
        <v>57</v>
      </c>
      <c r="C59" t="str">
        <f>'Survey Responses'!B28</f>
        <v xml:space="preserve">Shivam Gupta </v>
      </c>
      <c r="D59">
        <f>IF('Survey Responses'!J28="Yes", 5, 0)</f>
        <v>0</v>
      </c>
      <c r="E59">
        <f>IF('Survey Responses'!K28="Yes", 5, 0)</f>
        <v>0</v>
      </c>
      <c r="F59">
        <f>IF('Survey Responses'!L28="Yes", 5, 0)</f>
        <v>0</v>
      </c>
      <c r="G59">
        <f>IF(AND('Survey Responses'!M28=TRUE, 'Survey Responses'!O28=TRUE), 5, IF(OR('Survey Responses'!M28=TRUE, 'Survey Responses'!O28=TRUE), 3, 0))</f>
        <v>3</v>
      </c>
      <c r="H59">
        <f>IF('Survey Responses'!R28="Very likely",5, IF('Survey Responses'!R28="Somewhat likely", 3, 0))</f>
        <v>3</v>
      </c>
      <c r="I59">
        <f>IF('Survey Responses'!S28="Very likely", 5, IF('Survey Responses'!S28="Somewhat likely", 3, 0))</f>
        <v>5</v>
      </c>
      <c r="J59">
        <f>IF('Survey Responses'!T28="Very likely", 5, IF('Survey Responses'!T28="Somewhat likely", 3, 0))</f>
        <v>3</v>
      </c>
      <c r="K59">
        <v>5</v>
      </c>
      <c r="L59">
        <v>3</v>
      </c>
      <c r="M59">
        <f t="shared" si="0"/>
        <v>22</v>
      </c>
      <c r="N59">
        <v>40</v>
      </c>
      <c r="O59">
        <f t="shared" si="1"/>
        <v>55.000000000000007</v>
      </c>
    </row>
    <row r="60" spans="2:15">
      <c r="B60">
        <v>58</v>
      </c>
      <c r="C60" t="str">
        <f>'Survey Responses'!B31</f>
        <v>Ompratap Singh</v>
      </c>
      <c r="D60">
        <f>IF('Survey Responses'!J31="Yes", 5, 0)</f>
        <v>0</v>
      </c>
      <c r="E60">
        <f>IF('Survey Responses'!K31="Yes", 5, 0)</f>
        <v>5</v>
      </c>
      <c r="F60">
        <f>IF('Survey Responses'!L31="Yes", 5, 0)</f>
        <v>5</v>
      </c>
      <c r="G60">
        <f>IF(AND('Survey Responses'!M31=TRUE, 'Survey Responses'!O31=TRUE), 5, IF(OR('Survey Responses'!M31=TRUE, 'Survey Responses'!O31=TRUE), 3, 0))</f>
        <v>0</v>
      </c>
      <c r="H60">
        <f>IF('Survey Responses'!R31="Very likely",5, IF('Survey Responses'!R31="Somewhat likely", 3, 0))</f>
        <v>3</v>
      </c>
      <c r="I60">
        <f>IF('Survey Responses'!S31="Very likely", 5, IF('Survey Responses'!S31="Somewhat likely", 3, 0))</f>
        <v>5</v>
      </c>
      <c r="J60">
        <f>IF('Survey Responses'!T31="Very likely", 5, IF('Survey Responses'!T31="Somewhat likely", 3, 0))</f>
        <v>5</v>
      </c>
      <c r="M60">
        <f t="shared" si="0"/>
        <v>23</v>
      </c>
      <c r="N60">
        <v>30</v>
      </c>
      <c r="O60">
        <f t="shared" si="1"/>
        <v>76.666666666666671</v>
      </c>
    </row>
    <row r="61" spans="2:15">
      <c r="B61">
        <v>59</v>
      </c>
      <c r="C61" t="str">
        <f>'Survey Responses'!B39</f>
        <v>Swarnangsu Acharyya</v>
      </c>
      <c r="D61">
        <f>IF('Survey Responses'!J39="Yes", 5, 0)</f>
        <v>0</v>
      </c>
      <c r="E61">
        <f>IF('Survey Responses'!K39="Yes", 5, 0)</f>
        <v>5</v>
      </c>
      <c r="F61">
        <f>IF('Survey Responses'!L39="Yes", 5, 0)</f>
        <v>0</v>
      </c>
      <c r="G61">
        <f>IF(AND('Survey Responses'!M39=TRUE, 'Survey Responses'!O39=TRUE), 5, IF(OR('Survey Responses'!M39=TRUE, 'Survey Responses'!O39=TRUE), 3, 0))</f>
        <v>3</v>
      </c>
      <c r="H61">
        <f>IF('Survey Responses'!R39="Very likely",5, IF('Survey Responses'!R39="Somewhat likely", 3, 0))</f>
        <v>3</v>
      </c>
      <c r="I61">
        <f>IF('Survey Responses'!S39="Very likely", 5, IF('Survey Responses'!S39="Somewhat likely", 3, 0))</f>
        <v>0</v>
      </c>
      <c r="J61">
        <f>IF('Survey Responses'!T39="Very likely", 5, IF('Survey Responses'!T39="Somewhat likely", 3, 0))</f>
        <v>3</v>
      </c>
      <c r="K61">
        <v>5</v>
      </c>
      <c r="L61">
        <v>5</v>
      </c>
      <c r="M61">
        <f t="shared" si="0"/>
        <v>24</v>
      </c>
      <c r="N61">
        <v>40</v>
      </c>
      <c r="O61">
        <f t="shared" si="1"/>
        <v>60</v>
      </c>
    </row>
    <row r="62" spans="2:15">
      <c r="B62">
        <v>60</v>
      </c>
      <c r="C62" t="str">
        <f>'Survey Responses'!B44</f>
        <v>Laxit Shah</v>
      </c>
      <c r="D62">
        <f>IF('Survey Responses'!J44="Yes", 5, 0)</f>
        <v>0</v>
      </c>
      <c r="E62">
        <f>IF('Survey Responses'!K44="Yes", 5, 0)</f>
        <v>5</v>
      </c>
      <c r="F62">
        <f>IF('Survey Responses'!L44="Yes", 5, 0)</f>
        <v>0</v>
      </c>
      <c r="G62">
        <f>IF(AND('Survey Responses'!M44=TRUE, 'Survey Responses'!O44=TRUE), 5, IF(OR('Survey Responses'!M44=TRUE, 'Survey Responses'!O44=TRUE), 3, 0))</f>
        <v>0</v>
      </c>
      <c r="H62">
        <f>IF('Survey Responses'!R44="Very likely",5, IF('Survey Responses'!R44="Somewhat likely", 3, 0))</f>
        <v>0</v>
      </c>
      <c r="I62">
        <f>IF('Survey Responses'!S44="Very likely", 5, IF('Survey Responses'!S44="Somewhat likely", 3, 0))</f>
        <v>3</v>
      </c>
      <c r="J62">
        <f>IF('Survey Responses'!T44="Very likely", 5, IF('Survey Responses'!T44="Somewhat likely", 3, 0))</f>
        <v>0</v>
      </c>
      <c r="M62">
        <f t="shared" si="0"/>
        <v>8</v>
      </c>
      <c r="N62">
        <v>30</v>
      </c>
      <c r="O62">
        <f t="shared" si="1"/>
        <v>26.666666666666668</v>
      </c>
    </row>
    <row r="63" spans="2:15">
      <c r="B63">
        <v>61</v>
      </c>
      <c r="C63" t="str">
        <f>'Survey Responses'!B45</f>
        <v>Amit Chopra</v>
      </c>
      <c r="D63">
        <f>IF('Survey Responses'!J45="Yes", 5, 0)</f>
        <v>0</v>
      </c>
      <c r="E63">
        <f>IF('Survey Responses'!K45="Yes", 5, 0)</f>
        <v>0</v>
      </c>
      <c r="F63">
        <f>IF('Survey Responses'!L45="Yes", 5, 0)</f>
        <v>0</v>
      </c>
      <c r="G63">
        <f>IF(AND('Survey Responses'!M45=TRUE, 'Survey Responses'!O45=TRUE), 5, IF(OR('Survey Responses'!M45=TRUE, 'Survey Responses'!O45=TRUE), 3, 0))</f>
        <v>3</v>
      </c>
      <c r="H63">
        <f>IF('Survey Responses'!R45="Very likely",5, IF('Survey Responses'!R45="Somewhat likely", 3, 0))</f>
        <v>3</v>
      </c>
      <c r="I63">
        <f>IF('Survey Responses'!S45="Very likely", 5, IF('Survey Responses'!S45="Somewhat likely", 3, 0))</f>
        <v>0</v>
      </c>
      <c r="J63">
        <f>IF('Survey Responses'!T45="Very likely", 5, IF('Survey Responses'!T45="Somewhat likely", 3, 0))</f>
        <v>0</v>
      </c>
      <c r="K63">
        <v>3</v>
      </c>
      <c r="L63">
        <v>0</v>
      </c>
      <c r="M63">
        <f t="shared" si="0"/>
        <v>9</v>
      </c>
      <c r="N63">
        <v>40</v>
      </c>
      <c r="O63">
        <f t="shared" si="1"/>
        <v>22.5</v>
      </c>
    </row>
    <row r="64" spans="2:15">
      <c r="B64">
        <v>62</v>
      </c>
      <c r="C64" t="str">
        <f>'Survey Responses'!B47</f>
        <v>Nipun Modi</v>
      </c>
      <c r="D64">
        <f>IF('Survey Responses'!J47="Yes", 5, 0)</f>
        <v>0</v>
      </c>
      <c r="E64">
        <f>IF('Survey Responses'!K47="Yes", 5, 0)</f>
        <v>5</v>
      </c>
      <c r="F64">
        <f>IF('Survey Responses'!L47="Yes", 5, 0)</f>
        <v>0</v>
      </c>
      <c r="G64">
        <f>IF(AND('Survey Responses'!M47=TRUE, 'Survey Responses'!O47=TRUE), 5, IF(OR('Survey Responses'!M47=TRUE, 'Survey Responses'!O47=TRUE), 3, 0))</f>
        <v>0</v>
      </c>
      <c r="H64">
        <f>IF('Survey Responses'!R47="Very likely",5, IF('Survey Responses'!R47="Somewhat likely", 3, 0))</f>
        <v>3</v>
      </c>
      <c r="I64">
        <f>IF('Survey Responses'!S47="Very likely", 5, IF('Survey Responses'!S47="Somewhat likely", 3, 0))</f>
        <v>5</v>
      </c>
      <c r="J64">
        <f>IF('Survey Responses'!T47="Very likely", 5, IF('Survey Responses'!T47="Somewhat likely", 3, 0))</f>
        <v>3</v>
      </c>
      <c r="K64">
        <v>5</v>
      </c>
      <c r="L64">
        <v>3</v>
      </c>
      <c r="M64">
        <f t="shared" si="0"/>
        <v>24</v>
      </c>
      <c r="N64">
        <v>40</v>
      </c>
      <c r="O64">
        <f t="shared" si="1"/>
        <v>60</v>
      </c>
    </row>
    <row r="65" spans="2:15">
      <c r="B65">
        <v>63</v>
      </c>
      <c r="C65" t="str">
        <f>'Survey Responses'!B55</f>
        <v>Amit Mankodi</v>
      </c>
      <c r="D65">
        <f>IF('Survey Responses'!J55="Yes", 5, 0)</f>
        <v>0</v>
      </c>
      <c r="E65">
        <f>IF('Survey Responses'!K55="Yes", 5, 0)</f>
        <v>0</v>
      </c>
      <c r="F65">
        <f>IF('Survey Responses'!L55="Yes", 5, 0)</f>
        <v>5</v>
      </c>
      <c r="G65">
        <f>IF(AND('Survey Responses'!M55=TRUE, 'Survey Responses'!O55=TRUE), 5, IF(OR('Survey Responses'!M55=TRUE, 'Survey Responses'!O55=TRUE), 3, 0))</f>
        <v>0</v>
      </c>
      <c r="H65">
        <f>IF('Survey Responses'!R55="Very likely",5, IF('Survey Responses'!R55="Somewhat likely", 3, 0))</f>
        <v>5</v>
      </c>
      <c r="I65">
        <f>IF('Survey Responses'!S55="Very likely", 5, IF('Survey Responses'!S55="Somewhat likely", 3, 0))</f>
        <v>5</v>
      </c>
      <c r="J65">
        <f>IF('Survey Responses'!T55="Very likely", 5, IF('Survey Responses'!T55="Somewhat likely", 3, 0))</f>
        <v>5</v>
      </c>
      <c r="M65">
        <f t="shared" si="0"/>
        <v>20</v>
      </c>
      <c r="N65">
        <v>30</v>
      </c>
      <c r="O65">
        <f t="shared" si="1"/>
        <v>66.666666666666657</v>
      </c>
    </row>
    <row r="66" spans="2:15">
      <c r="B66">
        <v>64</v>
      </c>
      <c r="C66" t="str">
        <f>'Survey Responses'!B57</f>
        <v>Piyush Khanna</v>
      </c>
      <c r="D66">
        <f>IF('Survey Responses'!J57="Yes", 5, 0)</f>
        <v>0</v>
      </c>
      <c r="E66">
        <f>IF('Survey Responses'!K57="Yes", 5, 0)</f>
        <v>5</v>
      </c>
      <c r="F66">
        <f>IF('Survey Responses'!L57="Yes", 5, 0)</f>
        <v>0</v>
      </c>
      <c r="G66">
        <f>IF(AND('Survey Responses'!M57=TRUE, 'Survey Responses'!O57=TRUE), 5, IF(OR('Survey Responses'!M57=TRUE, 'Survey Responses'!O57=TRUE), 3, 0))</f>
        <v>3</v>
      </c>
      <c r="H66">
        <f>IF('Survey Responses'!R57="Very likely",5, IF('Survey Responses'!R57="Somewhat likely", 3, 0))</f>
        <v>3</v>
      </c>
      <c r="I66">
        <f>IF('Survey Responses'!S57="Very likely", 5, IF('Survey Responses'!S57="Somewhat likely", 3, 0))</f>
        <v>5</v>
      </c>
      <c r="J66">
        <f>IF('Survey Responses'!T57="Very likely", 5, IF('Survey Responses'!T57="Somewhat likely", 3, 0))</f>
        <v>0</v>
      </c>
      <c r="K66">
        <v>3</v>
      </c>
      <c r="L66">
        <v>5</v>
      </c>
      <c r="M66">
        <f t="shared" si="0"/>
        <v>24</v>
      </c>
      <c r="N66">
        <v>40</v>
      </c>
      <c r="O66">
        <f t="shared" si="1"/>
        <v>60</v>
      </c>
    </row>
    <row r="67" spans="2:15">
      <c r="B67">
        <v>65</v>
      </c>
      <c r="C67" t="str">
        <f>'Survey Responses'!B58</f>
        <v>Ashwin</v>
      </c>
      <c r="D67">
        <f>IF('Survey Responses'!J58="Yes", 5, 0)</f>
        <v>0</v>
      </c>
      <c r="E67">
        <f>IF('Survey Responses'!K58="Yes", 5, 0)</f>
        <v>0</v>
      </c>
      <c r="F67">
        <f>IF('Survey Responses'!L58="Yes", 5, 0)</f>
        <v>0</v>
      </c>
      <c r="G67">
        <f>IF(AND('Survey Responses'!M58=TRUE, 'Survey Responses'!O58=TRUE), 5, IF(OR('Survey Responses'!M58=TRUE, 'Survey Responses'!O58=TRUE), 3, 0))</f>
        <v>0</v>
      </c>
      <c r="H67">
        <f>IF('Survey Responses'!R58="Very likely",5, IF('Survey Responses'!R58="Somewhat likely", 3, 0))</f>
        <v>3</v>
      </c>
      <c r="I67">
        <f>IF('Survey Responses'!S58="Very likely", 5, IF('Survey Responses'!S58="Somewhat likely", 3, 0))</f>
        <v>3</v>
      </c>
      <c r="J67">
        <f>IF('Survey Responses'!T58="Very likely", 5, IF('Survey Responses'!T58="Somewhat likely", 3, 0))</f>
        <v>3</v>
      </c>
      <c r="M67">
        <f t="shared" si="0"/>
        <v>9</v>
      </c>
      <c r="N67">
        <v>30</v>
      </c>
      <c r="O67">
        <f t="shared" si="1"/>
        <v>30</v>
      </c>
    </row>
    <row r="68" spans="2:15">
      <c r="B68">
        <v>66</v>
      </c>
      <c r="C68" t="str">
        <f>'Survey Responses'!B60</f>
        <v>Archan Ranade</v>
      </c>
      <c r="D68">
        <f>IF('Survey Responses'!J60="Yes", 5, 0)</f>
        <v>0</v>
      </c>
      <c r="E68">
        <f>IF('Survey Responses'!K60="Yes", 5, 0)</f>
        <v>0</v>
      </c>
      <c r="F68">
        <f>IF('Survey Responses'!L60="Yes", 5, 0)</f>
        <v>0</v>
      </c>
      <c r="G68">
        <f>IF(AND('Survey Responses'!M60=TRUE, 'Survey Responses'!O60=TRUE), 5, IF(OR('Survey Responses'!M60=TRUE, 'Survey Responses'!O60=TRUE), 3, 0))</f>
        <v>5</v>
      </c>
      <c r="H68">
        <f>IF('Survey Responses'!R60="Very likely",5, IF('Survey Responses'!R60="Somewhat likely", 3, 0))</f>
        <v>0</v>
      </c>
      <c r="I68">
        <f>IF('Survey Responses'!S60="Very likely", 5, IF('Survey Responses'!S60="Somewhat likely", 3, 0))</f>
        <v>3</v>
      </c>
      <c r="J68">
        <f>IF('Survey Responses'!T60="Very likely", 5, IF('Survey Responses'!T60="Somewhat likely", 3, 0))</f>
        <v>0</v>
      </c>
      <c r="K68">
        <v>5</v>
      </c>
      <c r="L68">
        <v>3</v>
      </c>
      <c r="M68">
        <f t="shared" ref="M68:M70" si="2">SUM(E68:L68)</f>
        <v>16</v>
      </c>
      <c r="N68">
        <v>40</v>
      </c>
      <c r="O68">
        <f t="shared" ref="O68:O70" si="3">(M68/N68)*100</f>
        <v>40</v>
      </c>
    </row>
    <row r="69" spans="2:15">
      <c r="B69">
        <v>67</v>
      </c>
      <c r="C69" t="str">
        <f>'Survey Responses'!B61</f>
        <v>Rahul Pawar</v>
      </c>
      <c r="D69">
        <f>IF('Survey Responses'!J61="Yes", 5, 0)</f>
        <v>0</v>
      </c>
      <c r="E69">
        <f>IF('Survey Responses'!K61="Yes", 5, 0)</f>
        <v>0</v>
      </c>
      <c r="F69">
        <f>IF('Survey Responses'!L61="Yes", 5, 0)</f>
        <v>0</v>
      </c>
      <c r="G69">
        <f>IF(AND('Survey Responses'!M61=TRUE, 'Survey Responses'!O61=TRUE), 5, IF(OR('Survey Responses'!M61=TRUE, 'Survey Responses'!O61=TRUE), 3, 0))</f>
        <v>3</v>
      </c>
      <c r="H69">
        <f>IF('Survey Responses'!R61="Very likely",5, IF('Survey Responses'!R61="Somewhat likely", 3, 0))</f>
        <v>0</v>
      </c>
      <c r="I69">
        <f>IF('Survey Responses'!S61="Very likely", 5, IF('Survey Responses'!S61="Somewhat likely", 3, 0))</f>
        <v>0</v>
      </c>
      <c r="J69">
        <f>IF('Survey Responses'!T61="Very likely", 5, IF('Survey Responses'!T61="Somewhat likely", 3, 0))</f>
        <v>3</v>
      </c>
      <c r="K69">
        <v>5</v>
      </c>
      <c r="L69">
        <v>3</v>
      </c>
      <c r="M69">
        <f t="shared" si="2"/>
        <v>14</v>
      </c>
      <c r="N69">
        <v>40</v>
      </c>
      <c r="O69">
        <f t="shared" si="3"/>
        <v>35</v>
      </c>
    </row>
    <row r="70" spans="2:15">
      <c r="B70">
        <v>68</v>
      </c>
      <c r="C70" t="str">
        <f>'Survey Responses'!B68</f>
        <v>Hetav Vakani</v>
      </c>
      <c r="D70">
        <f>IF('Survey Responses'!K68="Yes", 5, 0)</f>
        <v>0</v>
      </c>
      <c r="E70">
        <f>IF('Survey Responses'!K68="Yes", 5, 0)</f>
        <v>0</v>
      </c>
      <c r="F70">
        <f>IF('Survey Responses'!L68="Yes", 5, 0)</f>
        <v>0</v>
      </c>
      <c r="G70">
        <f>IF(AND('Survey Responses'!M68=TRUE, 'Survey Responses'!O68=TRUE), 5, IF(OR('Survey Responses'!M68=TRUE, 'Survey Responses'!O68=TRUE), 3, 0))</f>
        <v>3</v>
      </c>
      <c r="H70">
        <f>IF('Survey Responses'!R68="Very likely",5, IF('Survey Responses'!R68="Somewhat likely", 3, 0))</f>
        <v>5</v>
      </c>
      <c r="I70">
        <f>IF('Survey Responses'!S68="Very likely", 5, IF('Survey Responses'!S68="Somewhat likely", 3, 0))</f>
        <v>5</v>
      </c>
      <c r="J70">
        <f>IF('Survey Responses'!T68="Very likely", 5, IF('Survey Responses'!T68="Somewhat likely", 3, 0))</f>
        <v>5</v>
      </c>
      <c r="M70">
        <f t="shared" si="2"/>
        <v>18</v>
      </c>
      <c r="N70">
        <v>30</v>
      </c>
      <c r="O70">
        <f t="shared" si="3"/>
        <v>60</v>
      </c>
    </row>
  </sheetData>
  <pageMargins left="0.7" right="0.7" top="0.75" bottom="0.75" header="0.3" footer="0.3"/>
  <ignoredErrors>
    <ignoredError sqref="F55"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767EE-E0AC-4E6F-A3D0-C4F3C4A032CA}">
  <dimension ref="B2:G41"/>
  <sheetViews>
    <sheetView workbookViewId="0">
      <selection activeCell="B1" sqref="B1"/>
    </sheetView>
  </sheetViews>
  <sheetFormatPr defaultRowHeight="14.75"/>
  <sheetData>
    <row r="2" spans="2:7">
      <c r="B2" t="s">
        <v>445</v>
      </c>
      <c r="C2" t="s">
        <v>523</v>
      </c>
      <c r="D2" t="s">
        <v>524</v>
      </c>
      <c r="E2" t="s">
        <v>517</v>
      </c>
      <c r="G2" t="s">
        <v>525</v>
      </c>
    </row>
    <row r="3" spans="2:7">
      <c r="B3" t="str">
        <f>'[1]Descriptive Responses Analysis'!B3</f>
        <v>Rohan Shah</v>
      </c>
      <c r="C3">
        <f>'[1]Descriptive Responses Analysis'!E3</f>
        <v>5</v>
      </c>
      <c r="D3">
        <f>'[1]Descriptive Responses Analysis'!F3</f>
        <v>3</v>
      </c>
      <c r="E3">
        <f>'[1]Descriptive Responses Analysis'!H3</f>
        <v>8</v>
      </c>
      <c r="G3">
        <f>AVERAGE(E3:E33)</f>
        <v>5.967741935483871</v>
      </c>
    </row>
    <row r="4" spans="2:7">
      <c r="B4" t="str">
        <f>'[1]Descriptive Responses Analysis'!B9</f>
        <v>Dinesh Sharma</v>
      </c>
      <c r="C4">
        <f>'[1]Descriptive Responses Analysis'!E9</f>
        <v>5</v>
      </c>
      <c r="D4">
        <f>'[1]Descriptive Responses Analysis'!F9</f>
        <v>0</v>
      </c>
      <c r="E4">
        <f>'[1]Descriptive Responses Analysis'!H9</f>
        <v>5</v>
      </c>
    </row>
    <row r="5" spans="2:7">
      <c r="B5" t="str">
        <f>'[1]Descriptive Responses Analysis'!B15</f>
        <v>Diptesh Joshi</v>
      </c>
      <c r="C5">
        <f>'[1]Descriptive Responses Analysis'!E15</f>
        <v>3</v>
      </c>
      <c r="D5">
        <f>'[1]Descriptive Responses Analysis'!F15</f>
        <v>3</v>
      </c>
      <c r="E5">
        <f>'[1]Descriptive Responses Analysis'!H15</f>
        <v>6</v>
      </c>
    </row>
    <row r="6" spans="2:7">
      <c r="B6" t="str">
        <f>'[1]Descriptive Responses Analysis'!B21</f>
        <v>Summer</v>
      </c>
      <c r="C6">
        <f>'[1]Descriptive Responses Analysis'!E21</f>
        <v>5</v>
      </c>
      <c r="D6">
        <f>'[1]Descriptive Responses Analysis'!F21</f>
        <v>5</v>
      </c>
      <c r="E6">
        <f>'[1]Descriptive Responses Analysis'!H21</f>
        <v>10</v>
      </c>
    </row>
    <row r="7" spans="2:7">
      <c r="B7" t="str">
        <f>'[1]Descriptive Responses Analysis'!B33</f>
        <v>Paras Laumas</v>
      </c>
      <c r="C7">
        <f>'[1]Descriptive Responses Analysis'!E33</f>
        <v>5</v>
      </c>
      <c r="D7">
        <f>'[1]Descriptive Responses Analysis'!F33</f>
        <v>0</v>
      </c>
      <c r="E7">
        <f>'[1]Descriptive Responses Analysis'!H33</f>
        <v>5</v>
      </c>
    </row>
    <row r="8" spans="2:7">
      <c r="B8" t="str">
        <f>'[1]Descriptive Responses Analysis'!B39</f>
        <v>Vushil Bhavsar</v>
      </c>
      <c r="C8">
        <f>'[1]Descriptive Responses Analysis'!E39</f>
        <v>5</v>
      </c>
      <c r="D8">
        <f>'[1]Descriptive Responses Analysis'!F39</f>
        <v>0</v>
      </c>
      <c r="E8">
        <f>'[1]Descriptive Responses Analysis'!H39</f>
        <v>5</v>
      </c>
    </row>
    <row r="9" spans="2:7">
      <c r="B9" t="str">
        <f>'[1]Descriptive Responses Analysis'!B45</f>
        <v>Shyam Sunder</v>
      </c>
      <c r="C9">
        <f>'[1]Descriptive Responses Analysis'!E45</f>
        <v>5</v>
      </c>
      <c r="D9">
        <f>'[1]Descriptive Responses Analysis'!F45</f>
        <v>0</v>
      </c>
      <c r="E9">
        <f>'[1]Descriptive Responses Analysis'!H45</f>
        <v>5</v>
      </c>
    </row>
    <row r="10" spans="2:7">
      <c r="B10" t="str">
        <f>'[1]Descriptive Responses Analysis'!B57</f>
        <v>Shehbaz Jafri</v>
      </c>
      <c r="C10">
        <f>'[1]Descriptive Responses Analysis'!E57</f>
        <v>5</v>
      </c>
      <c r="D10">
        <f>'[1]Descriptive Responses Analysis'!F57</f>
        <v>0</v>
      </c>
      <c r="E10">
        <f>'[1]Descriptive Responses Analysis'!H57</f>
        <v>5</v>
      </c>
    </row>
    <row r="11" spans="2:7">
      <c r="B11" t="str">
        <f>'[1]Descriptive Responses Analysis'!B63</f>
        <v>Dhrumil</v>
      </c>
      <c r="C11">
        <f>'[1]Descriptive Responses Analysis'!E63</f>
        <v>5</v>
      </c>
      <c r="D11">
        <f>'[1]Descriptive Responses Analysis'!F63</f>
        <v>0</v>
      </c>
      <c r="E11">
        <f>'[1]Descriptive Responses Analysis'!H63</f>
        <v>5</v>
      </c>
    </row>
    <row r="12" spans="2:7">
      <c r="B12" t="str">
        <f>'[1]Descriptive Responses Analysis'!B69</f>
        <v>Tushar Pithiya</v>
      </c>
      <c r="C12">
        <f>'[1]Descriptive Responses Analysis'!E69</f>
        <v>0</v>
      </c>
      <c r="D12">
        <f>'[1]Descriptive Responses Analysis'!F69</f>
        <v>3</v>
      </c>
      <c r="E12">
        <f>'[1]Descriptive Responses Analysis'!H69</f>
        <v>3</v>
      </c>
    </row>
    <row r="13" spans="2:7">
      <c r="B13" t="str">
        <f>'[1]Descriptive Responses Analysis'!B75</f>
        <v>Vaja Sanjay</v>
      </c>
      <c r="C13">
        <f>'[1]Descriptive Responses Analysis'!E75</f>
        <v>5</v>
      </c>
      <c r="D13">
        <f>'[1]Descriptive Responses Analysis'!F75</f>
        <v>0</v>
      </c>
      <c r="E13">
        <f>'[1]Descriptive Responses Analysis'!H75</f>
        <v>5</v>
      </c>
    </row>
    <row r="14" spans="2:7">
      <c r="B14" t="str">
        <f>'[1]Descriptive Responses Analysis'!B81</f>
        <v>Soneji Akram</v>
      </c>
      <c r="C14">
        <f>'[1]Descriptive Responses Analysis'!E81</f>
        <v>2</v>
      </c>
      <c r="D14">
        <f>'[1]Descriptive Responses Analysis'!F81</f>
        <v>2</v>
      </c>
      <c r="E14">
        <f>'[1]Descriptive Responses Analysis'!H81</f>
        <v>4</v>
      </c>
    </row>
    <row r="15" spans="2:7">
      <c r="B15" t="str">
        <f>'[1]Descriptive Responses Analysis'!B87</f>
        <v>Gangadhar Heralgi</v>
      </c>
      <c r="C15">
        <f>'[1]Descriptive Responses Analysis'!E87</f>
        <v>5</v>
      </c>
      <c r="D15">
        <f>'[1]Descriptive Responses Analysis'!F87</f>
        <v>5</v>
      </c>
      <c r="E15">
        <f>'[1]Descriptive Responses Analysis'!H87</f>
        <v>10</v>
      </c>
    </row>
    <row r="16" spans="2:7">
      <c r="B16" t="str">
        <f>'[1]Descriptive Responses Analysis'!B93</f>
        <v>Sandip M</v>
      </c>
      <c r="C16">
        <f>'[1]Descriptive Responses Analysis'!E93</f>
        <v>5</v>
      </c>
      <c r="D16">
        <f>'[1]Descriptive Responses Analysis'!F93</f>
        <v>5</v>
      </c>
      <c r="E16">
        <f>'[1]Descriptive Responses Analysis'!H93</f>
        <v>10</v>
      </c>
    </row>
    <row r="17" spans="2:5">
      <c r="B17" t="str">
        <f>'[1]Descriptive Responses Analysis'!B105</f>
        <v>Radheshyam Saharan</v>
      </c>
      <c r="C17">
        <f>'[1]Descriptive Responses Analysis'!E105</f>
        <v>3</v>
      </c>
      <c r="D17">
        <f>'[1]Descriptive Responses Analysis'!F105</f>
        <v>0</v>
      </c>
      <c r="E17">
        <f>'[1]Descriptive Responses Analysis'!H105</f>
        <v>3</v>
      </c>
    </row>
    <row r="18" spans="2:5">
      <c r="B18" t="str">
        <f>'[1]Descriptive Responses Analysis'!B111</f>
        <v>Amit Pachauri</v>
      </c>
      <c r="C18">
        <f>'[1]Descriptive Responses Analysis'!E111</f>
        <v>5</v>
      </c>
      <c r="D18">
        <f>'[1]Descriptive Responses Analysis'!F111</f>
        <v>5</v>
      </c>
      <c r="E18">
        <f>'[1]Descriptive Responses Analysis'!H111</f>
        <v>10</v>
      </c>
    </row>
    <row r="19" spans="2:5">
      <c r="B19" t="str">
        <f>'[1]Descriptive Responses Analysis'!B117</f>
        <v>Yesha Shah</v>
      </c>
      <c r="C19">
        <f>'[1]Descriptive Responses Analysis'!E117</f>
        <v>5</v>
      </c>
      <c r="D19">
        <f>'[1]Descriptive Responses Analysis'!F117</f>
        <v>0</v>
      </c>
      <c r="E19">
        <f>'[1]Descriptive Responses Analysis'!H117</f>
        <v>5</v>
      </c>
    </row>
    <row r="20" spans="2:5">
      <c r="B20" t="str">
        <f>'[1]Descriptive Responses Analysis'!B129</f>
        <v>Laleet Avaiya</v>
      </c>
      <c r="C20">
        <f>'[1]Descriptive Responses Analysis'!E129</f>
        <v>0</v>
      </c>
      <c r="D20">
        <f>'[1]Descriptive Responses Analysis'!F129</f>
        <v>0</v>
      </c>
      <c r="E20">
        <f>'[1]Descriptive Responses Analysis'!H129</f>
        <v>0</v>
      </c>
    </row>
    <row r="21" spans="2:5">
      <c r="B21" t="str">
        <f>'[1]Descriptive Responses Analysis'!B141</f>
        <v>DhruvKumar Singh</v>
      </c>
      <c r="C21">
        <f>'[1]Descriptive Responses Analysis'!E141</f>
        <v>5</v>
      </c>
      <c r="D21">
        <f>'[1]Descriptive Responses Analysis'!F141</f>
        <v>5</v>
      </c>
      <c r="E21">
        <f>'[1]Descriptive Responses Analysis'!H141</f>
        <v>10</v>
      </c>
    </row>
    <row r="22" spans="2:5">
      <c r="B22" t="str">
        <f>'[1]Descriptive Responses Analysis'!B147</f>
        <v>RaviKumar Chituri</v>
      </c>
      <c r="C22">
        <f>'[1]Descriptive Responses Analysis'!E147</f>
        <v>5</v>
      </c>
      <c r="D22">
        <f>'[1]Descriptive Responses Analysis'!F147</f>
        <v>3</v>
      </c>
      <c r="E22">
        <f>'[1]Descriptive Responses Analysis'!H147</f>
        <v>8</v>
      </c>
    </row>
    <row r="23" spans="2:5">
      <c r="B23" t="str">
        <f>'[1]Descriptive Responses Analysis'!B153</f>
        <v>Kishan Piyatti</v>
      </c>
      <c r="C23">
        <f>'[1]Descriptive Responses Analysis'!E153</f>
        <v>3</v>
      </c>
      <c r="D23">
        <f>'[1]Descriptive Responses Analysis'!F153</f>
        <v>5</v>
      </c>
      <c r="E23">
        <f>'[1]Descriptive Responses Analysis'!H153</f>
        <v>8</v>
      </c>
    </row>
    <row r="24" spans="2:5">
      <c r="B24" t="str">
        <f>'[1]Descriptive Responses Analysis'!B159</f>
        <v>Hamza Zaveri</v>
      </c>
      <c r="C24">
        <f>'[1]Descriptive Responses Analysis'!E159</f>
        <v>5</v>
      </c>
      <c r="D24">
        <f>'[1]Descriptive Responses Analysis'!F159</f>
        <v>3</v>
      </c>
      <c r="E24">
        <f>'[1]Descriptive Responses Analysis'!H159</f>
        <v>8</v>
      </c>
    </row>
    <row r="25" spans="2:5">
      <c r="B25" t="str">
        <f>'[1]Descriptive Responses Analysis'!B165</f>
        <v xml:space="preserve">Harjinder Chandi </v>
      </c>
      <c r="C25">
        <f>'[1]Descriptive Responses Analysis'!E165</f>
        <v>3</v>
      </c>
      <c r="D25">
        <f>'[1]Descriptive Responses Analysis'!F165</f>
        <v>0</v>
      </c>
      <c r="E25">
        <f>'[1]Descriptive Responses Analysis'!H165</f>
        <v>3</v>
      </c>
    </row>
    <row r="26" spans="2:5">
      <c r="B26" t="str">
        <f>'[1]Descriptive Responses Analysis'!B177</f>
        <v>Anjani Chandan</v>
      </c>
      <c r="C26">
        <f>'[1]Descriptive Responses Analysis'!E177</f>
        <v>5</v>
      </c>
      <c r="D26">
        <f>'[1]Descriptive Responses Analysis'!F177</f>
        <v>3</v>
      </c>
      <c r="E26">
        <f>'[1]Descriptive Responses Analysis'!H177</f>
        <v>8</v>
      </c>
    </row>
    <row r="27" spans="2:5">
      <c r="B27" t="str">
        <f>'[1]Descriptive Responses Analysis'!B195</f>
        <v>Israr</v>
      </c>
      <c r="C27">
        <f>'[1]Descriptive Responses Analysis'!E195</f>
        <v>0</v>
      </c>
      <c r="D27">
        <f>'[1]Descriptive Responses Analysis'!F195</f>
        <v>0</v>
      </c>
      <c r="E27">
        <f>'[1]Descriptive Responses Analysis'!H195</f>
        <v>0</v>
      </c>
    </row>
    <row r="28" spans="2:5">
      <c r="B28" t="str">
        <f>'[1]Descriptive Responses Analysis'!B201</f>
        <v>Kartik Vaghasiya</v>
      </c>
      <c r="C28">
        <f>'[1]Descriptive Responses Analysis'!E201</f>
        <v>0</v>
      </c>
      <c r="D28">
        <f>'[1]Descriptive Responses Analysis'!F201</f>
        <v>0</v>
      </c>
      <c r="E28">
        <f>'[1]Descriptive Responses Analysis'!H201</f>
        <v>0</v>
      </c>
    </row>
    <row r="29" spans="2:5">
      <c r="B29" t="str">
        <f>'[1]Descriptive Responses Analysis'!B207</f>
        <v>Patricia Colley</v>
      </c>
      <c r="C29">
        <f>'[1]Descriptive Responses Analysis'!E207</f>
        <v>5</v>
      </c>
      <c r="D29">
        <f>'[1]Descriptive Responses Analysis'!F207</f>
        <v>5</v>
      </c>
      <c r="E29">
        <f>'[1]Descriptive Responses Analysis'!H207</f>
        <v>10</v>
      </c>
    </row>
    <row r="30" spans="2:5">
      <c r="B30" t="str">
        <f>'[1]Descriptive Responses Analysis'!B213</f>
        <v>Sijin Joseph</v>
      </c>
      <c r="C30">
        <f>'[1]Descriptive Responses Analysis'!E213</f>
        <v>0</v>
      </c>
      <c r="D30">
        <f>'[1]Descriptive Responses Analysis'!F213</f>
        <v>0</v>
      </c>
      <c r="E30">
        <f>'[1]Descriptive Responses Analysis'!H213</f>
        <v>0</v>
      </c>
    </row>
    <row r="31" spans="2:5">
      <c r="B31" t="str">
        <f>'[1]Descriptive Responses Analysis'!B219</f>
        <v>Radhe Sravan</v>
      </c>
      <c r="C31">
        <f>'[1]Descriptive Responses Analysis'!E219</f>
        <v>5</v>
      </c>
      <c r="D31">
        <f>'[1]Descriptive Responses Analysis'!F219</f>
        <v>3</v>
      </c>
      <c r="E31">
        <f>'[1]Descriptive Responses Analysis'!H219</f>
        <v>8</v>
      </c>
    </row>
    <row r="32" spans="2:5">
      <c r="B32" t="str">
        <f>'[1]Descriptive Responses Analysis'!B226</f>
        <v>Ankit</v>
      </c>
      <c r="C32">
        <f>'[1]Descriptive Responses Analysis'!E226</f>
        <v>5</v>
      </c>
      <c r="D32">
        <f>'[1]Descriptive Responses Analysis'!F226</f>
        <v>5</v>
      </c>
      <c r="E32">
        <f>'[1]Descriptive Responses Analysis'!H226</f>
        <v>10</v>
      </c>
    </row>
    <row r="33" spans="2:5">
      <c r="B33" t="str">
        <f>'[1]Descriptive Responses Analysis'!B232</f>
        <v>Hardik Chhatrala</v>
      </c>
      <c r="C33">
        <f>'[1]Descriptive Responses Analysis'!E232</f>
        <v>5</v>
      </c>
      <c r="D33">
        <f>'[1]Descriptive Responses Analysis'!F232</f>
        <v>3</v>
      </c>
      <c r="E33">
        <f>'[1]Descriptive Responses Analysis'!H232</f>
        <v>8</v>
      </c>
    </row>
    <row r="34" spans="2:5">
      <c r="B34" t="str">
        <f>'[1]Descriptive Responses Analysis'!B189</f>
        <v>Rahul Pawar</v>
      </c>
      <c r="C34">
        <v>5</v>
      </c>
      <c r="D34">
        <v>3</v>
      </c>
      <c r="E34">
        <v>8</v>
      </c>
    </row>
    <row r="35" spans="2:5">
      <c r="B35" t="str">
        <f>'[1]Descriptive Responses Analysis'!B183</f>
        <v>Archan Ranade</v>
      </c>
      <c r="C35">
        <v>5</v>
      </c>
      <c r="D35">
        <v>3</v>
      </c>
      <c r="E35">
        <v>8</v>
      </c>
    </row>
    <row r="36" spans="2:5">
      <c r="B36" t="str">
        <f>'[1]Descriptive Responses Analysis'!B171</f>
        <v>Piyush Khanna</v>
      </c>
      <c r="C36">
        <v>3</v>
      </c>
      <c r="D36">
        <v>5</v>
      </c>
      <c r="E36">
        <v>8</v>
      </c>
    </row>
    <row r="37" spans="2:5">
      <c r="B37" t="str">
        <f>'[1]Descriptive Responses Analysis'!B135</f>
        <v>Nipun Modi</v>
      </c>
      <c r="C37">
        <v>5</v>
      </c>
      <c r="D37">
        <v>3</v>
      </c>
      <c r="E37">
        <v>8</v>
      </c>
    </row>
    <row r="38" spans="2:5">
      <c r="B38" t="str">
        <f>'[1]Descriptive Responses Analysis'!B123</f>
        <v>Amit Chopra</v>
      </c>
      <c r="C38">
        <v>3</v>
      </c>
      <c r="D38">
        <v>0</v>
      </c>
      <c r="E38">
        <v>3</v>
      </c>
    </row>
    <row r="39" spans="2:5">
      <c r="B39" t="str">
        <f>'[1]Descriptive Responses Analysis'!B99</f>
        <v>Swarnangsu Acharyya</v>
      </c>
      <c r="C39">
        <v>5</v>
      </c>
      <c r="D39">
        <v>5</v>
      </c>
      <c r="E39">
        <v>10</v>
      </c>
    </row>
    <row r="40" spans="2:5">
      <c r="B40" t="str">
        <f>'[1]Descriptive Responses Analysis'!B51</f>
        <v>Shivam Gupta</v>
      </c>
      <c r="C40">
        <v>5</v>
      </c>
      <c r="D40">
        <v>3</v>
      </c>
      <c r="E40">
        <v>8</v>
      </c>
    </row>
    <row r="41" spans="2:5">
      <c r="B41" t="str">
        <f>'[1]Descriptive Responses Analysis'!B27</f>
        <v>Chirag</v>
      </c>
      <c r="C41">
        <v>0</v>
      </c>
      <c r="D41">
        <v>0</v>
      </c>
      <c r="E4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77EE4-BBAD-4CF0-AC34-AA98ACC46B22}">
  <dimension ref="A1:N282"/>
  <sheetViews>
    <sheetView workbookViewId="0">
      <selection activeCell="E9" sqref="E9"/>
    </sheetView>
  </sheetViews>
  <sheetFormatPr defaultRowHeight="14.75"/>
  <cols>
    <col min="10" max="10" width="27.31640625" bestFit="1" customWidth="1"/>
  </cols>
  <sheetData>
    <row r="1" spans="1:12">
      <c r="A1" t="s">
        <v>535</v>
      </c>
    </row>
    <row r="2" spans="1:12">
      <c r="A2" t="s">
        <v>536</v>
      </c>
      <c r="J2" t="s">
        <v>560</v>
      </c>
      <c r="K2" t="s">
        <v>559</v>
      </c>
    </row>
    <row r="3" spans="1:12">
      <c r="B3" t="s">
        <v>509</v>
      </c>
      <c r="C3" t="s">
        <v>510</v>
      </c>
      <c r="D3" t="s">
        <v>511</v>
      </c>
      <c r="E3" t="s">
        <v>537</v>
      </c>
      <c r="F3" t="s">
        <v>538</v>
      </c>
      <c r="H3" t="s">
        <v>541</v>
      </c>
      <c r="I3" t="s">
        <v>542</v>
      </c>
      <c r="J3" t="s">
        <v>545</v>
      </c>
      <c r="K3" t="s">
        <v>545</v>
      </c>
      <c r="L3" t="s">
        <v>546</v>
      </c>
    </row>
    <row r="4" spans="1:12">
      <c r="B4" t="str">
        <f>IF('Survey Responses'!J2="Yes", 'Survey Responses'!B2, "")</f>
        <v>Janvi Buddhadev</v>
      </c>
      <c r="C4">
        <v>5</v>
      </c>
      <c r="D4">
        <f>IF('Survey Responses'!K2="Yes", 5, 0)</f>
        <v>5</v>
      </c>
      <c r="E4">
        <f>Points_Table!O3</f>
        <v>86.666666666666671</v>
      </c>
      <c r="F4">
        <f>CORREL(E4:E53,D4:D53)</f>
        <v>0.49950148722555532</v>
      </c>
      <c r="H4">
        <f>RANK(D4,$D$4:$D$53,0)</f>
        <v>1</v>
      </c>
      <c r="I4">
        <f>RANK(E4,$E$4:$E$53,0)</f>
        <v>6</v>
      </c>
      <c r="J4">
        <f>CORREL(H4:H53,I4:I53)</f>
        <v>0.50015630536933586</v>
      </c>
      <c r="K4" s="9">
        <v>0.50751279999999999</v>
      </c>
      <c r="L4" s="9">
        <v>1.6867999999999999E-4</v>
      </c>
    </row>
    <row r="5" spans="1:12">
      <c r="B5" t="str">
        <f>IF('Survey Responses'!J3="Yes", 'Survey Responses'!B3, "")</f>
        <v>Sumeer Anand</v>
      </c>
      <c r="C5">
        <v>5</v>
      </c>
      <c r="D5">
        <f>IF('Survey Responses'!K3="Yes", 5, 0)</f>
        <v>5</v>
      </c>
      <c r="E5">
        <f>Points_Table!O4</f>
        <v>86.666666666666671</v>
      </c>
      <c r="H5">
        <f t="shared" ref="H5:H53" si="0">RANK(D5,$D$4:$D$53,0)</f>
        <v>1</v>
      </c>
      <c r="I5">
        <f t="shared" ref="I5:I53" si="1">RANK(E5,$E$4:$E$53,0)</f>
        <v>6</v>
      </c>
    </row>
    <row r="6" spans="1:12">
      <c r="B6" t="str">
        <f>IF('Survey Responses'!J4="Yes", 'Survey Responses'!B4, "")</f>
        <v>Amit Mahajan</v>
      </c>
      <c r="C6">
        <v>5</v>
      </c>
      <c r="D6">
        <f>IF('Survey Responses'!K4="Yes", 5, 0)</f>
        <v>5</v>
      </c>
      <c r="E6">
        <f>Points_Table!O5</f>
        <v>80</v>
      </c>
      <c r="H6">
        <f t="shared" si="0"/>
        <v>1</v>
      </c>
      <c r="I6">
        <f t="shared" si="1"/>
        <v>12</v>
      </c>
    </row>
    <row r="7" spans="1:12">
      <c r="B7" t="str">
        <f>IF('Survey Responses'!J5="Yes", 'Survey Responses'!B5, "")</f>
        <v>Meet Bavadiya</v>
      </c>
      <c r="C7">
        <v>5</v>
      </c>
      <c r="D7">
        <f>IF('Survey Responses'!K5="Yes", 5, 0)</f>
        <v>5</v>
      </c>
      <c r="E7">
        <f>Points_Table!O6</f>
        <v>80</v>
      </c>
      <c r="H7">
        <f t="shared" si="0"/>
        <v>1</v>
      </c>
      <c r="I7">
        <f t="shared" si="1"/>
        <v>12</v>
      </c>
    </row>
    <row r="8" spans="1:12">
      <c r="B8" t="str">
        <f>IF('Survey Responses'!J7="Yes", 'Survey Responses'!B7, "")</f>
        <v>Aman Awasthi</v>
      </c>
      <c r="C8">
        <v>5</v>
      </c>
      <c r="D8">
        <f>IF('Survey Responses'!K7="Yes", 5, 0)</f>
        <v>5</v>
      </c>
      <c r="E8">
        <f>Points_Table!O7</f>
        <v>83.333333333333343</v>
      </c>
      <c r="H8">
        <f t="shared" si="0"/>
        <v>1</v>
      </c>
      <c r="I8">
        <f t="shared" si="1"/>
        <v>10</v>
      </c>
    </row>
    <row r="9" spans="1:12">
      <c r="B9" t="str">
        <f>IF('Survey Responses'!J8="Yes", 'Survey Responses'!B8, "")</f>
        <v>Ankit</v>
      </c>
      <c r="C9">
        <v>5</v>
      </c>
      <c r="D9">
        <f>IF('Survey Responses'!K8="Yes", 5, 0)</f>
        <v>5</v>
      </c>
      <c r="E9">
        <f>Points_Table!O8</f>
        <v>90</v>
      </c>
      <c r="H9">
        <f t="shared" si="0"/>
        <v>1</v>
      </c>
      <c r="I9">
        <f t="shared" si="1"/>
        <v>4</v>
      </c>
    </row>
    <row r="10" spans="1:12">
      <c r="B10" t="str">
        <f>IF('Survey Responses'!J9="Yes", 'Survey Responses'!B9, "")</f>
        <v>Kaushal</v>
      </c>
      <c r="C10">
        <v>5</v>
      </c>
      <c r="D10">
        <f>IF('Survey Responses'!K9="Yes", 5, 0)</f>
        <v>5</v>
      </c>
      <c r="E10">
        <f>Points_Table!O9</f>
        <v>53.333333333333336</v>
      </c>
      <c r="H10">
        <f t="shared" si="0"/>
        <v>1</v>
      </c>
      <c r="I10">
        <f t="shared" si="1"/>
        <v>40</v>
      </c>
    </row>
    <row r="11" spans="1:12">
      <c r="B11" t="str">
        <f>IF('Survey Responses'!J12="Yes", 'Survey Responses'!B12, "")</f>
        <v>Hardik Chhatrala</v>
      </c>
      <c r="C11">
        <v>5</v>
      </c>
      <c r="D11">
        <f>IF('Survey Responses'!K12="Yes", 5, 0)</f>
        <v>5</v>
      </c>
      <c r="E11">
        <f>Points_Table!O10</f>
        <v>95</v>
      </c>
      <c r="H11">
        <f t="shared" si="0"/>
        <v>1</v>
      </c>
      <c r="I11">
        <f t="shared" si="1"/>
        <v>1</v>
      </c>
    </row>
    <row r="12" spans="1:12">
      <c r="B12" t="str">
        <f>IF('Survey Responses'!J13="Yes", 'Survey Responses'!B13, "")</f>
        <v>Rohan Shah</v>
      </c>
      <c r="C12">
        <v>5</v>
      </c>
      <c r="D12">
        <f>IF('Survey Responses'!K13="Yes", 5, 0)</f>
        <v>5</v>
      </c>
      <c r="E12">
        <f>Points_Table!O11</f>
        <v>67.5</v>
      </c>
      <c r="H12">
        <f t="shared" si="0"/>
        <v>1</v>
      </c>
      <c r="I12">
        <f t="shared" si="1"/>
        <v>29</v>
      </c>
    </row>
    <row r="13" spans="1:12">
      <c r="B13" t="str">
        <f>IF('Survey Responses'!J14="Yes", 'Survey Responses'!B14, "")</f>
        <v>Deepak Dadlani</v>
      </c>
      <c r="C13">
        <v>5</v>
      </c>
      <c r="D13">
        <f>IF('Survey Responses'!K14="Yes", 5, 0)</f>
        <v>5</v>
      </c>
      <c r="E13">
        <f>Points_Table!O12</f>
        <v>80</v>
      </c>
      <c r="H13">
        <f t="shared" si="0"/>
        <v>1</v>
      </c>
      <c r="I13">
        <f t="shared" si="1"/>
        <v>12</v>
      </c>
    </row>
    <row r="14" spans="1:12">
      <c r="B14" t="str">
        <f>IF('Survey Responses'!J15="Yes", 'Survey Responses'!B15, "")</f>
        <v>Vatsal Mehta</v>
      </c>
      <c r="C14">
        <v>5</v>
      </c>
      <c r="D14">
        <f>IF('Survey Responses'!K15="Yes", 5, 0)</f>
        <v>5</v>
      </c>
      <c r="E14">
        <f>Points_Table!O13</f>
        <v>70</v>
      </c>
      <c r="H14">
        <f t="shared" si="0"/>
        <v>1</v>
      </c>
      <c r="I14">
        <f t="shared" si="1"/>
        <v>26</v>
      </c>
    </row>
    <row r="15" spans="1:12">
      <c r="B15" t="str">
        <f>IF('Survey Responses'!J16="Yes", 'Survey Responses'!B16, "")</f>
        <v>Dinesh Sharma</v>
      </c>
      <c r="C15">
        <v>5</v>
      </c>
      <c r="D15">
        <f>IF('Survey Responses'!K16="Yes", 5, 0)</f>
        <v>0</v>
      </c>
      <c r="E15">
        <f>Points_Table!O14</f>
        <v>50</v>
      </c>
      <c r="H15">
        <f t="shared" si="0"/>
        <v>43</v>
      </c>
      <c r="I15">
        <f t="shared" si="1"/>
        <v>42</v>
      </c>
    </row>
    <row r="16" spans="1:12">
      <c r="B16" t="str">
        <f>IF('Survey Responses'!J17="Yes", 'Survey Responses'!B17, "")</f>
        <v>Diptesh Joshi</v>
      </c>
      <c r="C16">
        <v>5</v>
      </c>
      <c r="D16">
        <f>IF('Survey Responses'!K17="Yes", 5, 0)</f>
        <v>5</v>
      </c>
      <c r="E16">
        <f>Points_Table!O15</f>
        <v>70</v>
      </c>
      <c r="H16">
        <f t="shared" si="0"/>
        <v>1</v>
      </c>
      <c r="I16">
        <f t="shared" si="1"/>
        <v>26</v>
      </c>
    </row>
    <row r="17" spans="2:9">
      <c r="B17" t="str">
        <f>IF('Survey Responses'!J18="Yes", 'Survey Responses'!B18, "")</f>
        <v>Sumeer</v>
      </c>
      <c r="C17">
        <v>5</v>
      </c>
      <c r="D17">
        <f>IF('Survey Responses'!K18="Yes", 5, 0)</f>
        <v>5</v>
      </c>
      <c r="E17">
        <f>Points_Table!O16</f>
        <v>77.5</v>
      </c>
      <c r="H17">
        <f t="shared" si="0"/>
        <v>1</v>
      </c>
      <c r="I17">
        <f t="shared" si="1"/>
        <v>18</v>
      </c>
    </row>
    <row r="18" spans="2:9">
      <c r="B18" t="str">
        <f>IF('Survey Responses'!J20="Yes", 'Survey Responses'!B20, "")</f>
        <v>Parth karmur</v>
      </c>
      <c r="C18">
        <v>5</v>
      </c>
      <c r="D18">
        <f>IF('Survey Responses'!K20="Yes", 5, 0)</f>
        <v>5</v>
      </c>
      <c r="E18">
        <f>Points_Table!O17</f>
        <v>70</v>
      </c>
      <c r="H18">
        <f t="shared" si="0"/>
        <v>1</v>
      </c>
      <c r="I18">
        <f t="shared" si="1"/>
        <v>26</v>
      </c>
    </row>
    <row r="19" spans="2:9">
      <c r="B19" t="str">
        <f>IF('Survey Responses'!J22="Yes", 'Survey Responses'!B22, "")</f>
        <v>Paras Laumas</v>
      </c>
      <c r="C19">
        <v>5</v>
      </c>
      <c r="D19">
        <f>IF('Survey Responses'!K22="Yes", 5, 0)</f>
        <v>5</v>
      </c>
      <c r="E19">
        <f>Points_Table!O18</f>
        <v>75</v>
      </c>
      <c r="H19">
        <f t="shared" si="0"/>
        <v>1</v>
      </c>
      <c r="I19">
        <f t="shared" si="1"/>
        <v>22</v>
      </c>
    </row>
    <row r="20" spans="2:9">
      <c r="B20" t="str">
        <f>IF('Survey Responses'!J23="Yes", 'Survey Responses'!B23, "")</f>
        <v>Vushil Bhavsar</v>
      </c>
      <c r="C20">
        <v>5</v>
      </c>
      <c r="D20">
        <f>IF('Survey Responses'!K23="Yes", 5, 0)</f>
        <v>0</v>
      </c>
      <c r="E20">
        <f>Points_Table!O19</f>
        <v>52.5</v>
      </c>
      <c r="H20">
        <f t="shared" si="0"/>
        <v>43</v>
      </c>
      <c r="I20">
        <f t="shared" si="1"/>
        <v>41</v>
      </c>
    </row>
    <row r="21" spans="2:9">
      <c r="B21" t="str">
        <f>IF('Survey Responses'!J24="Yes", 'Survey Responses'!B24, "")</f>
        <v xml:space="preserve">Chirag Chatwani </v>
      </c>
      <c r="C21">
        <v>5</v>
      </c>
      <c r="D21">
        <f>IF('Survey Responses'!K24="Yes", 5, 0)</f>
        <v>5</v>
      </c>
      <c r="E21">
        <f>Points_Table!O20</f>
        <v>80</v>
      </c>
      <c r="H21">
        <f t="shared" si="0"/>
        <v>1</v>
      </c>
      <c r="I21">
        <f t="shared" si="1"/>
        <v>12</v>
      </c>
    </row>
    <row r="22" spans="2:9">
      <c r="B22" t="str">
        <f>IF('Survey Responses'!J25="Yes", 'Survey Responses'!B25, "")</f>
        <v>Shyam Sunder</v>
      </c>
      <c r="C22">
        <v>5</v>
      </c>
      <c r="D22">
        <f>IF('Survey Responses'!K25="Yes", 5, 0)</f>
        <v>5</v>
      </c>
      <c r="E22">
        <f>Points_Table!O21</f>
        <v>82.5</v>
      </c>
      <c r="H22">
        <f t="shared" si="0"/>
        <v>1</v>
      </c>
      <c r="I22">
        <f t="shared" si="1"/>
        <v>11</v>
      </c>
    </row>
    <row r="23" spans="2:9">
      <c r="B23" t="str">
        <f>IF('Survey Responses'!J26="Yes", 'Survey Responses'!B26, "")</f>
        <v>Vinay Sheth</v>
      </c>
      <c r="C23">
        <v>5</v>
      </c>
      <c r="D23">
        <f>IF('Survey Responses'!K26="Yes", 5, 0)</f>
        <v>5</v>
      </c>
      <c r="E23">
        <f>Points_Table!O22</f>
        <v>63.333333333333329</v>
      </c>
      <c r="H23">
        <f t="shared" si="0"/>
        <v>1</v>
      </c>
      <c r="I23">
        <f t="shared" si="1"/>
        <v>37</v>
      </c>
    </row>
    <row r="24" spans="2:9">
      <c r="B24" t="str">
        <f>IF('Survey Responses'!J29="Yes", 'Survey Responses'!B29, "")</f>
        <v>Shehbaz Jafri</v>
      </c>
      <c r="C24">
        <v>5</v>
      </c>
      <c r="D24">
        <f>IF('Survey Responses'!K29="Yes", 5, 0)</f>
        <v>5</v>
      </c>
      <c r="E24">
        <f>Points_Table!O23</f>
        <v>65</v>
      </c>
      <c r="H24">
        <f t="shared" si="0"/>
        <v>1</v>
      </c>
      <c r="I24">
        <f t="shared" si="1"/>
        <v>32</v>
      </c>
    </row>
    <row r="25" spans="2:9">
      <c r="B25" t="str">
        <f>IF('Survey Responses'!J30="Yes", 'Survey Responses'!B30, "")</f>
        <v>Dhrumil</v>
      </c>
      <c r="C25">
        <v>5</v>
      </c>
      <c r="D25">
        <f>IF('Survey Responses'!K30="Yes", 5, 0)</f>
        <v>5</v>
      </c>
      <c r="E25">
        <f>Points_Table!O24</f>
        <v>65</v>
      </c>
      <c r="H25">
        <f t="shared" si="0"/>
        <v>1</v>
      </c>
      <c r="I25">
        <f t="shared" si="1"/>
        <v>32</v>
      </c>
    </row>
    <row r="26" spans="2:9">
      <c r="B26" t="str">
        <f>IF('Survey Responses'!J32="Yes", 'Survey Responses'!B32, "")</f>
        <v>Tushar Pithiya</v>
      </c>
      <c r="C26">
        <v>5</v>
      </c>
      <c r="D26">
        <f>IF('Survey Responses'!K32="Yes", 5, 0)</f>
        <v>5</v>
      </c>
      <c r="E26">
        <f>Points_Table!O25</f>
        <v>72.5</v>
      </c>
      <c r="H26">
        <f t="shared" si="0"/>
        <v>1</v>
      </c>
      <c r="I26">
        <f t="shared" si="1"/>
        <v>23</v>
      </c>
    </row>
    <row r="27" spans="2:9">
      <c r="B27" t="str">
        <f>IF('Survey Responses'!J33="Yes", 'Survey Responses'!B33, "")</f>
        <v>Arpit Jaswal</v>
      </c>
      <c r="C27">
        <v>5</v>
      </c>
      <c r="D27">
        <f>IF('Survey Responses'!K33="Yes", 5, 0)</f>
        <v>0</v>
      </c>
      <c r="E27">
        <f>Points_Table!O26</f>
        <v>33.333333333333329</v>
      </c>
      <c r="H27">
        <f t="shared" si="0"/>
        <v>43</v>
      </c>
      <c r="I27">
        <f t="shared" si="1"/>
        <v>47</v>
      </c>
    </row>
    <row r="28" spans="2:9">
      <c r="B28" t="str">
        <f>IF('Survey Responses'!J34="Yes", 'Survey Responses'!B34, "")</f>
        <v>vaja sanjay</v>
      </c>
      <c r="C28">
        <v>5</v>
      </c>
      <c r="D28">
        <f>IF('Survey Responses'!K34="Yes", 5, 0)</f>
        <v>5</v>
      </c>
      <c r="E28">
        <f>Points_Table!O27</f>
        <v>67.5</v>
      </c>
      <c r="H28">
        <f t="shared" si="0"/>
        <v>1</v>
      </c>
      <c r="I28">
        <f t="shared" si="1"/>
        <v>29</v>
      </c>
    </row>
    <row r="29" spans="2:9">
      <c r="B29" t="str">
        <f>IF('Survey Responses'!J35="Yes", 'Survey Responses'!B35, "")</f>
        <v>Soneji Akram</v>
      </c>
      <c r="C29">
        <v>5</v>
      </c>
      <c r="D29">
        <f>IF('Survey Responses'!K35="Yes", 5, 0)</f>
        <v>5</v>
      </c>
      <c r="E29">
        <f>Points_Table!O28</f>
        <v>65</v>
      </c>
      <c r="H29">
        <f t="shared" si="0"/>
        <v>1</v>
      </c>
      <c r="I29">
        <f t="shared" si="1"/>
        <v>32</v>
      </c>
    </row>
    <row r="30" spans="2:9">
      <c r="B30" t="str">
        <f>IF('Survey Responses'!J36="Yes", 'Survey Responses'!B36, "")</f>
        <v xml:space="preserve">Chavda Kiran </v>
      </c>
      <c r="C30">
        <v>5</v>
      </c>
      <c r="D30">
        <f>IF('Survey Responses'!K36="Yes", 5, 0)</f>
        <v>5</v>
      </c>
      <c r="E30">
        <f>Points_Table!O29</f>
        <v>76.666666666666671</v>
      </c>
      <c r="H30">
        <f t="shared" si="0"/>
        <v>1</v>
      </c>
      <c r="I30">
        <f t="shared" si="1"/>
        <v>20</v>
      </c>
    </row>
    <row r="31" spans="2:9">
      <c r="B31" t="str">
        <f>IF('Survey Responses'!J37="Yes", 'Survey Responses'!B37, "")</f>
        <v xml:space="preserve">Gangadhar Heralgi </v>
      </c>
      <c r="C31">
        <v>5</v>
      </c>
      <c r="D31">
        <f>IF('Survey Responses'!K37="Yes", 5, 0)</f>
        <v>5</v>
      </c>
      <c r="E31">
        <f>Points_Table!O30</f>
        <v>95</v>
      </c>
      <c r="H31">
        <f t="shared" si="0"/>
        <v>1</v>
      </c>
      <c r="I31">
        <f t="shared" si="1"/>
        <v>1</v>
      </c>
    </row>
    <row r="32" spans="2:9">
      <c r="B32" t="str">
        <f>IF('Survey Responses'!J38="Yes", 'Survey Responses'!B38, "")</f>
        <v>Sandip M</v>
      </c>
      <c r="C32">
        <v>5</v>
      </c>
      <c r="D32">
        <f>IF('Survey Responses'!K38="Yes", 5, 0)</f>
        <v>0</v>
      </c>
      <c r="E32">
        <f>Points_Table!O31</f>
        <v>67.5</v>
      </c>
      <c r="H32">
        <f t="shared" si="0"/>
        <v>43</v>
      </c>
      <c r="I32">
        <f t="shared" si="1"/>
        <v>29</v>
      </c>
    </row>
    <row r="33" spans="2:9">
      <c r="B33" t="str">
        <f>IF('Survey Responses'!J40="Yes", 'Survey Responses'!B40, "")</f>
        <v xml:space="preserve">Tarun Nittum </v>
      </c>
      <c r="C33">
        <v>5</v>
      </c>
      <c r="D33">
        <f>IF('Survey Responses'!K40="Yes", 5, 0)</f>
        <v>0</v>
      </c>
      <c r="E33">
        <f>Points_Table!O32</f>
        <v>10</v>
      </c>
      <c r="H33">
        <f t="shared" si="0"/>
        <v>43</v>
      </c>
      <c r="I33">
        <f t="shared" si="1"/>
        <v>50</v>
      </c>
    </row>
    <row r="34" spans="2:9">
      <c r="B34" t="str">
        <f>IF('Survey Responses'!J41="Yes", 'Survey Responses'!B41, "")</f>
        <v>Radheshyam Saharan</v>
      </c>
      <c r="C34">
        <v>5</v>
      </c>
      <c r="D34">
        <f>IF('Survey Responses'!K41="Yes", 5, 0)</f>
        <v>0</v>
      </c>
      <c r="E34">
        <f>Points_Table!O33</f>
        <v>37.5</v>
      </c>
      <c r="H34">
        <f t="shared" si="0"/>
        <v>43</v>
      </c>
      <c r="I34">
        <f t="shared" si="1"/>
        <v>46</v>
      </c>
    </row>
    <row r="35" spans="2:9">
      <c r="B35" t="str">
        <f>IF('Survey Responses'!J42="Yes", 'Survey Responses'!B42, "")</f>
        <v xml:space="preserve">Yesha Shah </v>
      </c>
      <c r="C35">
        <v>5</v>
      </c>
      <c r="D35">
        <f>IF('Survey Responses'!K42="Yes", 5, 0)</f>
        <v>0</v>
      </c>
      <c r="E35">
        <f>Points_Table!O34</f>
        <v>57.499999999999993</v>
      </c>
      <c r="H35">
        <f t="shared" si="0"/>
        <v>43</v>
      </c>
      <c r="I35">
        <f t="shared" si="1"/>
        <v>39</v>
      </c>
    </row>
    <row r="36" spans="2:9">
      <c r="B36" t="str">
        <f>IF('Survey Responses'!J43="Yes", 'Survey Responses'!B43, "")</f>
        <v xml:space="preserve">Amit pachauri </v>
      </c>
      <c r="C36">
        <v>5</v>
      </c>
      <c r="D36">
        <f>IF('Survey Responses'!K43="Yes", 5, 0)</f>
        <v>5</v>
      </c>
      <c r="E36">
        <f>Points_Table!O35</f>
        <v>47.5</v>
      </c>
      <c r="H36">
        <f t="shared" si="0"/>
        <v>1</v>
      </c>
      <c r="I36">
        <f t="shared" si="1"/>
        <v>43</v>
      </c>
    </row>
    <row r="37" spans="2:9">
      <c r="B37" t="str">
        <f>IF('Survey Responses'!J46="Yes", 'Survey Responses'!B46, "")</f>
        <v>Laleet Avaiya</v>
      </c>
      <c r="C37">
        <v>5</v>
      </c>
      <c r="D37">
        <f>IF('Survey Responses'!K46="Yes", 5, 0)</f>
        <v>5</v>
      </c>
      <c r="E37">
        <f>Points_Table!O36</f>
        <v>20</v>
      </c>
      <c r="H37">
        <f t="shared" si="0"/>
        <v>1</v>
      </c>
      <c r="I37">
        <f t="shared" si="1"/>
        <v>49</v>
      </c>
    </row>
    <row r="38" spans="2:9">
      <c r="B38" t="str">
        <f>IF('Survey Responses'!J48="Yes", 'Survey Responses'!B48, "")</f>
        <v xml:space="preserve">Dhruv kumar singh </v>
      </c>
      <c r="C38">
        <v>5</v>
      </c>
      <c r="D38">
        <f>IF('Survey Responses'!K48="Yes", 5, 0)</f>
        <v>0</v>
      </c>
      <c r="E38">
        <f>Points_Table!O37</f>
        <v>60</v>
      </c>
      <c r="H38">
        <f t="shared" si="0"/>
        <v>43</v>
      </c>
      <c r="I38">
        <f t="shared" si="1"/>
        <v>38</v>
      </c>
    </row>
    <row r="39" spans="2:9">
      <c r="B39" t="str">
        <f>IF('Survey Responses'!J49="Yes", 'Survey Responses'!B49, "")</f>
        <v>Ravi kumar Chitturi</v>
      </c>
      <c r="C39">
        <v>5</v>
      </c>
      <c r="D39">
        <f>IF('Survey Responses'!K49="Yes", 5, 0)</f>
        <v>5</v>
      </c>
      <c r="E39">
        <f>Points_Table!O38</f>
        <v>80</v>
      </c>
      <c r="H39">
        <f t="shared" si="0"/>
        <v>1</v>
      </c>
      <c r="I39">
        <f t="shared" si="1"/>
        <v>12</v>
      </c>
    </row>
    <row r="40" spans="2:9">
      <c r="B40" t="str">
        <f>IF('Survey Responses'!J50="Yes", 'Survey Responses'!B50, "")</f>
        <v>Kishan Peyetti</v>
      </c>
      <c r="C40">
        <v>5</v>
      </c>
      <c r="D40">
        <f>IF('Survey Responses'!K50="Yes", 5, 0)</f>
        <v>5</v>
      </c>
      <c r="E40">
        <f>Points_Table!O39</f>
        <v>65</v>
      </c>
      <c r="H40">
        <f t="shared" si="0"/>
        <v>1</v>
      </c>
      <c r="I40">
        <f t="shared" si="1"/>
        <v>32</v>
      </c>
    </row>
    <row r="41" spans="2:9">
      <c r="B41" t="str">
        <f>IF('Survey Responses'!J51="Yes", 'Survey Responses'!B51, "")</f>
        <v>Ankita</v>
      </c>
      <c r="C41">
        <v>5</v>
      </c>
      <c r="D41">
        <f>IF('Survey Responses'!K51="Yes", 5, 0)</f>
        <v>5</v>
      </c>
      <c r="E41">
        <f>Points_Table!O40</f>
        <v>43.333333333333336</v>
      </c>
      <c r="H41">
        <f t="shared" si="0"/>
        <v>1</v>
      </c>
      <c r="I41">
        <f t="shared" si="1"/>
        <v>45</v>
      </c>
    </row>
    <row r="42" spans="2:9">
      <c r="B42" t="str">
        <f>IF('Survey Responses'!J52="Yes", 'Survey Responses'!B52, "")</f>
        <v>Yatharth Joshi</v>
      </c>
      <c r="C42">
        <v>5</v>
      </c>
      <c r="D42">
        <f>IF('Survey Responses'!K52="Yes", 5, 0)</f>
        <v>5</v>
      </c>
      <c r="E42">
        <f>Points_Table!O41</f>
        <v>76.666666666666671</v>
      </c>
      <c r="H42">
        <f t="shared" si="0"/>
        <v>1</v>
      </c>
      <c r="I42">
        <f t="shared" si="1"/>
        <v>20</v>
      </c>
    </row>
    <row r="43" spans="2:9">
      <c r="B43" t="str">
        <f>IF('Survey Responses'!J53="Yes", 'Survey Responses'!B53, "")</f>
        <v>Hamza Zaveri</v>
      </c>
      <c r="C43">
        <v>5</v>
      </c>
      <c r="D43">
        <f>IF('Survey Responses'!K53="Yes", 5, 0)</f>
        <v>5</v>
      </c>
      <c r="E43">
        <f>Points_Table!O42</f>
        <v>72.5</v>
      </c>
      <c r="H43">
        <f t="shared" si="0"/>
        <v>1</v>
      </c>
      <c r="I43">
        <f t="shared" si="1"/>
        <v>23</v>
      </c>
    </row>
    <row r="44" spans="2:9">
      <c r="B44" t="str">
        <f>IF('Survey Responses'!J54="Yes", 'Survey Responses'!B54, "")</f>
        <v>Deep Dave</v>
      </c>
      <c r="C44">
        <v>5</v>
      </c>
      <c r="D44">
        <f>IF('Survey Responses'!K54="Yes", 5, 0)</f>
        <v>5</v>
      </c>
      <c r="E44">
        <f>Points_Table!O43</f>
        <v>86.666666666666671</v>
      </c>
      <c r="H44">
        <f t="shared" si="0"/>
        <v>1</v>
      </c>
      <c r="I44">
        <f t="shared" si="1"/>
        <v>6</v>
      </c>
    </row>
    <row r="45" spans="2:9">
      <c r="B45" t="str">
        <f>IF('Survey Responses'!J56="Yes", 'Survey Responses'!B56, "")</f>
        <v>Harjinder Chandi</v>
      </c>
      <c r="C45">
        <v>5</v>
      </c>
      <c r="D45">
        <f>IF('Survey Responses'!K56="Yes", 5, 0)</f>
        <v>5</v>
      </c>
      <c r="E45">
        <f>Points_Table!O44</f>
        <v>77.5</v>
      </c>
      <c r="H45">
        <f t="shared" si="0"/>
        <v>1</v>
      </c>
      <c r="I45">
        <f t="shared" si="1"/>
        <v>18</v>
      </c>
    </row>
    <row r="46" spans="2:9">
      <c r="B46" t="str">
        <f>IF('Survey Responses'!J59="Yes", 'Survey Responses'!B59, "")</f>
        <v>Anjani Chandan</v>
      </c>
      <c r="C46">
        <v>5</v>
      </c>
      <c r="D46">
        <f>IF('Survey Responses'!K59="Yes", 5, 0)</f>
        <v>5</v>
      </c>
      <c r="E46">
        <f>Points_Table!O45</f>
        <v>85</v>
      </c>
      <c r="H46">
        <f t="shared" si="0"/>
        <v>1</v>
      </c>
      <c r="I46">
        <f t="shared" si="1"/>
        <v>9</v>
      </c>
    </row>
    <row r="47" spans="2:9">
      <c r="B47" t="str">
        <f>IF('Survey Responses'!J62="Yes", 'Survey Responses'!B62, "")</f>
        <v>Israr</v>
      </c>
      <c r="C47">
        <v>5</v>
      </c>
      <c r="D47">
        <f>IF('Survey Responses'!K62="Yes", 5, 0)</f>
        <v>5</v>
      </c>
      <c r="E47">
        <f>Points_Table!O46</f>
        <v>27.500000000000004</v>
      </c>
      <c r="H47">
        <f t="shared" si="0"/>
        <v>1</v>
      </c>
      <c r="I47">
        <f t="shared" si="1"/>
        <v>48</v>
      </c>
    </row>
    <row r="48" spans="2:9">
      <c r="B48" t="str">
        <f>IF('Survey Responses'!J63="Yes", 'Survey Responses'!B63, "")</f>
        <v>AJAYKUMAR VAVDIYA</v>
      </c>
      <c r="C48">
        <v>5</v>
      </c>
      <c r="D48">
        <f>IF('Survey Responses'!K63="Yes", 5, 0)</f>
        <v>5</v>
      </c>
      <c r="E48">
        <f>Points_Table!O47</f>
        <v>80</v>
      </c>
      <c r="H48">
        <f t="shared" si="0"/>
        <v>1</v>
      </c>
      <c r="I48">
        <f t="shared" si="1"/>
        <v>12</v>
      </c>
    </row>
    <row r="49" spans="1:14">
      <c r="B49" t="str">
        <f>IF('Survey Responses'!J64="Yes", 'Survey Responses'!B64, "")</f>
        <v>Kartik Vaghasiya</v>
      </c>
      <c r="C49">
        <v>5</v>
      </c>
      <c r="D49">
        <f>IF('Survey Responses'!K64="Yes", 5, 0)</f>
        <v>5</v>
      </c>
      <c r="E49">
        <f>Points_Table!O48</f>
        <v>65</v>
      </c>
      <c r="H49">
        <f t="shared" si="0"/>
        <v>1</v>
      </c>
      <c r="I49">
        <f t="shared" si="1"/>
        <v>32</v>
      </c>
    </row>
    <row r="50" spans="1:14">
      <c r="B50" t="str">
        <f>IF('Survey Responses'!J65="Yes", 'Survey Responses'!B65, "")</f>
        <v>Patricia Colley</v>
      </c>
      <c r="C50">
        <v>5</v>
      </c>
      <c r="D50">
        <f>IF('Survey Responses'!K65="Yes", 5, 0)</f>
        <v>5</v>
      </c>
      <c r="E50">
        <f>Points_Table!O49</f>
        <v>90</v>
      </c>
      <c r="H50">
        <f t="shared" si="0"/>
        <v>1</v>
      </c>
      <c r="I50">
        <f t="shared" si="1"/>
        <v>4</v>
      </c>
    </row>
    <row r="51" spans="1:14">
      <c r="B51" t="str">
        <f>IF('Survey Responses'!J66="Yes", 'Survey Responses'!B66, "")</f>
        <v>Nimit Mankodi</v>
      </c>
      <c r="C51">
        <v>5</v>
      </c>
      <c r="D51">
        <f>IF('Survey Responses'!K66="Yes", 5, 0)</f>
        <v>5</v>
      </c>
      <c r="E51">
        <f>Points_Table!O50</f>
        <v>93.333333333333329</v>
      </c>
      <c r="H51">
        <f t="shared" si="0"/>
        <v>1</v>
      </c>
      <c r="I51">
        <f t="shared" si="1"/>
        <v>3</v>
      </c>
    </row>
    <row r="52" spans="1:14">
      <c r="B52" t="str">
        <f>IF('Survey Responses'!J67="Yes", 'Survey Responses'!B67, "")</f>
        <v>Sijin Joseph</v>
      </c>
      <c r="C52">
        <v>5</v>
      </c>
      <c r="D52">
        <f>IF('Survey Responses'!K67="Yes", 5, 0)</f>
        <v>5</v>
      </c>
      <c r="E52">
        <f>Points_Table!O51</f>
        <v>45</v>
      </c>
      <c r="H52">
        <f t="shared" si="0"/>
        <v>1</v>
      </c>
      <c r="I52">
        <f t="shared" si="1"/>
        <v>44</v>
      </c>
    </row>
    <row r="53" spans="1:14">
      <c r="B53" t="str">
        <f>IF('Survey Responses'!J69="Yes", 'Survey Responses'!B69, "")</f>
        <v>Radhe Sravan</v>
      </c>
      <c r="C53">
        <v>5</v>
      </c>
      <c r="D53">
        <f>IF('Survey Responses'!K69="Yes", 5, 0)</f>
        <v>5</v>
      </c>
      <c r="E53">
        <f>Points_Table!O52</f>
        <v>72.5</v>
      </c>
      <c r="H53">
        <f t="shared" si="0"/>
        <v>1</v>
      </c>
      <c r="I53">
        <f t="shared" si="1"/>
        <v>23</v>
      </c>
    </row>
    <row r="56" spans="1:14">
      <c r="A56" t="s">
        <v>539</v>
      </c>
    </row>
    <row r="57" spans="1:14">
      <c r="L57" t="s">
        <v>561</v>
      </c>
      <c r="M57" t="s">
        <v>562</v>
      </c>
    </row>
    <row r="58" spans="1:14">
      <c r="B58" t="s">
        <v>509</v>
      </c>
      <c r="C58" t="s">
        <v>512</v>
      </c>
      <c r="D58" t="s">
        <v>513</v>
      </c>
      <c r="E58" t="s">
        <v>533</v>
      </c>
      <c r="F58" t="s">
        <v>517</v>
      </c>
      <c r="G58" t="s">
        <v>534</v>
      </c>
      <c r="H58" t="s">
        <v>526</v>
      </c>
      <c r="I58" t="s">
        <v>537</v>
      </c>
      <c r="J58" t="s">
        <v>541</v>
      </c>
      <c r="K58" t="s">
        <v>542</v>
      </c>
      <c r="L58" t="s">
        <v>543</v>
      </c>
      <c r="M58" t="s">
        <v>545</v>
      </c>
      <c r="N58" t="s">
        <v>546</v>
      </c>
    </row>
    <row r="59" spans="1:14">
      <c r="B59" t="str">
        <f>'Survey Responses'!B2</f>
        <v>Janvi Buddhadev</v>
      </c>
      <c r="C59">
        <f>IF('Survey Responses'!L2="Yes", 5, 0)</f>
        <v>5</v>
      </c>
      <c r="D59">
        <f>IF(AND('Survey Responses'!M2=TRUE, 'Survey Responses'!O2=TRUE), 5, IF(OR('Survey Responses'!M2=TRUE, 'Survey Responses'!O2=TRUE), 3, 0))</f>
        <v>3</v>
      </c>
      <c r="E59">
        <v>0</v>
      </c>
      <c r="F59">
        <f>SUM(C59:E59)</f>
        <v>8</v>
      </c>
      <c r="G59">
        <v>10</v>
      </c>
      <c r="H59">
        <f>F59/G59*100</f>
        <v>80</v>
      </c>
      <c r="I59">
        <f>E4</f>
        <v>86.666666666666671</v>
      </c>
      <c r="J59">
        <f>RANK(H59,$H$59:$H$126,0)</f>
        <v>11</v>
      </c>
      <c r="K59">
        <f>RANK(I59,$I$59:$I$126,0)</f>
        <v>6</v>
      </c>
      <c r="L59" s="9">
        <f>CORREL(J59:J126,K59:K126)</f>
        <v>0.64575473136191253</v>
      </c>
      <c r="M59" s="9">
        <v>0.62966800000000001</v>
      </c>
      <c r="N59" s="12">
        <v>8.8092251178306295E-9</v>
      </c>
    </row>
    <row r="60" spans="1:14">
      <c r="B60" t="str">
        <f>'Survey Responses'!B3</f>
        <v>Sumeer Anand</v>
      </c>
      <c r="C60">
        <f>IF('Survey Responses'!L3="Yes", 5, 0)</f>
        <v>5</v>
      </c>
      <c r="D60">
        <f>IF(AND('Survey Responses'!M3=TRUE, 'Survey Responses'!O3=TRUE), 5, IF(OR('Survey Responses'!M3=TRUE, 'Survey Responses'!O3=TRUE), 3, 0))</f>
        <v>3</v>
      </c>
      <c r="E60">
        <v>0</v>
      </c>
      <c r="F60">
        <f t="shared" ref="F60:F123" si="2">SUM(C60:E60)</f>
        <v>8</v>
      </c>
      <c r="G60">
        <v>15</v>
      </c>
      <c r="H60">
        <f t="shared" ref="H60:H123" si="3">F60/G60*100</f>
        <v>53.333333333333336</v>
      </c>
      <c r="I60">
        <f>E5</f>
        <v>86.666666666666671</v>
      </c>
      <c r="J60">
        <f>RANK(H60,$H$59:$H$126,0)</f>
        <v>22</v>
      </c>
      <c r="K60">
        <f>RANK(I60,$I$59:$I$126,0)</f>
        <v>6</v>
      </c>
    </row>
    <row r="61" spans="1:14">
      <c r="B61" t="str">
        <f>'Survey Responses'!B4</f>
        <v>Amit Mahajan</v>
      </c>
      <c r="C61">
        <f>IF('Survey Responses'!L4="Yes", 5, 0)</f>
        <v>5</v>
      </c>
      <c r="D61">
        <f>IF(AND('Survey Responses'!M4=TRUE, 'Survey Responses'!O4=TRUE), 5, IF(OR('Survey Responses'!M4=TRUE, 'Survey Responses'!O4=TRUE), 3, 0))</f>
        <v>5</v>
      </c>
      <c r="E61">
        <v>0</v>
      </c>
      <c r="F61">
        <f t="shared" si="2"/>
        <v>10</v>
      </c>
      <c r="G61">
        <v>10</v>
      </c>
      <c r="H61">
        <f t="shared" si="3"/>
        <v>100</v>
      </c>
      <c r="I61">
        <f>E6</f>
        <v>80</v>
      </c>
      <c r="J61">
        <f>RANK(H61,$H$59:$H$126,0)</f>
        <v>1</v>
      </c>
      <c r="K61">
        <f>RANK(I61,$I$59:$I$126,0)</f>
        <v>12</v>
      </c>
    </row>
    <row r="62" spans="1:14">
      <c r="B62" t="str">
        <f>'Survey Responses'!B5</f>
        <v>Meet Bavadiya</v>
      </c>
      <c r="C62">
        <f>IF('Survey Responses'!L5="Yes", 5, 0)</f>
        <v>5</v>
      </c>
      <c r="D62">
        <f>IF(AND('Survey Responses'!M5=TRUE, 'Survey Responses'!O5=TRUE), 5, IF(OR('Survey Responses'!M5=TRUE, 'Survey Responses'!O5=TRUE), 3, 0))</f>
        <v>5</v>
      </c>
      <c r="E62">
        <v>0</v>
      </c>
      <c r="F62">
        <f t="shared" si="2"/>
        <v>10</v>
      </c>
      <c r="G62">
        <v>10</v>
      </c>
      <c r="H62">
        <f t="shared" si="3"/>
        <v>100</v>
      </c>
      <c r="I62">
        <f>E7</f>
        <v>80</v>
      </c>
      <c r="J62">
        <f>RANK(H62,$H$59:$H$126,0)</f>
        <v>1</v>
      </c>
      <c r="K62">
        <f>RANK(I62,$I$59:$I$126,0)</f>
        <v>12</v>
      </c>
    </row>
    <row r="63" spans="1:14">
      <c r="B63" t="str">
        <f>'Survey Responses'!B6</f>
        <v>Hardik Sanghavi</v>
      </c>
      <c r="C63">
        <f>IF('Survey Responses'!L6="Yes", 5, 0)</f>
        <v>0</v>
      </c>
      <c r="D63">
        <f>IF(AND('Survey Responses'!M6=TRUE, 'Survey Responses'!O6=TRUE), 5, IF(OR('Survey Responses'!M6=TRUE, 'Survey Responses'!O6=TRUE), 3, 0))</f>
        <v>3</v>
      </c>
      <c r="E63">
        <v>0</v>
      </c>
      <c r="F63">
        <f t="shared" si="2"/>
        <v>3</v>
      </c>
      <c r="G63">
        <v>10</v>
      </c>
      <c r="H63">
        <f t="shared" si="3"/>
        <v>30</v>
      </c>
      <c r="I63">
        <f>Points_Table!O53</f>
        <v>56.666666666666664</v>
      </c>
      <c r="J63">
        <f>RANK(H63,$H$59:$H$126,0)</f>
        <v>50</v>
      </c>
      <c r="K63">
        <f>RANK(I63,$I$59:$I$126,0)</f>
        <v>48</v>
      </c>
    </row>
    <row r="64" spans="1:14">
      <c r="B64" t="str">
        <f>'Survey Responses'!B7</f>
        <v>Aman Awasthi</v>
      </c>
      <c r="C64">
        <f>IF('Survey Responses'!L7="Yes", 5, 0)</f>
        <v>5</v>
      </c>
      <c r="D64">
        <f>IF(AND('Survey Responses'!M7=TRUE, 'Survey Responses'!O7=TRUE), 5, IF(OR('Survey Responses'!M7=TRUE, 'Survey Responses'!O7=TRUE), 3, 0))</f>
        <v>0</v>
      </c>
      <c r="E64">
        <v>0</v>
      </c>
      <c r="F64">
        <f t="shared" si="2"/>
        <v>5</v>
      </c>
      <c r="G64">
        <v>10</v>
      </c>
      <c r="H64">
        <f t="shared" si="3"/>
        <v>50</v>
      </c>
      <c r="I64">
        <f>E8</f>
        <v>83.333333333333343</v>
      </c>
      <c r="J64">
        <f>RANK(H64,$H$59:$H$126,0)</f>
        <v>31</v>
      </c>
      <c r="K64">
        <f>RANK(I64,$I$59:$I$126,0)</f>
        <v>10</v>
      </c>
    </row>
    <row r="65" spans="2:11">
      <c r="B65" t="str">
        <f>'Survey Responses'!B8</f>
        <v>Ankit</v>
      </c>
      <c r="C65">
        <f>IF('Survey Responses'!L8="Yes", 5, 0)</f>
        <v>5</v>
      </c>
      <c r="D65">
        <f>IF(AND('Survey Responses'!M8=TRUE, 'Survey Responses'!O8=TRUE), 5, IF(OR('Survey Responses'!M8=TRUE, 'Survey Responses'!O8=TRUE), 3, 0))</f>
        <v>5</v>
      </c>
      <c r="E65">
        <v>0</v>
      </c>
      <c r="F65">
        <f t="shared" si="2"/>
        <v>10</v>
      </c>
      <c r="G65">
        <v>15</v>
      </c>
      <c r="H65">
        <f t="shared" si="3"/>
        <v>66.666666666666657</v>
      </c>
      <c r="I65">
        <f>E9</f>
        <v>90</v>
      </c>
      <c r="J65">
        <f>RANK(H65,$H$59:$H$126,0)</f>
        <v>17</v>
      </c>
      <c r="K65">
        <f>RANK(I65,$I$59:$I$126,0)</f>
        <v>4</v>
      </c>
    </row>
    <row r="66" spans="2:11">
      <c r="B66" t="str">
        <f>'Survey Responses'!B9</f>
        <v>Kaushal</v>
      </c>
      <c r="C66">
        <f>IF('Survey Responses'!L9="Yes", 5, 0)</f>
        <v>5</v>
      </c>
      <c r="D66">
        <f>IF(AND('Survey Responses'!M9=TRUE, 'Survey Responses'!O9=TRUE), 5, IF(OR('Survey Responses'!M9=TRUE, 'Survey Responses'!O9=TRUE), 3, 0))</f>
        <v>0</v>
      </c>
      <c r="E66">
        <v>0</v>
      </c>
      <c r="F66">
        <f t="shared" si="2"/>
        <v>5</v>
      </c>
      <c r="G66">
        <v>10</v>
      </c>
      <c r="H66">
        <f t="shared" si="3"/>
        <v>50</v>
      </c>
      <c r="I66">
        <f>E10</f>
        <v>53.333333333333336</v>
      </c>
      <c r="J66">
        <f>RANK(H66,$H$59:$H$126,0)</f>
        <v>31</v>
      </c>
      <c r="K66">
        <f>RANK(I66,$I$59:$I$126,0)</f>
        <v>50</v>
      </c>
    </row>
    <row r="67" spans="2:11">
      <c r="B67" t="str">
        <f>'Survey Responses'!B10</f>
        <v>Prayag ahire</v>
      </c>
      <c r="C67">
        <f>IF('Survey Responses'!L10="Yes", 5, 0)</f>
        <v>5</v>
      </c>
      <c r="D67">
        <f>IF(AND('Survey Responses'!M10=TRUE, 'Survey Responses'!O10=TRUE), 5, IF(OR('Survey Responses'!M10=TRUE, 'Survey Responses'!O10=TRUE), 3, 0))</f>
        <v>0</v>
      </c>
      <c r="E67">
        <v>0</v>
      </c>
      <c r="F67">
        <f t="shared" si="2"/>
        <v>5</v>
      </c>
      <c r="G67">
        <v>10</v>
      </c>
      <c r="H67">
        <f t="shared" si="3"/>
        <v>50</v>
      </c>
      <c r="I67">
        <f>Points_Table!O54</f>
        <v>66.666666666666657</v>
      </c>
      <c r="J67">
        <f>RANK(H67,$H$59:$H$126,0)</f>
        <v>31</v>
      </c>
      <c r="K67">
        <f>RANK(I67,$I$59:$I$126,0)</f>
        <v>34</v>
      </c>
    </row>
    <row r="68" spans="2:11">
      <c r="B68" t="str">
        <f>'Survey Responses'!B11</f>
        <v>Alvis Vadaliya</v>
      </c>
      <c r="C68">
        <f>IF('Survey Responses'!L11="Yes", 5, 0)</f>
        <v>0</v>
      </c>
      <c r="D68">
        <f>IF(AND('Survey Responses'!M11=TRUE, 'Survey Responses'!O11=TRUE), 5, IF(OR('Survey Responses'!M11=TRUE, 'Survey Responses'!O11=TRUE), 3, 0))</f>
        <v>3</v>
      </c>
      <c r="E68">
        <v>0</v>
      </c>
      <c r="F68">
        <f t="shared" si="2"/>
        <v>3</v>
      </c>
      <c r="G68">
        <v>10</v>
      </c>
      <c r="H68">
        <f t="shared" si="3"/>
        <v>30</v>
      </c>
      <c r="I68">
        <f>Points_Table!O55</f>
        <v>20</v>
      </c>
      <c r="J68">
        <f>RANK(H68,$H$59:$H$126,0)</f>
        <v>50</v>
      </c>
      <c r="K68">
        <f>RANK(I68,$I$59:$I$126,0)</f>
        <v>65</v>
      </c>
    </row>
    <row r="69" spans="2:11">
      <c r="B69" t="str">
        <f>'Survey Responses'!B12</f>
        <v>Hardik Chhatrala</v>
      </c>
      <c r="C69">
        <f>IF('Survey Responses'!L12="Yes", 5, 0)</f>
        <v>5</v>
      </c>
      <c r="D69">
        <f>IF(AND('Survey Responses'!M12=TRUE, 'Survey Responses'!O12=TRUE), 5, IF(OR('Survey Responses'!M12=TRUE, 'Survey Responses'!O12=TRUE), 3, 0))</f>
        <v>5</v>
      </c>
      <c r="E69">
        <v>0</v>
      </c>
      <c r="F69">
        <f t="shared" si="2"/>
        <v>10</v>
      </c>
      <c r="G69">
        <v>15</v>
      </c>
      <c r="H69">
        <f t="shared" si="3"/>
        <v>66.666666666666657</v>
      </c>
      <c r="I69">
        <f>Acceptability!E11</f>
        <v>95</v>
      </c>
      <c r="J69">
        <f>RANK(H69,$H$59:$H$126,0)</f>
        <v>17</v>
      </c>
      <c r="K69">
        <f>RANK(I69,$I$59:$I$126,0)</f>
        <v>1</v>
      </c>
    </row>
    <row r="70" spans="2:11">
      <c r="B70" t="str">
        <f>'Survey Responses'!B13</f>
        <v>Rohan Shah</v>
      </c>
      <c r="C70">
        <f>IF('Survey Responses'!L13="Yes", 5, 0)</f>
        <v>0</v>
      </c>
      <c r="D70">
        <f>IF(AND('Survey Responses'!M13=TRUE, 'Survey Responses'!O13=TRUE), 5, IF(OR('Survey Responses'!M13=TRUE, 'Survey Responses'!O13=TRUE), 3, 0))</f>
        <v>5</v>
      </c>
      <c r="E70">
        <v>0</v>
      </c>
      <c r="F70">
        <f t="shared" si="2"/>
        <v>5</v>
      </c>
      <c r="G70">
        <v>15</v>
      </c>
      <c r="H70">
        <f t="shared" si="3"/>
        <v>33.333333333333329</v>
      </c>
      <c r="I70">
        <f>Acceptability!E12</f>
        <v>67.5</v>
      </c>
      <c r="J70">
        <f>RANK(H70,$H$59:$H$126,0)</f>
        <v>42</v>
      </c>
      <c r="K70">
        <f>RANK(I70,$I$59:$I$126,0)</f>
        <v>31</v>
      </c>
    </row>
    <row r="71" spans="2:11">
      <c r="B71" t="str">
        <f>'Survey Responses'!B14</f>
        <v>Deepak Dadlani</v>
      </c>
      <c r="C71">
        <f>IF('Survey Responses'!L14="Yes", 5, 0)</f>
        <v>5</v>
      </c>
      <c r="D71">
        <f>IF(AND('Survey Responses'!M14=TRUE, 'Survey Responses'!O14=TRUE), 5, IF(OR('Survey Responses'!M14=TRUE, 'Survey Responses'!O14=TRUE), 3, 0))</f>
        <v>3</v>
      </c>
      <c r="E71">
        <v>0</v>
      </c>
      <c r="F71">
        <f t="shared" si="2"/>
        <v>8</v>
      </c>
      <c r="G71">
        <v>10</v>
      </c>
      <c r="H71">
        <f t="shared" si="3"/>
        <v>80</v>
      </c>
      <c r="I71">
        <f>Acceptability!E13</f>
        <v>80</v>
      </c>
      <c r="J71">
        <f>RANK(H71,$H$59:$H$126,0)</f>
        <v>11</v>
      </c>
      <c r="K71">
        <f>RANK(I71,$I$59:$I$126,0)</f>
        <v>12</v>
      </c>
    </row>
    <row r="72" spans="2:11">
      <c r="B72" t="str">
        <f>'Survey Responses'!B15</f>
        <v>Vatsal Mehta</v>
      </c>
      <c r="C72">
        <f>IF('Survey Responses'!L15="Yes", 5, 0)</f>
        <v>0</v>
      </c>
      <c r="D72">
        <f>IF(AND('Survey Responses'!M15=TRUE, 'Survey Responses'!O15=TRUE), 5, IF(OR('Survey Responses'!M15=TRUE, 'Survey Responses'!O15=TRUE), 3, 0))</f>
        <v>3</v>
      </c>
      <c r="E72">
        <v>0</v>
      </c>
      <c r="F72">
        <f t="shared" si="2"/>
        <v>3</v>
      </c>
      <c r="G72">
        <v>10</v>
      </c>
      <c r="H72">
        <f t="shared" si="3"/>
        <v>30</v>
      </c>
      <c r="I72">
        <f>Acceptability!E14</f>
        <v>70</v>
      </c>
      <c r="J72">
        <f>RANK(H72,$H$59:$H$126,0)</f>
        <v>50</v>
      </c>
      <c r="K72">
        <f>RANK(I72,$I$59:$I$126,0)</f>
        <v>28</v>
      </c>
    </row>
    <row r="73" spans="2:11">
      <c r="B73" t="str">
        <f>'Survey Responses'!B16</f>
        <v>Dinesh Sharma</v>
      </c>
      <c r="C73">
        <f>IF('Survey Responses'!L16="Yes", 5, 0)</f>
        <v>0</v>
      </c>
      <c r="D73">
        <f>IF(AND('Survey Responses'!M16=TRUE, 'Survey Responses'!O16=TRUE), 5, IF(OR('Survey Responses'!M16=TRUE, 'Survey Responses'!O16=TRUE), 3, 0))</f>
        <v>0</v>
      </c>
      <c r="E73">
        <v>0</v>
      </c>
      <c r="F73">
        <f t="shared" si="2"/>
        <v>0</v>
      </c>
      <c r="G73">
        <v>15</v>
      </c>
      <c r="H73">
        <f t="shared" si="3"/>
        <v>0</v>
      </c>
      <c r="I73">
        <f>Acceptability!E15</f>
        <v>50</v>
      </c>
      <c r="J73">
        <f>RANK(H73,$H$59:$H$126,0)</f>
        <v>63</v>
      </c>
      <c r="K73">
        <f>RANK(I73,$I$59:$I$126,0)</f>
        <v>53</v>
      </c>
    </row>
    <row r="74" spans="2:11">
      <c r="B74" t="str">
        <f>'Survey Responses'!B17</f>
        <v>Diptesh Joshi</v>
      </c>
      <c r="C74">
        <f>IF('Survey Responses'!L17="Yes", 5, 0)</f>
        <v>5</v>
      </c>
      <c r="D74">
        <f>IF(AND('Survey Responses'!M17=TRUE, 'Survey Responses'!O17=TRUE), 5, IF(OR('Survey Responses'!M17=TRUE, 'Survey Responses'!O17=TRUE), 3, 0))</f>
        <v>3</v>
      </c>
      <c r="E74">
        <v>0</v>
      </c>
      <c r="F74">
        <f t="shared" si="2"/>
        <v>8</v>
      </c>
      <c r="G74">
        <v>15</v>
      </c>
      <c r="H74">
        <f t="shared" si="3"/>
        <v>53.333333333333336</v>
      </c>
      <c r="I74">
        <f>Acceptability!E16</f>
        <v>70</v>
      </c>
      <c r="J74">
        <f>RANK(H74,$H$59:$H$126,0)</f>
        <v>22</v>
      </c>
      <c r="K74">
        <f>RANK(I74,$I$59:$I$126,0)</f>
        <v>28</v>
      </c>
    </row>
    <row r="75" spans="2:11">
      <c r="B75" t="str">
        <f>'Survey Responses'!B18</f>
        <v>Sumeer</v>
      </c>
      <c r="C75">
        <f>IF('Survey Responses'!L18="Yes", 5, 0)</f>
        <v>5</v>
      </c>
      <c r="D75">
        <f>IF(AND('Survey Responses'!M18=TRUE, 'Survey Responses'!O18=TRUE), 5, IF(OR('Survey Responses'!M18=TRUE, 'Survey Responses'!O18=TRUE), 3, 0))</f>
        <v>0</v>
      </c>
      <c r="E75">
        <v>0</v>
      </c>
      <c r="F75">
        <f t="shared" si="2"/>
        <v>5</v>
      </c>
      <c r="G75">
        <v>10</v>
      </c>
      <c r="H75">
        <f t="shared" si="3"/>
        <v>50</v>
      </c>
      <c r="I75">
        <f>Acceptability!E17</f>
        <v>77.5</v>
      </c>
      <c r="J75">
        <f>RANK(H75,$H$59:$H$126,0)</f>
        <v>31</v>
      </c>
      <c r="K75">
        <f>RANK(I75,$I$59:$I$126,0)</f>
        <v>19</v>
      </c>
    </row>
    <row r="76" spans="2:11">
      <c r="B76" t="str">
        <f>'Survey Responses'!B19</f>
        <v xml:space="preserve">Chirag </v>
      </c>
      <c r="C76">
        <f>IF('Survey Responses'!L19="Yes", 5, 0)</f>
        <v>0</v>
      </c>
      <c r="D76">
        <f>IF(AND('Survey Responses'!M19=TRUE, 'Survey Responses'!O19=TRUE), 5, IF(OR('Survey Responses'!M19=TRUE, 'Survey Responses'!O19=TRUE), 3, 0))</f>
        <v>5</v>
      </c>
      <c r="E76">
        <v>0</v>
      </c>
      <c r="F76">
        <f t="shared" si="2"/>
        <v>5</v>
      </c>
      <c r="G76">
        <v>15</v>
      </c>
      <c r="H76">
        <f t="shared" si="3"/>
        <v>33.333333333333329</v>
      </c>
      <c r="I76">
        <f>Points_Table!O56</f>
        <v>12.5</v>
      </c>
      <c r="J76">
        <f>RANK(H76,$H$59:$H$126,0)</f>
        <v>42</v>
      </c>
      <c r="K76">
        <f>RANK(I76,$I$59:$I$126,0)</f>
        <v>67</v>
      </c>
    </row>
    <row r="77" spans="2:11">
      <c r="B77" t="str">
        <f>'Survey Responses'!B20</f>
        <v>Parth karmur</v>
      </c>
      <c r="C77">
        <f>IF('Survey Responses'!L20="Yes", 5, 0)</f>
        <v>0</v>
      </c>
      <c r="D77">
        <f>IF(AND('Survey Responses'!M20=TRUE, 'Survey Responses'!O20=TRUE), 5, IF(OR('Survey Responses'!M20=TRUE, 'Survey Responses'!O20=TRUE), 3, 0))</f>
        <v>5</v>
      </c>
      <c r="E77">
        <v>0</v>
      </c>
      <c r="F77">
        <f t="shared" si="2"/>
        <v>5</v>
      </c>
      <c r="G77">
        <v>10</v>
      </c>
      <c r="H77">
        <f t="shared" si="3"/>
        <v>50</v>
      </c>
      <c r="I77">
        <f>Acceptability!E18</f>
        <v>70</v>
      </c>
      <c r="J77">
        <f>RANK(H77,$H$59:$H$126,0)</f>
        <v>31</v>
      </c>
      <c r="K77">
        <f>RANK(I77,$I$59:$I$126,0)</f>
        <v>28</v>
      </c>
    </row>
    <row r="78" spans="2:11">
      <c r="B78" t="str">
        <f>'Survey Responses'!B21</f>
        <v>Deep Thanki</v>
      </c>
      <c r="C78">
        <f>IF('Survey Responses'!L21="Yes", 5, 0)</f>
        <v>5</v>
      </c>
      <c r="D78">
        <f>IF(AND('Survey Responses'!M21=TRUE, 'Survey Responses'!O21=TRUE), 5, IF(OR('Survey Responses'!M21=TRUE, 'Survey Responses'!O21=TRUE), 3, 0))</f>
        <v>3</v>
      </c>
      <c r="E78">
        <v>0</v>
      </c>
      <c r="F78">
        <f t="shared" si="2"/>
        <v>8</v>
      </c>
      <c r="G78">
        <v>10</v>
      </c>
      <c r="H78">
        <f t="shared" si="3"/>
        <v>80</v>
      </c>
      <c r="I78">
        <f>Points_Table!O57</f>
        <v>80</v>
      </c>
      <c r="J78">
        <f>RANK(H78,$H$59:$H$126,0)</f>
        <v>11</v>
      </c>
      <c r="K78">
        <f>RANK(I78,$I$59:$I$126,0)</f>
        <v>12</v>
      </c>
    </row>
    <row r="79" spans="2:11">
      <c r="B79" t="str">
        <f>'Survey Responses'!B22</f>
        <v>Paras Laumas</v>
      </c>
      <c r="C79">
        <f>IF('Survey Responses'!L22="Yes", 5, 0)</f>
        <v>5</v>
      </c>
      <c r="D79">
        <f>IF(AND('Survey Responses'!M22=TRUE, 'Survey Responses'!O22=TRUE), 5, IF(OR('Survey Responses'!M22=TRUE, 'Survey Responses'!O22=TRUE), 3, 0))</f>
        <v>0</v>
      </c>
      <c r="E79">
        <v>0</v>
      </c>
      <c r="F79">
        <f t="shared" si="2"/>
        <v>5</v>
      </c>
      <c r="G79">
        <v>15</v>
      </c>
      <c r="H79">
        <f t="shared" si="3"/>
        <v>33.333333333333329</v>
      </c>
      <c r="I79">
        <f>E19</f>
        <v>75</v>
      </c>
      <c r="J79">
        <f>RANK(H79,$H$59:$H$126,0)</f>
        <v>42</v>
      </c>
      <c r="K79">
        <f>RANK(I79,$I$59:$I$126,0)</f>
        <v>24</v>
      </c>
    </row>
    <row r="80" spans="2:11">
      <c r="B80" t="str">
        <f>'Survey Responses'!B23</f>
        <v>Vushil Bhavsar</v>
      </c>
      <c r="C80">
        <f>IF('Survey Responses'!L23="Yes", 5, 0)</f>
        <v>5</v>
      </c>
      <c r="D80">
        <f>IF(AND('Survey Responses'!M23=TRUE, 'Survey Responses'!O23=TRUE), 5, IF(OR('Survey Responses'!M23=TRUE, 'Survey Responses'!O23=TRUE), 3, 0))</f>
        <v>3</v>
      </c>
      <c r="E80">
        <v>0</v>
      </c>
      <c r="F80">
        <f t="shared" si="2"/>
        <v>8</v>
      </c>
      <c r="G80">
        <v>15</v>
      </c>
      <c r="H80">
        <f t="shared" si="3"/>
        <v>53.333333333333336</v>
      </c>
      <c r="I80">
        <f>E20</f>
        <v>52.5</v>
      </c>
      <c r="J80">
        <f>RANK(H80,$H$59:$H$126,0)</f>
        <v>22</v>
      </c>
      <c r="K80">
        <f>RANK(I80,$I$59:$I$126,0)</f>
        <v>52</v>
      </c>
    </row>
    <row r="81" spans="2:11">
      <c r="B81" t="str">
        <f>'Survey Responses'!B24</f>
        <v xml:space="preserve">Chirag Chatwani </v>
      </c>
      <c r="C81">
        <f>IF('Survey Responses'!L24="Yes", 5, 0)</f>
        <v>5</v>
      </c>
      <c r="D81">
        <f>IF(AND('Survey Responses'!M24=TRUE, 'Survey Responses'!O24=TRUE), 5, IF(OR('Survey Responses'!M24=TRUE, 'Survey Responses'!O24=TRUE), 3, 0))</f>
        <v>3</v>
      </c>
      <c r="E81">
        <v>0</v>
      </c>
      <c r="F81">
        <f t="shared" si="2"/>
        <v>8</v>
      </c>
      <c r="G81">
        <v>10</v>
      </c>
      <c r="H81">
        <f t="shared" si="3"/>
        <v>80</v>
      </c>
      <c r="I81">
        <f>E21</f>
        <v>80</v>
      </c>
      <c r="J81">
        <f>RANK(H81,$H$59:$H$126,0)</f>
        <v>11</v>
      </c>
      <c r="K81">
        <f>RANK(I81,$I$59:$I$126,0)</f>
        <v>12</v>
      </c>
    </row>
    <row r="82" spans="2:11">
      <c r="B82" t="str">
        <f>'Survey Responses'!B25</f>
        <v>Shyam Sunder</v>
      </c>
      <c r="C82">
        <f>IF('Survey Responses'!L25="Yes", 5, 0)</f>
        <v>5</v>
      </c>
      <c r="D82">
        <f>IF(AND('Survey Responses'!M25=TRUE, 'Survey Responses'!O25=TRUE), 5, IF(OR('Survey Responses'!M25=TRUE, 'Survey Responses'!O25=TRUE), 3, 0))</f>
        <v>3</v>
      </c>
      <c r="E82">
        <v>0</v>
      </c>
      <c r="F82">
        <f t="shared" si="2"/>
        <v>8</v>
      </c>
      <c r="G82">
        <v>15</v>
      </c>
      <c r="H82">
        <f t="shared" si="3"/>
        <v>53.333333333333336</v>
      </c>
      <c r="I82">
        <f>E22</f>
        <v>82.5</v>
      </c>
      <c r="J82">
        <f>RANK(H82,$H$59:$H$126,0)</f>
        <v>22</v>
      </c>
      <c r="K82">
        <f>RANK(I82,$I$59:$I$126,0)</f>
        <v>11</v>
      </c>
    </row>
    <row r="83" spans="2:11">
      <c r="B83" t="str">
        <f>'Survey Responses'!B26</f>
        <v>Vinay Sheth</v>
      </c>
      <c r="C83">
        <f>IF('Survey Responses'!L26="Yes", 5, 0)</f>
        <v>5</v>
      </c>
      <c r="D83">
        <f>IF(AND('Survey Responses'!M26=TRUE, 'Survey Responses'!O26=TRUE), 5, IF(OR('Survey Responses'!M26=TRUE, 'Survey Responses'!O26=TRUE), 3, 0))</f>
        <v>3</v>
      </c>
      <c r="E83">
        <v>0</v>
      </c>
      <c r="F83">
        <f t="shared" si="2"/>
        <v>8</v>
      </c>
      <c r="G83">
        <v>10</v>
      </c>
      <c r="H83">
        <f t="shared" si="3"/>
        <v>80</v>
      </c>
      <c r="I83">
        <f>E23</f>
        <v>63.333333333333329</v>
      </c>
      <c r="J83">
        <f>RANK(H83,$H$59:$H$126,0)</f>
        <v>11</v>
      </c>
      <c r="K83">
        <f>RANK(I83,$I$59:$I$126,0)</f>
        <v>41</v>
      </c>
    </row>
    <row r="84" spans="2:11">
      <c r="B84" t="str">
        <f>'Survey Responses'!B27</f>
        <v>Rushang Patel</v>
      </c>
      <c r="C84">
        <f>IF('Survey Responses'!L27="Yes", 5, 0)</f>
        <v>0</v>
      </c>
      <c r="D84">
        <f>IF(AND('Survey Responses'!M27=TRUE, 'Survey Responses'!O27=TRUE), 5, IF(OR('Survey Responses'!M27=TRUE, 'Survey Responses'!O27=TRUE), 3, 0))</f>
        <v>5</v>
      </c>
      <c r="E84">
        <v>0</v>
      </c>
      <c r="F84">
        <f t="shared" si="2"/>
        <v>5</v>
      </c>
      <c r="G84">
        <v>10</v>
      </c>
      <c r="H84">
        <f t="shared" si="3"/>
        <v>50</v>
      </c>
      <c r="I84">
        <f>Points_Table!O58</f>
        <v>53.333333333333336</v>
      </c>
      <c r="J84">
        <f>RANK(H84,$H$59:$H$126,0)</f>
        <v>31</v>
      </c>
      <c r="K84">
        <f>RANK(I84,$I$59:$I$126,0)</f>
        <v>50</v>
      </c>
    </row>
    <row r="85" spans="2:11">
      <c r="B85" t="str">
        <f>'Survey Responses'!B28</f>
        <v xml:space="preserve">Shivam Gupta </v>
      </c>
      <c r="C85">
        <f>IF('Survey Responses'!L28="Yes", 5, 0)</f>
        <v>0</v>
      </c>
      <c r="D85">
        <f>IF(AND('Survey Responses'!M28=TRUE, 'Survey Responses'!O28=TRUE), 5, IF(OR('Survey Responses'!M28=TRUE, 'Survey Responses'!O28=TRUE), 3, 0))</f>
        <v>3</v>
      </c>
      <c r="E85">
        <v>0</v>
      </c>
      <c r="F85">
        <f t="shared" si="2"/>
        <v>3</v>
      </c>
      <c r="G85">
        <v>15</v>
      </c>
      <c r="H85">
        <f t="shared" si="3"/>
        <v>20</v>
      </c>
      <c r="I85">
        <f>Points_Table!O59</f>
        <v>55.000000000000007</v>
      </c>
      <c r="J85">
        <f>RANK(H85,$H$59:$H$126,0)</f>
        <v>55</v>
      </c>
      <c r="K85">
        <f>RANK(I85,$I$59:$I$126,0)</f>
        <v>49</v>
      </c>
    </row>
    <row r="86" spans="2:11">
      <c r="B86" t="str">
        <f>'Survey Responses'!B29</f>
        <v>Shehbaz Jafri</v>
      </c>
      <c r="C86">
        <f>IF('Survey Responses'!L29="Yes", 5, 0)</f>
        <v>5</v>
      </c>
      <c r="D86">
        <f>IF(AND('Survey Responses'!M29=TRUE, 'Survey Responses'!O29=TRUE), 5, IF(OR('Survey Responses'!M29=TRUE, 'Survey Responses'!O29=TRUE), 3, 0))</f>
        <v>5</v>
      </c>
      <c r="E86">
        <v>5</v>
      </c>
      <c r="F86">
        <f t="shared" si="2"/>
        <v>15</v>
      </c>
      <c r="G86">
        <v>15</v>
      </c>
      <c r="H86">
        <f t="shared" si="3"/>
        <v>100</v>
      </c>
      <c r="I86">
        <f>E24</f>
        <v>65</v>
      </c>
      <c r="J86">
        <f>RANK(H86,$H$59:$H$126,0)</f>
        <v>1</v>
      </c>
      <c r="K86">
        <f>RANK(I86,$I$59:$I$126,0)</f>
        <v>36</v>
      </c>
    </row>
    <row r="87" spans="2:11">
      <c r="B87" t="str">
        <f>'Survey Responses'!B30</f>
        <v>Dhrumil</v>
      </c>
      <c r="C87">
        <f>IF('Survey Responses'!L30="Yes", 5, 0)</f>
        <v>5</v>
      </c>
      <c r="D87">
        <f>IF(AND('Survey Responses'!M30=TRUE, 'Survey Responses'!O30=TRUE), 5, IF(OR('Survey Responses'!M30=TRUE, 'Survey Responses'!O30=TRUE), 3, 0))</f>
        <v>0</v>
      </c>
      <c r="E87">
        <v>0</v>
      </c>
      <c r="F87">
        <f t="shared" si="2"/>
        <v>5</v>
      </c>
      <c r="G87">
        <v>15</v>
      </c>
      <c r="H87">
        <f t="shared" si="3"/>
        <v>33.333333333333329</v>
      </c>
      <c r="I87">
        <f>E25</f>
        <v>65</v>
      </c>
      <c r="J87">
        <f>RANK(H87,$H$59:$H$126,0)</f>
        <v>42</v>
      </c>
      <c r="K87">
        <f>RANK(I87,$I$59:$I$126,0)</f>
        <v>36</v>
      </c>
    </row>
    <row r="88" spans="2:11">
      <c r="B88" t="str">
        <f>'Survey Responses'!B31</f>
        <v>Ompratap Singh</v>
      </c>
      <c r="C88">
        <f>IF('Survey Responses'!L31="Yes", 5, 0)</f>
        <v>5</v>
      </c>
      <c r="D88">
        <f>IF(AND('Survey Responses'!M31=TRUE, 'Survey Responses'!O31=TRUE), 5, IF(OR('Survey Responses'!M31=TRUE, 'Survey Responses'!O31=TRUE), 3, 0))</f>
        <v>0</v>
      </c>
      <c r="E88">
        <v>0</v>
      </c>
      <c r="F88">
        <f t="shared" si="2"/>
        <v>5</v>
      </c>
      <c r="G88">
        <v>10</v>
      </c>
      <c r="H88">
        <f t="shared" si="3"/>
        <v>50</v>
      </c>
      <c r="I88">
        <f>Points_Table!O60</f>
        <v>76.666666666666671</v>
      </c>
      <c r="J88">
        <f>RANK(H88,$H$59:$H$126,0)</f>
        <v>31</v>
      </c>
      <c r="K88">
        <f>RANK(I88,$I$59:$I$126,0)</f>
        <v>21</v>
      </c>
    </row>
    <row r="89" spans="2:11">
      <c r="B89" t="str">
        <f>'Survey Responses'!B32</f>
        <v>Tushar Pithiya</v>
      </c>
      <c r="C89">
        <f>IF('Survey Responses'!L32="Yes", 5, 0)</f>
        <v>5</v>
      </c>
      <c r="D89">
        <f>IF(AND('Survey Responses'!M32=TRUE, 'Survey Responses'!O32=TRUE), 5, IF(OR('Survey Responses'!M32=TRUE, 'Survey Responses'!O32=TRUE), 3, 0))</f>
        <v>3</v>
      </c>
      <c r="E89">
        <v>0</v>
      </c>
      <c r="F89">
        <f t="shared" si="2"/>
        <v>8</v>
      </c>
      <c r="G89">
        <v>15</v>
      </c>
      <c r="H89">
        <f t="shared" si="3"/>
        <v>53.333333333333336</v>
      </c>
      <c r="I89">
        <f t="shared" ref="I89:I95" si="4">E26</f>
        <v>72.5</v>
      </c>
      <c r="J89">
        <f>RANK(H89,$H$59:$H$126,0)</f>
        <v>22</v>
      </c>
      <c r="K89">
        <f>RANK(I89,$I$59:$I$126,0)</f>
        <v>25</v>
      </c>
    </row>
    <row r="90" spans="2:11">
      <c r="B90" t="str">
        <f>'Survey Responses'!B33</f>
        <v>Arpit Jaswal</v>
      </c>
      <c r="C90">
        <f>IF('Survey Responses'!L33="Yes", 5, 0)</f>
        <v>5</v>
      </c>
      <c r="D90">
        <f>IF(AND('Survey Responses'!M33=TRUE, 'Survey Responses'!O33=TRUE), 5, IF(OR('Survey Responses'!M33=TRUE, 'Survey Responses'!O33=TRUE), 3, 0))</f>
        <v>5</v>
      </c>
      <c r="E90">
        <v>0</v>
      </c>
      <c r="F90">
        <f t="shared" si="2"/>
        <v>10</v>
      </c>
      <c r="G90">
        <v>10</v>
      </c>
      <c r="H90">
        <f t="shared" si="3"/>
        <v>100</v>
      </c>
      <c r="I90">
        <f t="shared" si="4"/>
        <v>33.333333333333329</v>
      </c>
      <c r="J90">
        <f>RANK(H90,$H$59:$H$126,0)</f>
        <v>1</v>
      </c>
      <c r="K90">
        <f>RANK(I90,$I$59:$I$126,0)</f>
        <v>60</v>
      </c>
    </row>
    <row r="91" spans="2:11">
      <c r="B91" t="str">
        <f>'Survey Responses'!B34</f>
        <v>vaja sanjay</v>
      </c>
      <c r="C91">
        <f>IF('Survey Responses'!L34="Yes", 5, 0)</f>
        <v>5</v>
      </c>
      <c r="D91">
        <f>IF(AND('Survey Responses'!M34=TRUE, 'Survey Responses'!O34=TRUE), 5, IF(OR('Survey Responses'!M34=TRUE, 'Survey Responses'!O34=TRUE), 3, 0))</f>
        <v>3</v>
      </c>
      <c r="E91">
        <v>5</v>
      </c>
      <c r="F91">
        <f t="shared" si="2"/>
        <v>13</v>
      </c>
      <c r="G91">
        <v>15</v>
      </c>
      <c r="H91">
        <f t="shared" si="3"/>
        <v>86.666666666666671</v>
      </c>
      <c r="I91">
        <f t="shared" si="4"/>
        <v>67.5</v>
      </c>
      <c r="J91">
        <f>RANK(H91,$H$59:$H$126,0)</f>
        <v>8</v>
      </c>
      <c r="K91">
        <f>RANK(I91,$I$59:$I$126,0)</f>
        <v>31</v>
      </c>
    </row>
    <row r="92" spans="2:11">
      <c r="B92" t="str">
        <f>'Survey Responses'!B35</f>
        <v>Soneji Akram</v>
      </c>
      <c r="C92">
        <f>IF('Survey Responses'!L35="Yes", 5, 0)</f>
        <v>5</v>
      </c>
      <c r="D92">
        <f>IF(AND('Survey Responses'!M35=TRUE, 'Survey Responses'!O35=TRUE), 5, IF(OR('Survey Responses'!M35=TRUE, 'Survey Responses'!O35=TRUE), 3, 0))</f>
        <v>3</v>
      </c>
      <c r="E92">
        <v>5</v>
      </c>
      <c r="F92">
        <f t="shared" si="2"/>
        <v>13</v>
      </c>
      <c r="G92">
        <v>15</v>
      </c>
      <c r="H92">
        <f t="shared" si="3"/>
        <v>86.666666666666671</v>
      </c>
      <c r="I92">
        <f t="shared" si="4"/>
        <v>65</v>
      </c>
      <c r="J92">
        <f>RANK(H92,$H$59:$H$126,0)</f>
        <v>8</v>
      </c>
      <c r="K92">
        <f>RANK(I92,$I$59:$I$126,0)</f>
        <v>36</v>
      </c>
    </row>
    <row r="93" spans="2:11">
      <c r="B93" t="str">
        <f>'Survey Responses'!B36</f>
        <v xml:space="preserve">Chavda Kiran </v>
      </c>
      <c r="C93">
        <f>IF('Survey Responses'!L36="Yes", 5, 0)</f>
        <v>5</v>
      </c>
      <c r="D93">
        <f>IF(AND('Survey Responses'!M36=TRUE, 'Survey Responses'!O36=TRUE), 5, IF(OR('Survey Responses'!M36=TRUE, 'Survey Responses'!O36=TRUE), 3, 0))</f>
        <v>0</v>
      </c>
      <c r="E93">
        <v>0</v>
      </c>
      <c r="F93">
        <f t="shared" si="2"/>
        <v>5</v>
      </c>
      <c r="G93">
        <v>10</v>
      </c>
      <c r="H93">
        <f t="shared" si="3"/>
        <v>50</v>
      </c>
      <c r="I93">
        <f t="shared" si="4"/>
        <v>76.666666666666671</v>
      </c>
      <c r="J93">
        <f>RANK(H93,$H$59:$H$126,0)</f>
        <v>31</v>
      </c>
      <c r="K93">
        <f>RANK(I93,$I$59:$I$126,0)</f>
        <v>21</v>
      </c>
    </row>
    <row r="94" spans="2:11">
      <c r="B94" t="str">
        <f>'Survey Responses'!B37</f>
        <v xml:space="preserve">Gangadhar Heralgi </v>
      </c>
      <c r="C94">
        <f>IF('Survey Responses'!L37="Yes", 5, 0)</f>
        <v>5</v>
      </c>
      <c r="D94">
        <f>IF(AND('Survey Responses'!M37=TRUE, 'Survey Responses'!O37=TRUE), 5, IF(OR('Survey Responses'!M37=TRUE, 'Survey Responses'!O37=TRUE), 3, 0))</f>
        <v>3</v>
      </c>
      <c r="E94">
        <v>0</v>
      </c>
      <c r="F94">
        <f t="shared" si="2"/>
        <v>8</v>
      </c>
      <c r="G94">
        <v>15</v>
      </c>
      <c r="H94">
        <f t="shared" si="3"/>
        <v>53.333333333333336</v>
      </c>
      <c r="I94">
        <f t="shared" si="4"/>
        <v>95</v>
      </c>
      <c r="J94">
        <f>RANK(H94,$H$59:$H$126,0)</f>
        <v>22</v>
      </c>
      <c r="K94">
        <f>RANK(I94,$I$59:$I$126,0)</f>
        <v>1</v>
      </c>
    </row>
    <row r="95" spans="2:11">
      <c r="B95" t="str">
        <f>'Survey Responses'!B38</f>
        <v>Sandip M</v>
      </c>
      <c r="C95">
        <f>IF('Survey Responses'!L38="Yes", 5, 0)</f>
        <v>5</v>
      </c>
      <c r="D95">
        <f>IF(AND('Survey Responses'!M38=TRUE, 'Survey Responses'!O38=TRUE), 5, IF(OR('Survey Responses'!M38=TRUE, 'Survey Responses'!O38=TRUE), 3, 0))</f>
        <v>3</v>
      </c>
      <c r="E95">
        <v>0</v>
      </c>
      <c r="F95">
        <f t="shared" si="2"/>
        <v>8</v>
      </c>
      <c r="G95">
        <v>15</v>
      </c>
      <c r="H95">
        <f t="shared" si="3"/>
        <v>53.333333333333336</v>
      </c>
      <c r="I95">
        <f t="shared" si="4"/>
        <v>67.5</v>
      </c>
      <c r="J95">
        <f>RANK(H95,$H$59:$H$126,0)</f>
        <v>22</v>
      </c>
      <c r="K95">
        <f>RANK(I95,$I$59:$I$126,0)</f>
        <v>31</v>
      </c>
    </row>
    <row r="96" spans="2:11">
      <c r="B96" t="str">
        <f>'Survey Responses'!B39</f>
        <v>Swarnangsu Acharyya</v>
      </c>
      <c r="C96">
        <f>IF('Survey Responses'!L39="Yes", 5, 0)</f>
        <v>0</v>
      </c>
      <c r="D96">
        <f>IF(AND('Survey Responses'!M39=TRUE, 'Survey Responses'!O39=TRUE), 5, IF(OR('Survey Responses'!M39=TRUE, 'Survey Responses'!O39=TRUE), 3, 0))</f>
        <v>3</v>
      </c>
      <c r="E96">
        <v>0</v>
      </c>
      <c r="F96">
        <f t="shared" si="2"/>
        <v>3</v>
      </c>
      <c r="G96">
        <v>15</v>
      </c>
      <c r="H96">
        <f t="shared" si="3"/>
        <v>20</v>
      </c>
      <c r="I96">
        <f>Points_Table!O61</f>
        <v>60</v>
      </c>
      <c r="J96">
        <f>RANK(H96,$H$59:$H$126,0)</f>
        <v>55</v>
      </c>
      <c r="K96">
        <f>RANK(I96,$I$59:$I$126,0)</f>
        <v>42</v>
      </c>
    </row>
    <row r="97" spans="2:11">
      <c r="B97" t="str">
        <f>'Survey Responses'!B40</f>
        <v xml:space="preserve">Tarun Nittum </v>
      </c>
      <c r="C97">
        <f>IF('Survey Responses'!L40="Yes", 5, 0)</f>
        <v>0</v>
      </c>
      <c r="D97">
        <f>IF(AND('Survey Responses'!M40=TRUE, 'Survey Responses'!O40=TRUE), 5, IF(OR('Survey Responses'!M40=TRUE, 'Survey Responses'!O40=TRUE), 3, 0))</f>
        <v>3</v>
      </c>
      <c r="E97">
        <v>0</v>
      </c>
      <c r="F97">
        <f t="shared" si="2"/>
        <v>3</v>
      </c>
      <c r="G97">
        <v>10</v>
      </c>
      <c r="H97">
        <f t="shared" si="3"/>
        <v>30</v>
      </c>
      <c r="I97">
        <f>E33</f>
        <v>10</v>
      </c>
      <c r="J97">
        <f>RANK(H97,$H$59:$H$126,0)</f>
        <v>50</v>
      </c>
      <c r="K97">
        <f>RANK(I97,$I$59:$I$126,0)</f>
        <v>68</v>
      </c>
    </row>
    <row r="98" spans="2:11">
      <c r="B98" t="str">
        <f>'Survey Responses'!B41</f>
        <v>Radheshyam Saharan</v>
      </c>
      <c r="C98">
        <f>IF('Survey Responses'!L41="Yes", 5, 0)</f>
        <v>0</v>
      </c>
      <c r="D98">
        <f>IF(AND('Survey Responses'!M41=TRUE, 'Survey Responses'!O41=TRUE), 5, IF(OR('Survey Responses'!M41=TRUE, 'Survey Responses'!O41=TRUE), 3, 0))</f>
        <v>3</v>
      </c>
      <c r="E98">
        <v>0</v>
      </c>
      <c r="F98">
        <f t="shared" si="2"/>
        <v>3</v>
      </c>
      <c r="G98">
        <v>15</v>
      </c>
      <c r="H98">
        <f t="shared" si="3"/>
        <v>20</v>
      </c>
      <c r="I98">
        <f>E34</f>
        <v>37.5</v>
      </c>
      <c r="J98">
        <f>RANK(H98,$H$59:$H$126,0)</f>
        <v>55</v>
      </c>
      <c r="K98">
        <f>RANK(I98,$I$59:$I$126,0)</f>
        <v>58</v>
      </c>
    </row>
    <row r="99" spans="2:11">
      <c r="B99" t="str">
        <f>'Survey Responses'!B42</f>
        <v xml:space="preserve">Yesha Shah </v>
      </c>
      <c r="C99">
        <f>IF('Survey Responses'!L42="Yes", 5, 0)</f>
        <v>0</v>
      </c>
      <c r="D99">
        <f>IF(AND('Survey Responses'!M42=TRUE, 'Survey Responses'!O42=TRUE), 5, IF(OR('Survey Responses'!M42=TRUE, 'Survey Responses'!O42=TRUE), 3, 0))</f>
        <v>5</v>
      </c>
      <c r="E99">
        <v>0</v>
      </c>
      <c r="F99">
        <f t="shared" si="2"/>
        <v>5</v>
      </c>
      <c r="G99">
        <v>15</v>
      </c>
      <c r="H99">
        <f t="shared" si="3"/>
        <v>33.333333333333329</v>
      </c>
      <c r="I99">
        <f>E35</f>
        <v>57.499999999999993</v>
      </c>
      <c r="J99">
        <f>RANK(H99,$H$59:$H$126,0)</f>
        <v>42</v>
      </c>
      <c r="K99">
        <f>RANK(I99,$I$59:$I$126,0)</f>
        <v>47</v>
      </c>
    </row>
    <row r="100" spans="2:11">
      <c r="B100" t="str">
        <f>'Survey Responses'!B43</f>
        <v xml:space="preserve">Amit pachauri </v>
      </c>
      <c r="C100">
        <f>IF('Survey Responses'!L43="Yes", 5, 0)</f>
        <v>0</v>
      </c>
      <c r="D100">
        <f>IF(AND('Survey Responses'!M43=TRUE, 'Survey Responses'!O43=TRUE), 5, IF(OR('Survey Responses'!M43=TRUE, 'Survey Responses'!O43=TRUE), 3, 0))</f>
        <v>0</v>
      </c>
      <c r="E100">
        <v>0</v>
      </c>
      <c r="F100">
        <f t="shared" si="2"/>
        <v>0</v>
      </c>
      <c r="G100">
        <v>15</v>
      </c>
      <c r="H100">
        <f t="shared" si="3"/>
        <v>0</v>
      </c>
      <c r="I100">
        <f>E36</f>
        <v>47.5</v>
      </c>
      <c r="J100">
        <f>RANK(H100,$H$59:$H$126,0)</f>
        <v>63</v>
      </c>
      <c r="K100">
        <f>RANK(I100,$I$59:$I$126,0)</f>
        <v>54</v>
      </c>
    </row>
    <row r="101" spans="2:11">
      <c r="B101" t="str">
        <f>'Survey Responses'!B44</f>
        <v>Laxit Shah</v>
      </c>
      <c r="C101">
        <f>IF('Survey Responses'!L44="Yes", 5, 0)</f>
        <v>0</v>
      </c>
      <c r="D101">
        <f>IF(AND('Survey Responses'!M44=TRUE, 'Survey Responses'!O44=TRUE), 5, IF(OR('Survey Responses'!M44=TRUE, 'Survey Responses'!O44=TRUE), 3, 0))</f>
        <v>0</v>
      </c>
      <c r="E101">
        <v>0</v>
      </c>
      <c r="F101">
        <f t="shared" si="2"/>
        <v>0</v>
      </c>
      <c r="G101">
        <v>10</v>
      </c>
      <c r="H101">
        <f t="shared" si="3"/>
        <v>0</v>
      </c>
      <c r="I101">
        <f>Points_Table!O62</f>
        <v>26.666666666666668</v>
      </c>
      <c r="J101">
        <f>RANK(H101,$H$59:$H$126,0)</f>
        <v>63</v>
      </c>
      <c r="K101">
        <f>RANK(I101,$I$59:$I$126,0)</f>
        <v>63</v>
      </c>
    </row>
    <row r="102" spans="2:11">
      <c r="B102" t="str">
        <f>'Survey Responses'!B45</f>
        <v>Amit Chopra</v>
      </c>
      <c r="C102">
        <f>IF('Survey Responses'!L45="Yes", 5, 0)</f>
        <v>0</v>
      </c>
      <c r="D102">
        <f>IF(AND('Survey Responses'!M45=TRUE, 'Survey Responses'!O45=TRUE), 5, IF(OR('Survey Responses'!M45=TRUE, 'Survey Responses'!O45=TRUE), 3, 0))</f>
        <v>3</v>
      </c>
      <c r="E102">
        <v>0</v>
      </c>
      <c r="F102">
        <f t="shared" si="2"/>
        <v>3</v>
      </c>
      <c r="G102">
        <v>15</v>
      </c>
      <c r="H102">
        <f t="shared" si="3"/>
        <v>20</v>
      </c>
      <c r="I102">
        <f>Points_Table!O63</f>
        <v>22.5</v>
      </c>
      <c r="J102">
        <f>RANK(H102,$H$59:$H$126,0)</f>
        <v>55</v>
      </c>
      <c r="K102">
        <f>RANK(I102,$I$59:$I$126,0)</f>
        <v>64</v>
      </c>
    </row>
    <row r="103" spans="2:11">
      <c r="B103" t="str">
        <f>'Survey Responses'!B46</f>
        <v>Laleet Avaiya</v>
      </c>
      <c r="C103">
        <f>IF('Survey Responses'!L46="Yes", 5, 0)</f>
        <v>0</v>
      </c>
      <c r="D103">
        <f>IF(AND('Survey Responses'!M46=TRUE, 'Survey Responses'!O46=TRUE), 5, IF(OR('Survey Responses'!M46=TRUE, 'Survey Responses'!O46=TRUE), 3, 0))</f>
        <v>3</v>
      </c>
      <c r="E103">
        <v>0</v>
      </c>
      <c r="F103">
        <f t="shared" si="2"/>
        <v>3</v>
      </c>
      <c r="G103">
        <v>15</v>
      </c>
      <c r="H103">
        <f t="shared" si="3"/>
        <v>20</v>
      </c>
      <c r="I103">
        <f>E37</f>
        <v>20</v>
      </c>
      <c r="J103">
        <f>RANK(H103,$H$59:$H$126,0)</f>
        <v>55</v>
      </c>
      <c r="K103">
        <f>RANK(I103,$I$59:$I$126,0)</f>
        <v>65</v>
      </c>
    </row>
    <row r="104" spans="2:11">
      <c r="B104" t="str">
        <f>'Survey Responses'!B47</f>
        <v>Nipun Modi</v>
      </c>
      <c r="C104">
        <f>IF('Survey Responses'!L47="Yes", 5, 0)</f>
        <v>0</v>
      </c>
      <c r="D104">
        <f>IF(AND('Survey Responses'!M47=TRUE, 'Survey Responses'!O47=TRUE), 5, IF(OR('Survey Responses'!M47=TRUE, 'Survey Responses'!O47=TRUE), 3, 0))</f>
        <v>0</v>
      </c>
      <c r="E104">
        <v>0</v>
      </c>
      <c r="F104">
        <f t="shared" si="2"/>
        <v>0</v>
      </c>
      <c r="G104">
        <v>15</v>
      </c>
      <c r="H104">
        <f t="shared" si="3"/>
        <v>0</v>
      </c>
      <c r="I104">
        <f>Points_Table!O64</f>
        <v>60</v>
      </c>
      <c r="J104">
        <f>RANK(H104,$H$59:$H$126,0)</f>
        <v>63</v>
      </c>
      <c r="K104">
        <f>RANK(I104,$I$59:$I$126,0)</f>
        <v>42</v>
      </c>
    </row>
    <row r="105" spans="2:11">
      <c r="B105" t="str">
        <f>'Survey Responses'!B48</f>
        <v xml:space="preserve">Dhruv kumar singh </v>
      </c>
      <c r="C105">
        <f>IF('Survey Responses'!L48="Yes", 5, 0)</f>
        <v>0</v>
      </c>
      <c r="D105">
        <f>IF(AND('Survey Responses'!M48=TRUE, 'Survey Responses'!O48=TRUE), 5, IF(OR('Survey Responses'!M48=TRUE, 'Survey Responses'!O48=TRUE), 3, 0))</f>
        <v>3</v>
      </c>
      <c r="E105">
        <v>0</v>
      </c>
      <c r="F105">
        <f t="shared" si="2"/>
        <v>3</v>
      </c>
      <c r="G105">
        <v>15</v>
      </c>
      <c r="H105">
        <f t="shared" si="3"/>
        <v>20</v>
      </c>
      <c r="I105">
        <f>Acceptability!E38</f>
        <v>60</v>
      </c>
      <c r="J105">
        <f>RANK(H105,$H$59:$H$126,0)</f>
        <v>55</v>
      </c>
      <c r="K105">
        <f>RANK(I105,$I$59:$I$126,0)</f>
        <v>42</v>
      </c>
    </row>
    <row r="106" spans="2:11">
      <c r="B106" t="str">
        <f>'Survey Responses'!B49</f>
        <v>Ravi kumar Chitturi</v>
      </c>
      <c r="C106">
        <f>IF('Survey Responses'!L49="Yes", 5, 0)</f>
        <v>5</v>
      </c>
      <c r="D106">
        <f>IF(AND('Survey Responses'!M49=TRUE, 'Survey Responses'!O49=TRUE), 5, IF(OR('Survey Responses'!M49=TRUE, 'Survey Responses'!O49=TRUE), 3, 0))</f>
        <v>3</v>
      </c>
      <c r="E106">
        <v>0</v>
      </c>
      <c r="F106">
        <f t="shared" si="2"/>
        <v>8</v>
      </c>
      <c r="G106">
        <v>15</v>
      </c>
      <c r="H106">
        <f t="shared" si="3"/>
        <v>53.333333333333336</v>
      </c>
      <c r="I106">
        <f>Acceptability!E39</f>
        <v>80</v>
      </c>
      <c r="J106">
        <f>RANK(H106,$H$59:$H$126,0)</f>
        <v>22</v>
      </c>
      <c r="K106">
        <f>RANK(I106,$I$59:$I$126,0)</f>
        <v>12</v>
      </c>
    </row>
    <row r="107" spans="2:11">
      <c r="B107" t="str">
        <f>'Survey Responses'!B50</f>
        <v>Kishan Peyetti</v>
      </c>
      <c r="C107">
        <f>IF('Survey Responses'!L50="Yes", 5, 0)</f>
        <v>5</v>
      </c>
      <c r="D107">
        <f>IF(AND('Survey Responses'!M50=TRUE, 'Survey Responses'!O50=TRUE), 5, IF(OR('Survey Responses'!M50=TRUE, 'Survey Responses'!O50=TRUE), 3, 0))</f>
        <v>5</v>
      </c>
      <c r="E107">
        <v>0</v>
      </c>
      <c r="F107">
        <f t="shared" si="2"/>
        <v>10</v>
      </c>
      <c r="G107">
        <v>15</v>
      </c>
      <c r="H107">
        <f t="shared" si="3"/>
        <v>66.666666666666657</v>
      </c>
      <c r="I107">
        <f>Acceptability!E40</f>
        <v>65</v>
      </c>
      <c r="J107">
        <f>RANK(H107,$H$59:$H$126,0)</f>
        <v>17</v>
      </c>
      <c r="K107">
        <f>RANK(I107,$I$59:$I$126,0)</f>
        <v>36</v>
      </c>
    </row>
    <row r="108" spans="2:11">
      <c r="B108" t="str">
        <f>'Survey Responses'!B51</f>
        <v>Ankita</v>
      </c>
      <c r="C108">
        <f>IF('Survey Responses'!L51="Yes", 5, 0)</f>
        <v>5</v>
      </c>
      <c r="D108">
        <f>IF(AND('Survey Responses'!M51=TRUE, 'Survey Responses'!O51=TRUE), 5, IF(OR('Survey Responses'!M51=TRUE, 'Survey Responses'!O51=TRUE), 3, 0))</f>
        <v>0</v>
      </c>
      <c r="E108">
        <v>0</v>
      </c>
      <c r="F108">
        <f t="shared" si="2"/>
        <v>5</v>
      </c>
      <c r="G108">
        <v>10</v>
      </c>
      <c r="H108">
        <f t="shared" si="3"/>
        <v>50</v>
      </c>
      <c r="I108">
        <f>Acceptability!E41</f>
        <v>43.333333333333336</v>
      </c>
      <c r="J108">
        <f>RANK(H108,$H$59:$H$126,0)</f>
        <v>31</v>
      </c>
      <c r="K108">
        <f>RANK(I108,$I$59:$I$126,0)</f>
        <v>56</v>
      </c>
    </row>
    <row r="109" spans="2:11">
      <c r="B109" t="str">
        <f>'Survey Responses'!B52</f>
        <v>Yatharth Joshi</v>
      </c>
      <c r="C109">
        <f>IF('Survey Responses'!L52="Yes", 5, 0)</f>
        <v>5</v>
      </c>
      <c r="D109">
        <f>IF(AND('Survey Responses'!M52=TRUE, 'Survey Responses'!O52=TRUE), 5, IF(OR('Survey Responses'!M52=TRUE, 'Survey Responses'!O52=TRUE), 3, 0))</f>
        <v>0</v>
      </c>
      <c r="E109">
        <v>0</v>
      </c>
      <c r="F109">
        <f t="shared" si="2"/>
        <v>5</v>
      </c>
      <c r="G109">
        <v>10</v>
      </c>
      <c r="H109">
        <f t="shared" si="3"/>
        <v>50</v>
      </c>
      <c r="I109">
        <f>Acceptability!E42</f>
        <v>76.666666666666671</v>
      </c>
      <c r="J109">
        <f>RANK(H109,$H$59:$H$126,0)</f>
        <v>31</v>
      </c>
      <c r="K109">
        <f>RANK(I109,$I$59:$I$126,0)</f>
        <v>21</v>
      </c>
    </row>
    <row r="110" spans="2:11">
      <c r="B110" t="str">
        <f>'Survey Responses'!B53</f>
        <v>Hamza Zaveri</v>
      </c>
      <c r="C110">
        <f>IF('Survey Responses'!L53="Yes", 5, 0)</f>
        <v>5</v>
      </c>
      <c r="D110">
        <f>IF(AND('Survey Responses'!M53=TRUE, 'Survey Responses'!O53=TRUE), 5, IF(OR('Survey Responses'!M53=TRUE, 'Survey Responses'!O53=TRUE), 3, 0))</f>
        <v>0</v>
      </c>
      <c r="E110">
        <v>0</v>
      </c>
      <c r="F110">
        <f t="shared" si="2"/>
        <v>5</v>
      </c>
      <c r="G110">
        <v>15</v>
      </c>
      <c r="H110">
        <f t="shared" si="3"/>
        <v>33.333333333333329</v>
      </c>
      <c r="I110">
        <f>Acceptability!E43</f>
        <v>72.5</v>
      </c>
      <c r="J110">
        <f>RANK(H110,$H$59:$H$126,0)</f>
        <v>42</v>
      </c>
      <c r="K110">
        <f>RANK(I110,$I$59:$I$126,0)</f>
        <v>25</v>
      </c>
    </row>
    <row r="111" spans="2:11">
      <c r="B111" t="str">
        <f>'Survey Responses'!B54</f>
        <v>Deep Dave</v>
      </c>
      <c r="C111">
        <f>IF('Survey Responses'!L54="Yes", 5, 0)</f>
        <v>5</v>
      </c>
      <c r="D111">
        <f>IF(AND('Survey Responses'!M54=TRUE, 'Survey Responses'!O54=TRUE), 5, IF(OR('Survey Responses'!M54=TRUE, 'Survey Responses'!O54=TRUE), 3, 0))</f>
        <v>5</v>
      </c>
      <c r="E111">
        <v>0</v>
      </c>
      <c r="F111">
        <f t="shared" si="2"/>
        <v>10</v>
      </c>
      <c r="G111">
        <v>10</v>
      </c>
      <c r="H111">
        <f t="shared" si="3"/>
        <v>100</v>
      </c>
      <c r="I111">
        <f>Acceptability!E44</f>
        <v>86.666666666666671</v>
      </c>
      <c r="J111">
        <f>RANK(H111,$H$59:$H$126,0)</f>
        <v>1</v>
      </c>
      <c r="K111">
        <f>RANK(I111,$I$59:$I$126,0)</f>
        <v>6</v>
      </c>
    </row>
    <row r="112" spans="2:11">
      <c r="B112" t="str">
        <f>'Survey Responses'!B55</f>
        <v>Amit Mankodi</v>
      </c>
      <c r="C112">
        <f>IF('Survey Responses'!L55="Yes", 5, 0)</f>
        <v>5</v>
      </c>
      <c r="D112">
        <f>IF(AND('Survey Responses'!M55=TRUE, 'Survey Responses'!O55=TRUE), 5, IF(OR('Survey Responses'!M55=TRUE, 'Survey Responses'!O55=TRUE), 3, 0))</f>
        <v>0</v>
      </c>
      <c r="E112">
        <v>0</v>
      </c>
      <c r="F112">
        <f t="shared" si="2"/>
        <v>5</v>
      </c>
      <c r="G112">
        <v>10</v>
      </c>
      <c r="H112">
        <f t="shared" si="3"/>
        <v>50</v>
      </c>
      <c r="I112">
        <f>Points_Table!O65</f>
        <v>66.666666666666657</v>
      </c>
      <c r="J112">
        <f>RANK(H112,$H$59:$H$126,0)</f>
        <v>31</v>
      </c>
      <c r="K112">
        <f>RANK(I112,$I$59:$I$126,0)</f>
        <v>34</v>
      </c>
    </row>
    <row r="113" spans="2:11">
      <c r="B113" t="str">
        <f>'Survey Responses'!B56</f>
        <v>Harjinder Chandi</v>
      </c>
      <c r="C113">
        <f>IF('Survey Responses'!L56="Yes", 5, 0)</f>
        <v>5</v>
      </c>
      <c r="D113">
        <f>IF(AND('Survey Responses'!M56=TRUE, 'Survey Responses'!O56=TRUE), 5, IF(OR('Survey Responses'!M56=TRUE, 'Survey Responses'!O56=TRUE), 3, 0))</f>
        <v>5</v>
      </c>
      <c r="E113">
        <v>5</v>
      </c>
      <c r="F113">
        <f t="shared" si="2"/>
        <v>15</v>
      </c>
      <c r="G113">
        <v>15</v>
      </c>
      <c r="H113">
        <f t="shared" si="3"/>
        <v>100</v>
      </c>
      <c r="I113">
        <f>E45</f>
        <v>77.5</v>
      </c>
      <c r="J113">
        <f>RANK(H113,$H$59:$H$126,0)</f>
        <v>1</v>
      </c>
      <c r="K113">
        <f>RANK(I113,$I$59:$I$126,0)</f>
        <v>19</v>
      </c>
    </row>
    <row r="114" spans="2:11">
      <c r="B114" t="str">
        <f>'Survey Responses'!B57</f>
        <v>Piyush Khanna</v>
      </c>
      <c r="C114">
        <f>IF('Survey Responses'!L57="Yes", 5, 0)</f>
        <v>0</v>
      </c>
      <c r="D114">
        <f>IF(AND('Survey Responses'!M57=TRUE, 'Survey Responses'!O57=TRUE), 5, IF(OR('Survey Responses'!M57=TRUE, 'Survey Responses'!O57=TRUE), 3, 0))</f>
        <v>3</v>
      </c>
      <c r="E114">
        <v>0</v>
      </c>
      <c r="F114">
        <f t="shared" si="2"/>
        <v>3</v>
      </c>
      <c r="G114">
        <v>15</v>
      </c>
      <c r="H114">
        <f t="shared" si="3"/>
        <v>20</v>
      </c>
      <c r="I114">
        <f>Points_Table!O66</f>
        <v>60</v>
      </c>
      <c r="J114">
        <f>RANK(H114,$H$59:$H$126,0)</f>
        <v>55</v>
      </c>
      <c r="K114">
        <f>RANK(I114,$I$59:$I$126,0)</f>
        <v>42</v>
      </c>
    </row>
    <row r="115" spans="2:11">
      <c r="B115" t="str">
        <f>'Survey Responses'!B58</f>
        <v>Ashwin</v>
      </c>
      <c r="C115">
        <f>IF('Survey Responses'!L58="Yes", 5, 0)</f>
        <v>0</v>
      </c>
      <c r="D115">
        <f>IF(AND('Survey Responses'!M58=TRUE, 'Survey Responses'!O58=TRUE), 5, IF(OR('Survey Responses'!M58=TRUE, 'Survey Responses'!O58=TRUE), 3, 0))</f>
        <v>0</v>
      </c>
      <c r="E115">
        <v>0</v>
      </c>
      <c r="F115">
        <f t="shared" si="2"/>
        <v>0</v>
      </c>
      <c r="G115">
        <v>10</v>
      </c>
      <c r="H115">
        <f t="shared" si="3"/>
        <v>0</v>
      </c>
      <c r="I115">
        <f>Points_Table!O67</f>
        <v>30</v>
      </c>
      <c r="J115">
        <f>RANK(H115,$H$59:$H$126,0)</f>
        <v>63</v>
      </c>
      <c r="K115">
        <f>RANK(I115,$I$59:$I$126,0)</f>
        <v>61</v>
      </c>
    </row>
    <row r="116" spans="2:11">
      <c r="B116" t="str">
        <f>'Survey Responses'!B59</f>
        <v>Anjani Chandan</v>
      </c>
      <c r="C116">
        <f>IF('Survey Responses'!L59="Yes", 5, 0)</f>
        <v>5</v>
      </c>
      <c r="D116">
        <f>IF(AND('Survey Responses'!M59=TRUE, 'Survey Responses'!O59=TRUE), 5, IF(OR('Survey Responses'!M59=TRUE, 'Survey Responses'!O59=TRUE), 3, 0))</f>
        <v>5</v>
      </c>
      <c r="E116">
        <v>0</v>
      </c>
      <c r="F116">
        <f t="shared" si="2"/>
        <v>10</v>
      </c>
      <c r="G116">
        <v>15</v>
      </c>
      <c r="H116">
        <f t="shared" si="3"/>
        <v>66.666666666666657</v>
      </c>
      <c r="I116">
        <f>E46</f>
        <v>85</v>
      </c>
      <c r="J116">
        <f>RANK(H116,$H$59:$H$126,0)</f>
        <v>17</v>
      </c>
      <c r="K116">
        <f>RANK(I116,$I$59:$I$126,0)</f>
        <v>9</v>
      </c>
    </row>
    <row r="117" spans="2:11">
      <c r="B117" t="str">
        <f>'Survey Responses'!B60</f>
        <v>Archan Ranade</v>
      </c>
      <c r="C117">
        <f>IF('Survey Responses'!L60="Yes", 5, 0)</f>
        <v>0</v>
      </c>
      <c r="D117">
        <f>IF(AND('Survey Responses'!M60=TRUE, 'Survey Responses'!O60=TRUE), 5, IF(OR('Survey Responses'!M60=TRUE, 'Survey Responses'!O60=TRUE), 3, 0))</f>
        <v>5</v>
      </c>
      <c r="E117">
        <v>0</v>
      </c>
      <c r="F117">
        <f t="shared" si="2"/>
        <v>5</v>
      </c>
      <c r="G117">
        <v>15</v>
      </c>
      <c r="H117">
        <f t="shared" si="3"/>
        <v>33.333333333333329</v>
      </c>
      <c r="I117">
        <f>Points_Table!O68</f>
        <v>40</v>
      </c>
      <c r="J117">
        <f>RANK(H117,$H$59:$H$126,0)</f>
        <v>42</v>
      </c>
      <c r="K117">
        <f>RANK(I117,$I$59:$I$126,0)</f>
        <v>57</v>
      </c>
    </row>
    <row r="118" spans="2:11">
      <c r="B118" t="str">
        <f>'Survey Responses'!B61</f>
        <v>Rahul Pawar</v>
      </c>
      <c r="C118">
        <f>IF('Survey Responses'!L61="Yes", 5, 0)</f>
        <v>0</v>
      </c>
      <c r="D118">
        <f>IF(AND('Survey Responses'!M61=TRUE, 'Survey Responses'!O61=TRUE), 5, IF(OR('Survey Responses'!M61=TRUE, 'Survey Responses'!O61=TRUE), 3, 0))</f>
        <v>3</v>
      </c>
      <c r="E118">
        <v>0</v>
      </c>
      <c r="F118">
        <f t="shared" si="2"/>
        <v>3</v>
      </c>
      <c r="G118">
        <v>15</v>
      </c>
      <c r="H118">
        <f t="shared" si="3"/>
        <v>20</v>
      </c>
      <c r="I118">
        <f>Points_Table!O69</f>
        <v>35</v>
      </c>
      <c r="J118">
        <f>RANK(H118,$H$59:$H$126,0)</f>
        <v>55</v>
      </c>
      <c r="K118">
        <f>RANK(I118,$I$59:$I$126,0)</f>
        <v>59</v>
      </c>
    </row>
    <row r="119" spans="2:11">
      <c r="B119" t="str">
        <f>'Survey Responses'!B62</f>
        <v>Israr</v>
      </c>
      <c r="C119">
        <f>IF('Survey Responses'!L62="Yes", 5, 0)</f>
        <v>0</v>
      </c>
      <c r="D119">
        <f>IF(AND('Survey Responses'!M62=TRUE, 'Survey Responses'!O62=TRUE), 5, IF(OR('Survey Responses'!M62=TRUE, 'Survey Responses'!O62=TRUE), 3, 0))</f>
        <v>0</v>
      </c>
      <c r="E119">
        <v>0</v>
      </c>
      <c r="F119">
        <f t="shared" si="2"/>
        <v>0</v>
      </c>
      <c r="G119">
        <v>15</v>
      </c>
      <c r="H119">
        <f t="shared" si="3"/>
        <v>0</v>
      </c>
      <c r="I119">
        <f t="shared" ref="I119:I124" si="5">E47</f>
        <v>27.500000000000004</v>
      </c>
      <c r="J119">
        <f>RANK(H119,$H$59:$H$126,0)</f>
        <v>63</v>
      </c>
      <c r="K119">
        <f>RANK(I119,$I$59:$I$126,0)</f>
        <v>62</v>
      </c>
    </row>
    <row r="120" spans="2:11">
      <c r="B120" t="str">
        <f>'Survey Responses'!B63</f>
        <v>AJAYKUMAR VAVDIYA</v>
      </c>
      <c r="C120">
        <f>IF('Survey Responses'!L63="Yes", 5, 0)</f>
        <v>5</v>
      </c>
      <c r="D120">
        <f>IF(AND('Survey Responses'!M63=TRUE, 'Survey Responses'!O63=TRUE), 5, IF(OR('Survey Responses'!M63=TRUE, 'Survey Responses'!O63=TRUE), 3, 0))</f>
        <v>3</v>
      </c>
      <c r="E120">
        <v>0</v>
      </c>
      <c r="F120">
        <f t="shared" si="2"/>
        <v>8</v>
      </c>
      <c r="G120">
        <v>10</v>
      </c>
      <c r="H120">
        <f t="shared" si="3"/>
        <v>80</v>
      </c>
      <c r="I120">
        <f t="shared" si="5"/>
        <v>80</v>
      </c>
      <c r="J120">
        <f>RANK(H120,$H$59:$H$126,0)</f>
        <v>11</v>
      </c>
      <c r="K120">
        <f>RANK(I120,$I$59:$I$126,0)</f>
        <v>12</v>
      </c>
    </row>
    <row r="121" spans="2:11">
      <c r="B121" t="str">
        <f>'Survey Responses'!B64</f>
        <v>Kartik Vaghasiya</v>
      </c>
      <c r="C121">
        <f>IF('Survey Responses'!L64="Yes", 5, 0)</f>
        <v>5</v>
      </c>
      <c r="D121">
        <f>IF(AND('Survey Responses'!M64=TRUE, 'Survey Responses'!O64=TRUE), 5, IF(OR('Survey Responses'!M64=TRUE, 'Survey Responses'!O64=TRUE), 3, 0))</f>
        <v>3</v>
      </c>
      <c r="E121">
        <v>5</v>
      </c>
      <c r="F121">
        <f t="shared" si="2"/>
        <v>13</v>
      </c>
      <c r="G121">
        <v>15</v>
      </c>
      <c r="H121">
        <f t="shared" si="3"/>
        <v>86.666666666666671</v>
      </c>
      <c r="I121">
        <f t="shared" si="5"/>
        <v>65</v>
      </c>
      <c r="J121">
        <f>RANK(H121,$H$59:$H$126,0)</f>
        <v>8</v>
      </c>
      <c r="K121">
        <f>RANK(I121,$I$59:$I$126,0)</f>
        <v>36</v>
      </c>
    </row>
    <row r="122" spans="2:11">
      <c r="B122" t="str">
        <f>'Survey Responses'!B65</f>
        <v>Patricia Colley</v>
      </c>
      <c r="C122">
        <f>IF('Survey Responses'!L65="Yes", 5, 0)</f>
        <v>5</v>
      </c>
      <c r="D122">
        <f>IF(AND('Survey Responses'!M65=TRUE, 'Survey Responses'!O65=TRUE), 5, IF(OR('Survey Responses'!M65=TRUE, 'Survey Responses'!O65=TRUE), 3, 0))</f>
        <v>5</v>
      </c>
      <c r="E122">
        <v>0</v>
      </c>
      <c r="F122">
        <f t="shared" si="2"/>
        <v>10</v>
      </c>
      <c r="G122">
        <v>15</v>
      </c>
      <c r="H122">
        <f t="shared" si="3"/>
        <v>66.666666666666657</v>
      </c>
      <c r="I122">
        <f t="shared" si="5"/>
        <v>90</v>
      </c>
      <c r="J122">
        <f>RANK(H122,$H$59:$H$126,0)</f>
        <v>17</v>
      </c>
      <c r="K122">
        <f>RANK(I122,$I$59:$I$126,0)</f>
        <v>4</v>
      </c>
    </row>
    <row r="123" spans="2:11">
      <c r="B123" t="str">
        <f>'Survey Responses'!B66</f>
        <v>Nimit Mankodi</v>
      </c>
      <c r="C123">
        <f>IF('Survey Responses'!L66="Yes", 5, 0)</f>
        <v>5</v>
      </c>
      <c r="D123">
        <f>IF(AND('Survey Responses'!M66=TRUE, 'Survey Responses'!O66=TRUE), 5, IF(OR('Survey Responses'!M66=TRUE, 'Survey Responses'!O66=TRUE), 3, 0))</f>
        <v>5</v>
      </c>
      <c r="E123">
        <v>0</v>
      </c>
      <c r="F123">
        <f t="shared" si="2"/>
        <v>10</v>
      </c>
      <c r="G123">
        <v>10</v>
      </c>
      <c r="H123">
        <f t="shared" si="3"/>
        <v>100</v>
      </c>
      <c r="I123">
        <f t="shared" si="5"/>
        <v>93.333333333333329</v>
      </c>
      <c r="J123">
        <f>RANK(H123,$H$59:$H$126,0)</f>
        <v>1</v>
      </c>
      <c r="K123">
        <f>RANK(I123,$I$59:$I$126,0)</f>
        <v>3</v>
      </c>
    </row>
    <row r="124" spans="2:11">
      <c r="B124" t="str">
        <f>'Survey Responses'!B67</f>
        <v>Sijin Joseph</v>
      </c>
      <c r="C124">
        <f>IF('Survey Responses'!L67="Yes", 5, 0)</f>
        <v>5</v>
      </c>
      <c r="D124">
        <f>IF(AND('Survey Responses'!M67=TRUE, 'Survey Responses'!O67=TRUE), 5, IF(OR('Survey Responses'!M67=TRUE, 'Survey Responses'!O67=TRUE), 3, 0))</f>
        <v>3</v>
      </c>
      <c r="E124">
        <v>0</v>
      </c>
      <c r="F124">
        <f t="shared" ref="F124:F126" si="6">SUM(C124:E124)</f>
        <v>8</v>
      </c>
      <c r="G124">
        <v>15</v>
      </c>
      <c r="H124">
        <f t="shared" ref="H124:H126" si="7">F124/G124*100</f>
        <v>53.333333333333336</v>
      </c>
      <c r="I124">
        <f t="shared" si="5"/>
        <v>45</v>
      </c>
      <c r="J124">
        <f>RANK(H124,$H$59:$H$126,0)</f>
        <v>22</v>
      </c>
      <c r="K124">
        <f>RANK(I124,$I$59:$I$126,0)</f>
        <v>55</v>
      </c>
    </row>
    <row r="125" spans="2:11">
      <c r="B125" t="str">
        <f>'Survey Responses'!B68</f>
        <v>Hetav Vakani</v>
      </c>
      <c r="C125">
        <f>IF('Survey Responses'!L68="Yes", 5, 0)</f>
        <v>0</v>
      </c>
      <c r="D125">
        <f>IF(AND('Survey Responses'!M68=TRUE, 'Survey Responses'!O68=TRUE), 5, IF(OR('Survey Responses'!M68=TRUE, 'Survey Responses'!O68=TRUE), 3, 0))</f>
        <v>3</v>
      </c>
      <c r="E125">
        <v>0</v>
      </c>
      <c r="F125">
        <f t="shared" si="6"/>
        <v>3</v>
      </c>
      <c r="G125">
        <v>10</v>
      </c>
      <c r="H125">
        <f t="shared" si="7"/>
        <v>30</v>
      </c>
      <c r="I125">
        <f>Points_Table!O70</f>
        <v>60</v>
      </c>
      <c r="J125">
        <f>RANK(H125,$H$59:$H$126,0)</f>
        <v>50</v>
      </c>
      <c r="K125">
        <f>RANK(I125,$I$59:$I$126,0)</f>
        <v>42</v>
      </c>
    </row>
    <row r="126" spans="2:11">
      <c r="B126" t="str">
        <f>'Survey Responses'!B69</f>
        <v>Radhe Sravan</v>
      </c>
      <c r="C126">
        <f>IF('Survey Responses'!L69="Yes", 5, 0)</f>
        <v>5</v>
      </c>
      <c r="D126">
        <f>IF(AND('Survey Responses'!M69=TRUE, 'Survey Responses'!O69=TRUE), 5, IF(OR('Survey Responses'!M69=TRUE, 'Survey Responses'!O69=TRUE), 3, 0))</f>
        <v>0</v>
      </c>
      <c r="E126">
        <v>0</v>
      </c>
      <c r="F126">
        <f t="shared" si="6"/>
        <v>5</v>
      </c>
      <c r="G126">
        <v>15</v>
      </c>
      <c r="H126">
        <f t="shared" si="7"/>
        <v>33.333333333333329</v>
      </c>
      <c r="I126">
        <f>E53</f>
        <v>72.5</v>
      </c>
      <c r="J126">
        <f>RANK(H126,$H$59:$H$126,0)</f>
        <v>42</v>
      </c>
      <c r="K126">
        <f>RANK(I126,$I$59:$I$126,0)</f>
        <v>25</v>
      </c>
    </row>
    <row r="129" spans="1:14">
      <c r="A129" t="s">
        <v>540</v>
      </c>
    </row>
    <row r="130" spans="1:14">
      <c r="L130" t="s">
        <v>561</v>
      </c>
      <c r="M130" t="s">
        <v>562</v>
      </c>
    </row>
    <row r="131" spans="1:14">
      <c r="B131" t="s">
        <v>509</v>
      </c>
      <c r="C131" t="s">
        <v>514</v>
      </c>
      <c r="D131" t="s">
        <v>515</v>
      </c>
      <c r="E131" t="s">
        <v>516</v>
      </c>
      <c r="F131" t="s">
        <v>517</v>
      </c>
      <c r="G131" t="s">
        <v>526</v>
      </c>
      <c r="J131" t="s">
        <v>541</v>
      </c>
      <c r="K131" t="s">
        <v>542</v>
      </c>
      <c r="L131" t="s">
        <v>543</v>
      </c>
      <c r="M131" t="s">
        <v>545</v>
      </c>
      <c r="N131" t="s">
        <v>546</v>
      </c>
    </row>
    <row r="132" spans="1:14">
      <c r="B132" t="str">
        <f>B4</f>
        <v>Janvi Buddhadev</v>
      </c>
      <c r="C132">
        <f>Points_Table!H3</f>
        <v>3</v>
      </c>
      <c r="D132">
        <f>Points_Table!I3</f>
        <v>5</v>
      </c>
      <c r="E132">
        <f>Points_Table!J3</f>
        <v>5</v>
      </c>
      <c r="F132">
        <f>SUM(C132:E132)</f>
        <v>13</v>
      </c>
      <c r="G132">
        <f>Points_Table!O3</f>
        <v>86.666666666666671</v>
      </c>
      <c r="J132">
        <f>RANK(F132,$F$132:$F$181,0)</f>
        <v>7</v>
      </c>
      <c r="K132">
        <f>RANK(G132,$G$132:$G$181,0)</f>
        <v>6</v>
      </c>
      <c r="L132">
        <f>CORREL(J132:J181,K132:K181)</f>
        <v>0.70920227520706969</v>
      </c>
      <c r="M132" s="9">
        <v>0.66025639187999996</v>
      </c>
      <c r="N132" s="12">
        <v>9.0504374542054105E-10</v>
      </c>
    </row>
    <row r="133" spans="1:14">
      <c r="B133" t="str">
        <f t="shared" ref="B133:B181" si="8">B5</f>
        <v>Sumeer Anand</v>
      </c>
      <c r="C133">
        <f>Points_Table!H4</f>
        <v>5</v>
      </c>
      <c r="D133">
        <f>Points_Table!I4</f>
        <v>5</v>
      </c>
      <c r="E133">
        <f>Points_Table!J4</f>
        <v>3</v>
      </c>
      <c r="F133">
        <f>SUM(C133:E133)</f>
        <v>13</v>
      </c>
      <c r="G133">
        <f>Points_Table!O4</f>
        <v>86.666666666666671</v>
      </c>
      <c r="J133">
        <f>RANK(F133,$F$132:$F$181,0)</f>
        <v>7</v>
      </c>
      <c r="K133">
        <f>RANK(G133,$G$132:$G$181,0)</f>
        <v>6</v>
      </c>
    </row>
    <row r="134" spans="1:14">
      <c r="B134" t="str">
        <f t="shared" si="8"/>
        <v>Amit Mahajan</v>
      </c>
      <c r="C134">
        <f>Points_Table!H5</f>
        <v>3</v>
      </c>
      <c r="D134">
        <f>Points_Table!I5</f>
        <v>3</v>
      </c>
      <c r="E134">
        <f>Points_Table!J5</f>
        <v>3</v>
      </c>
      <c r="F134">
        <f t="shared" ref="F134:F181" si="9">SUM(C134:E134)</f>
        <v>9</v>
      </c>
      <c r="G134">
        <f>Points_Table!O5</f>
        <v>80</v>
      </c>
      <c r="J134">
        <f>RANK(F134,$F$132:$F$181,0)</f>
        <v>30</v>
      </c>
      <c r="K134">
        <f>RANK(G134,$G$132:$G$181,0)</f>
        <v>12</v>
      </c>
    </row>
    <row r="135" spans="1:14">
      <c r="B135" t="str">
        <f t="shared" si="8"/>
        <v>Meet Bavadiya</v>
      </c>
      <c r="C135">
        <f>Points_Table!H6</f>
        <v>3</v>
      </c>
      <c r="D135">
        <f>Points_Table!I6</f>
        <v>3</v>
      </c>
      <c r="E135">
        <f>Points_Table!J6</f>
        <v>3</v>
      </c>
      <c r="F135">
        <f t="shared" si="9"/>
        <v>9</v>
      </c>
      <c r="G135">
        <f>Points_Table!O6</f>
        <v>80</v>
      </c>
      <c r="J135">
        <f>RANK(F135,$F$132:$F$181,0)</f>
        <v>30</v>
      </c>
      <c r="K135">
        <f>RANK(G135,$G$132:$G$181,0)</f>
        <v>12</v>
      </c>
    </row>
    <row r="136" spans="1:14">
      <c r="B136" t="str">
        <f t="shared" si="8"/>
        <v>Aman Awasthi</v>
      </c>
      <c r="C136">
        <f>Points_Table!H7</f>
        <v>5</v>
      </c>
      <c r="D136">
        <f>Points_Table!I7</f>
        <v>5</v>
      </c>
      <c r="E136">
        <f>Points_Table!J7</f>
        <v>5</v>
      </c>
      <c r="F136">
        <f t="shared" si="9"/>
        <v>15</v>
      </c>
      <c r="G136">
        <f>Points_Table!O7</f>
        <v>83.333333333333343</v>
      </c>
      <c r="J136">
        <f>RANK(F136,$F$132:$F$181,0)</f>
        <v>1</v>
      </c>
      <c r="K136">
        <f>RANK(G136,$G$132:$G$181,0)</f>
        <v>10</v>
      </c>
    </row>
    <row r="137" spans="1:14">
      <c r="B137" t="str">
        <f t="shared" si="8"/>
        <v>Ankit</v>
      </c>
      <c r="C137">
        <f>Points_Table!H8</f>
        <v>3</v>
      </c>
      <c r="D137">
        <f>Points_Table!I8</f>
        <v>3</v>
      </c>
      <c r="E137">
        <f>Points_Table!J8</f>
        <v>5</v>
      </c>
      <c r="F137">
        <f t="shared" si="9"/>
        <v>11</v>
      </c>
      <c r="G137">
        <f>Points_Table!O8</f>
        <v>90</v>
      </c>
      <c r="J137">
        <f>RANK(F137,$F$132:$F$181,0)</f>
        <v>16</v>
      </c>
      <c r="K137">
        <f>RANK(G137,$G$132:$G$181,0)</f>
        <v>4</v>
      </c>
    </row>
    <row r="138" spans="1:14">
      <c r="B138" t="str">
        <f t="shared" si="8"/>
        <v>Kaushal</v>
      </c>
      <c r="C138">
        <f>Points_Table!H9</f>
        <v>0</v>
      </c>
      <c r="D138">
        <f>Points_Table!I9</f>
        <v>3</v>
      </c>
      <c r="E138">
        <f>Points_Table!J9</f>
        <v>3</v>
      </c>
      <c r="F138">
        <f t="shared" si="9"/>
        <v>6</v>
      </c>
      <c r="G138">
        <f>Points_Table!O9</f>
        <v>53.333333333333336</v>
      </c>
      <c r="J138">
        <f>RANK(F138,$F$132:$F$181,0)</f>
        <v>41</v>
      </c>
      <c r="K138">
        <f>RANK(G138,$G$132:$G$181,0)</f>
        <v>40</v>
      </c>
    </row>
    <row r="139" spans="1:14">
      <c r="B139" t="str">
        <f t="shared" si="8"/>
        <v>Hardik Chhatrala</v>
      </c>
      <c r="C139">
        <f>Points_Table!H10</f>
        <v>5</v>
      </c>
      <c r="D139">
        <f>Points_Table!I10</f>
        <v>5</v>
      </c>
      <c r="E139">
        <f>Points_Table!J10</f>
        <v>5</v>
      </c>
      <c r="F139">
        <f t="shared" si="9"/>
        <v>15</v>
      </c>
      <c r="G139">
        <f>Points_Table!O10</f>
        <v>95</v>
      </c>
      <c r="J139">
        <f>RANK(F139,$F$132:$F$181,0)</f>
        <v>1</v>
      </c>
      <c r="K139">
        <f>RANK(G139,$G$132:$G$181,0)</f>
        <v>1</v>
      </c>
    </row>
    <row r="140" spans="1:14">
      <c r="B140" t="str">
        <f t="shared" si="8"/>
        <v>Rohan Shah</v>
      </c>
      <c r="C140">
        <f>Points_Table!H11</f>
        <v>3</v>
      </c>
      <c r="D140">
        <f>Points_Table!I11</f>
        <v>3</v>
      </c>
      <c r="E140">
        <f>Points_Table!J11</f>
        <v>3</v>
      </c>
      <c r="F140">
        <f t="shared" si="9"/>
        <v>9</v>
      </c>
      <c r="G140">
        <f>Points_Table!O11</f>
        <v>67.5</v>
      </c>
      <c r="J140">
        <f>RANK(F140,$F$132:$F$181,0)</f>
        <v>30</v>
      </c>
      <c r="K140">
        <f>RANK(G140,$G$132:$G$181,0)</f>
        <v>29</v>
      </c>
    </row>
    <row r="141" spans="1:14">
      <c r="B141" t="str">
        <f t="shared" si="8"/>
        <v>Deepak Dadlani</v>
      </c>
      <c r="C141">
        <f>Points_Table!H12</f>
        <v>3</v>
      </c>
      <c r="D141">
        <f>Points_Table!I12</f>
        <v>3</v>
      </c>
      <c r="E141">
        <f>Points_Table!J12</f>
        <v>5</v>
      </c>
      <c r="F141">
        <f t="shared" si="9"/>
        <v>11</v>
      </c>
      <c r="G141">
        <f>Points_Table!O12</f>
        <v>80</v>
      </c>
      <c r="J141">
        <f>RANK(F141,$F$132:$F$181,0)</f>
        <v>16</v>
      </c>
      <c r="K141">
        <f>RANK(G141,$G$132:$G$181,0)</f>
        <v>12</v>
      </c>
    </row>
    <row r="142" spans="1:14">
      <c r="B142" t="str">
        <f t="shared" si="8"/>
        <v>Vatsal Mehta</v>
      </c>
      <c r="C142">
        <f>Points_Table!H13</f>
        <v>3</v>
      </c>
      <c r="D142">
        <f>Points_Table!I13</f>
        <v>5</v>
      </c>
      <c r="E142">
        <f>Points_Table!J13</f>
        <v>5</v>
      </c>
      <c r="F142">
        <f t="shared" si="9"/>
        <v>13</v>
      </c>
      <c r="G142">
        <f>Points_Table!O13</f>
        <v>70</v>
      </c>
      <c r="J142">
        <f>RANK(F142,$F$132:$F$181,0)</f>
        <v>7</v>
      </c>
      <c r="K142">
        <f>RANK(G142,$G$132:$G$181,0)</f>
        <v>26</v>
      </c>
    </row>
    <row r="143" spans="1:14">
      <c r="B143" t="str">
        <f t="shared" si="8"/>
        <v>Dinesh Sharma</v>
      </c>
      <c r="C143">
        <f>Points_Table!H14</f>
        <v>5</v>
      </c>
      <c r="D143">
        <f>Points_Table!I14</f>
        <v>5</v>
      </c>
      <c r="E143">
        <f>Points_Table!J14</f>
        <v>5</v>
      </c>
      <c r="F143">
        <f t="shared" si="9"/>
        <v>15</v>
      </c>
      <c r="G143">
        <f>Points_Table!O14</f>
        <v>50</v>
      </c>
      <c r="J143">
        <f>RANK(F143,$F$132:$F$181,0)</f>
        <v>1</v>
      </c>
      <c r="K143">
        <f>RANK(G143,$G$132:$G$181,0)</f>
        <v>42</v>
      </c>
    </row>
    <row r="144" spans="1:14">
      <c r="B144" t="str">
        <f t="shared" si="8"/>
        <v>Diptesh Joshi</v>
      </c>
      <c r="C144">
        <f>Points_Table!H15</f>
        <v>3</v>
      </c>
      <c r="D144">
        <f>Points_Table!I15</f>
        <v>3</v>
      </c>
      <c r="E144">
        <f>Points_Table!J15</f>
        <v>3</v>
      </c>
      <c r="F144">
        <f t="shared" si="9"/>
        <v>9</v>
      </c>
      <c r="G144">
        <f>Points_Table!O15</f>
        <v>70</v>
      </c>
      <c r="J144">
        <f>RANK(F144,$F$132:$F$181,0)</f>
        <v>30</v>
      </c>
      <c r="K144">
        <f>RANK(G144,$G$132:$G$181,0)</f>
        <v>26</v>
      </c>
    </row>
    <row r="145" spans="2:11">
      <c r="B145" t="str">
        <f t="shared" si="8"/>
        <v>Sumeer</v>
      </c>
      <c r="C145">
        <f>Points_Table!H16</f>
        <v>3</v>
      </c>
      <c r="D145">
        <f>Points_Table!I16</f>
        <v>5</v>
      </c>
      <c r="E145">
        <f>Points_Table!J16</f>
        <v>3</v>
      </c>
      <c r="F145">
        <f t="shared" si="9"/>
        <v>11</v>
      </c>
      <c r="G145">
        <f>Points_Table!O16</f>
        <v>77.5</v>
      </c>
      <c r="J145">
        <f>RANK(F145,$F$132:$F$181,0)</f>
        <v>16</v>
      </c>
      <c r="K145">
        <f>RANK(G145,$G$132:$G$181,0)</f>
        <v>18</v>
      </c>
    </row>
    <row r="146" spans="2:11">
      <c r="B146" t="str">
        <f t="shared" si="8"/>
        <v>Parth karmur</v>
      </c>
      <c r="C146">
        <f>Points_Table!H17</f>
        <v>3</v>
      </c>
      <c r="D146">
        <f>Points_Table!I17</f>
        <v>5</v>
      </c>
      <c r="E146">
        <f>Points_Table!J17</f>
        <v>3</v>
      </c>
      <c r="F146">
        <f t="shared" si="9"/>
        <v>11</v>
      </c>
      <c r="G146">
        <f>Points_Table!O17</f>
        <v>70</v>
      </c>
      <c r="J146">
        <f>RANK(F146,$F$132:$F$181,0)</f>
        <v>16</v>
      </c>
      <c r="K146">
        <f>RANK(G146,$G$132:$G$181,0)</f>
        <v>26</v>
      </c>
    </row>
    <row r="147" spans="2:11">
      <c r="B147" t="str">
        <f t="shared" si="8"/>
        <v>Paras Laumas</v>
      </c>
      <c r="C147">
        <f>Points_Table!H18</f>
        <v>5</v>
      </c>
      <c r="D147">
        <f>Points_Table!I18</f>
        <v>5</v>
      </c>
      <c r="E147">
        <f>Points_Table!J18</f>
        <v>5</v>
      </c>
      <c r="F147">
        <f t="shared" si="9"/>
        <v>15</v>
      </c>
      <c r="G147">
        <f>Points_Table!O18</f>
        <v>75</v>
      </c>
      <c r="J147">
        <f>RANK(F147,$F$132:$F$181,0)</f>
        <v>1</v>
      </c>
      <c r="K147">
        <f>RANK(G147,$G$132:$G$181,0)</f>
        <v>22</v>
      </c>
    </row>
    <row r="148" spans="2:11">
      <c r="B148" t="str">
        <f t="shared" si="8"/>
        <v>Vushil Bhavsar</v>
      </c>
      <c r="C148">
        <f>Points_Table!H19</f>
        <v>3</v>
      </c>
      <c r="D148">
        <f>Points_Table!I19</f>
        <v>5</v>
      </c>
      <c r="E148">
        <f>Points_Table!J19</f>
        <v>0</v>
      </c>
      <c r="F148">
        <f t="shared" si="9"/>
        <v>8</v>
      </c>
      <c r="G148">
        <f>Points_Table!O19</f>
        <v>52.5</v>
      </c>
      <c r="J148">
        <f>RANK(F148,$F$132:$F$181,0)</f>
        <v>39</v>
      </c>
      <c r="K148">
        <f>RANK(G148,$G$132:$G$181,0)</f>
        <v>41</v>
      </c>
    </row>
    <row r="149" spans="2:11">
      <c r="B149" t="str">
        <f t="shared" si="8"/>
        <v xml:space="preserve">Chirag Chatwani </v>
      </c>
      <c r="C149">
        <f>Points_Table!H20</f>
        <v>3</v>
      </c>
      <c r="D149">
        <f>Points_Table!I20</f>
        <v>3</v>
      </c>
      <c r="E149">
        <f>Points_Table!J20</f>
        <v>5</v>
      </c>
      <c r="F149">
        <f t="shared" si="9"/>
        <v>11</v>
      </c>
      <c r="G149">
        <f>Points_Table!O20</f>
        <v>80</v>
      </c>
      <c r="J149">
        <f>RANK(F149,$F$132:$F$181,0)</f>
        <v>16</v>
      </c>
      <c r="K149">
        <f>RANK(G149,$G$132:$G$181,0)</f>
        <v>12</v>
      </c>
    </row>
    <row r="150" spans="2:11">
      <c r="B150" t="str">
        <f t="shared" si="8"/>
        <v>Shyam Sunder</v>
      </c>
      <c r="C150">
        <f>Points_Table!H21</f>
        <v>5</v>
      </c>
      <c r="D150">
        <f>Points_Table!I21</f>
        <v>5</v>
      </c>
      <c r="E150">
        <f>Points_Table!J21</f>
        <v>5</v>
      </c>
      <c r="F150">
        <f t="shared" si="9"/>
        <v>15</v>
      </c>
      <c r="G150">
        <f>Points_Table!O21</f>
        <v>82.5</v>
      </c>
      <c r="J150">
        <f>RANK(F150,$F$132:$F$181,0)</f>
        <v>1</v>
      </c>
      <c r="K150">
        <f>RANK(G150,$G$132:$G$181,0)</f>
        <v>11</v>
      </c>
    </row>
    <row r="151" spans="2:11">
      <c r="B151" t="str">
        <f t="shared" si="8"/>
        <v>Vinay Sheth</v>
      </c>
      <c r="C151">
        <f>Points_Table!H22</f>
        <v>0</v>
      </c>
      <c r="D151">
        <f>Points_Table!I22</f>
        <v>3</v>
      </c>
      <c r="E151">
        <f>Points_Table!J22</f>
        <v>3</v>
      </c>
      <c r="F151">
        <f t="shared" si="9"/>
        <v>6</v>
      </c>
      <c r="G151">
        <f>Points_Table!O22</f>
        <v>63.333333333333329</v>
      </c>
      <c r="J151">
        <f>RANK(F151,$F$132:$F$181,0)</f>
        <v>41</v>
      </c>
      <c r="K151">
        <f>RANK(G151,$G$132:$G$181,0)</f>
        <v>37</v>
      </c>
    </row>
    <row r="152" spans="2:11">
      <c r="B152" t="str">
        <f t="shared" si="8"/>
        <v>Shehbaz Jafri</v>
      </c>
      <c r="C152">
        <f>Points_Table!H23</f>
        <v>0</v>
      </c>
      <c r="D152">
        <f>Points_Table!I23</f>
        <v>3</v>
      </c>
      <c r="E152">
        <f>Points_Table!J23</f>
        <v>3</v>
      </c>
      <c r="F152">
        <f t="shared" si="9"/>
        <v>6</v>
      </c>
      <c r="G152">
        <f>Points_Table!O23</f>
        <v>65</v>
      </c>
      <c r="J152">
        <f>RANK(F152,$F$132:$F$181,0)</f>
        <v>41</v>
      </c>
      <c r="K152">
        <f>RANK(G152,$G$132:$G$181,0)</f>
        <v>32</v>
      </c>
    </row>
    <row r="153" spans="2:11">
      <c r="B153" t="str">
        <f t="shared" si="8"/>
        <v>Dhrumil</v>
      </c>
      <c r="C153">
        <f>Points_Table!H24</f>
        <v>3</v>
      </c>
      <c r="D153">
        <f>Points_Table!I24</f>
        <v>3</v>
      </c>
      <c r="E153">
        <f>Points_Table!J24</f>
        <v>5</v>
      </c>
      <c r="F153">
        <f t="shared" si="9"/>
        <v>11</v>
      </c>
      <c r="G153">
        <f>Points_Table!O24</f>
        <v>65</v>
      </c>
      <c r="J153">
        <f>RANK(F153,$F$132:$F$181,0)</f>
        <v>16</v>
      </c>
      <c r="K153">
        <f>RANK(G153,$G$132:$G$181,0)</f>
        <v>32</v>
      </c>
    </row>
    <row r="154" spans="2:11">
      <c r="B154" t="str">
        <f t="shared" si="8"/>
        <v>Tushar Pithiya</v>
      </c>
      <c r="C154">
        <f>Points_Table!H25</f>
        <v>3</v>
      </c>
      <c r="D154">
        <f>Points_Table!I25</f>
        <v>5</v>
      </c>
      <c r="E154">
        <f>Points_Table!J25</f>
        <v>5</v>
      </c>
      <c r="F154">
        <f t="shared" si="9"/>
        <v>13</v>
      </c>
      <c r="G154">
        <f>Points_Table!O25</f>
        <v>72.5</v>
      </c>
      <c r="J154">
        <f>RANK(F154,$F$132:$F$181,0)</f>
        <v>7</v>
      </c>
      <c r="K154">
        <f>RANK(G154,$G$132:$G$181,0)</f>
        <v>23</v>
      </c>
    </row>
    <row r="155" spans="2:11">
      <c r="B155" t="str">
        <f t="shared" si="8"/>
        <v>Arpit Jaswal</v>
      </c>
      <c r="C155">
        <f>Points_Table!H26</f>
        <v>0</v>
      </c>
      <c r="D155">
        <f>Points_Table!I26</f>
        <v>0</v>
      </c>
      <c r="E155">
        <f>Points_Table!J26</f>
        <v>0</v>
      </c>
      <c r="F155">
        <f t="shared" si="9"/>
        <v>0</v>
      </c>
      <c r="G155">
        <f>Points_Table!O26</f>
        <v>33.333333333333329</v>
      </c>
      <c r="J155">
        <f>RANK(F155,$F$132:$F$181,0)</f>
        <v>48</v>
      </c>
      <c r="K155">
        <f>RANK(G155,$G$132:$G$181,0)</f>
        <v>47</v>
      </c>
    </row>
    <row r="156" spans="2:11">
      <c r="B156" t="str">
        <f t="shared" si="8"/>
        <v>vaja sanjay</v>
      </c>
      <c r="C156">
        <f>Points_Table!H27</f>
        <v>3</v>
      </c>
      <c r="D156">
        <f>Points_Table!I27</f>
        <v>3</v>
      </c>
      <c r="E156">
        <f>Points_Table!J27</f>
        <v>3</v>
      </c>
      <c r="F156">
        <f t="shared" si="9"/>
        <v>9</v>
      </c>
      <c r="G156">
        <f>Points_Table!O27</f>
        <v>67.5</v>
      </c>
      <c r="J156">
        <f>RANK(F156,$F$132:$F$181,0)</f>
        <v>30</v>
      </c>
      <c r="K156">
        <f>RANK(G156,$G$132:$G$181,0)</f>
        <v>29</v>
      </c>
    </row>
    <row r="157" spans="2:11">
      <c r="B157" t="str">
        <f t="shared" si="8"/>
        <v>Soneji Akram</v>
      </c>
      <c r="C157">
        <f>Points_Table!H28</f>
        <v>3</v>
      </c>
      <c r="D157">
        <f>Points_Table!I28</f>
        <v>3</v>
      </c>
      <c r="E157">
        <f>Points_Table!J28</f>
        <v>3</v>
      </c>
      <c r="F157">
        <f t="shared" si="9"/>
        <v>9</v>
      </c>
      <c r="G157">
        <f>Points_Table!O28</f>
        <v>65</v>
      </c>
      <c r="J157">
        <f>RANK(F157,$F$132:$F$181,0)</f>
        <v>30</v>
      </c>
      <c r="K157">
        <f>RANK(G157,$G$132:$G$181,0)</f>
        <v>32</v>
      </c>
    </row>
    <row r="158" spans="2:11">
      <c r="B158" t="str">
        <f t="shared" si="8"/>
        <v xml:space="preserve">Chavda Kiran </v>
      </c>
      <c r="C158">
        <f>Points_Table!H29</f>
        <v>3</v>
      </c>
      <c r="D158">
        <f>Points_Table!I29</f>
        <v>5</v>
      </c>
      <c r="E158">
        <f>Points_Table!J29</f>
        <v>5</v>
      </c>
      <c r="F158">
        <f t="shared" si="9"/>
        <v>13</v>
      </c>
      <c r="G158">
        <f>Points_Table!O29</f>
        <v>76.666666666666671</v>
      </c>
      <c r="J158">
        <f>RANK(F158,$F$132:$F$181,0)</f>
        <v>7</v>
      </c>
      <c r="K158">
        <f>RANK(G158,$G$132:$G$181,0)</f>
        <v>20</v>
      </c>
    </row>
    <row r="159" spans="2:11">
      <c r="B159" t="str">
        <f t="shared" si="8"/>
        <v xml:space="preserve">Gangadhar Heralgi </v>
      </c>
      <c r="C159">
        <f>Points_Table!H30</f>
        <v>5</v>
      </c>
      <c r="D159">
        <f>Points_Table!I30</f>
        <v>5</v>
      </c>
      <c r="E159">
        <f>Points_Table!J30</f>
        <v>5</v>
      </c>
      <c r="F159">
        <f t="shared" si="9"/>
        <v>15</v>
      </c>
      <c r="G159">
        <f>Points_Table!O30</f>
        <v>95</v>
      </c>
      <c r="J159">
        <f>RANK(F159,$F$132:$F$181,0)</f>
        <v>1</v>
      </c>
      <c r="K159">
        <f>RANK(G159,$G$132:$G$181,0)</f>
        <v>1</v>
      </c>
    </row>
    <row r="160" spans="2:11">
      <c r="B160" t="str">
        <f t="shared" si="8"/>
        <v>Sandip M</v>
      </c>
      <c r="C160">
        <f>Points_Table!H31</f>
        <v>3</v>
      </c>
      <c r="D160">
        <f>Points_Table!I31</f>
        <v>3</v>
      </c>
      <c r="E160">
        <f>Points_Table!J31</f>
        <v>3</v>
      </c>
      <c r="F160">
        <f t="shared" si="9"/>
        <v>9</v>
      </c>
      <c r="G160">
        <f>Points_Table!O31</f>
        <v>67.5</v>
      </c>
      <c r="J160">
        <f>RANK(F160,$F$132:$F$181,0)</f>
        <v>30</v>
      </c>
      <c r="K160">
        <f>RANK(G160,$G$132:$G$181,0)</f>
        <v>29</v>
      </c>
    </row>
    <row r="161" spans="2:11">
      <c r="B161" t="str">
        <f t="shared" si="8"/>
        <v xml:space="preserve">Tarun Nittum </v>
      </c>
      <c r="C161">
        <f>Points_Table!H32</f>
        <v>0</v>
      </c>
      <c r="D161">
        <f>Points_Table!I32</f>
        <v>0</v>
      </c>
      <c r="E161">
        <f>Points_Table!J32</f>
        <v>0</v>
      </c>
      <c r="F161">
        <f t="shared" si="9"/>
        <v>0</v>
      </c>
      <c r="G161">
        <f>Points_Table!O32</f>
        <v>10</v>
      </c>
      <c r="J161">
        <f>RANK(F161,$F$132:$F$181,0)</f>
        <v>48</v>
      </c>
      <c r="K161">
        <f>RANK(G161,$G$132:$G$181,0)</f>
        <v>50</v>
      </c>
    </row>
    <row r="162" spans="2:11">
      <c r="B162" t="str">
        <f t="shared" si="8"/>
        <v>Radheshyam Saharan</v>
      </c>
      <c r="C162">
        <f>Points_Table!H33</f>
        <v>3</v>
      </c>
      <c r="D162">
        <f>Points_Table!I33</f>
        <v>3</v>
      </c>
      <c r="E162">
        <f>Points_Table!J33</f>
        <v>3</v>
      </c>
      <c r="F162">
        <f t="shared" si="9"/>
        <v>9</v>
      </c>
      <c r="G162">
        <f>Points_Table!O33</f>
        <v>37.5</v>
      </c>
      <c r="J162">
        <f>RANK(F162,$F$132:$F$181,0)</f>
        <v>30</v>
      </c>
      <c r="K162">
        <f>RANK(G162,$G$132:$G$181,0)</f>
        <v>46</v>
      </c>
    </row>
    <row r="163" spans="2:11">
      <c r="B163" t="str">
        <f t="shared" si="8"/>
        <v xml:space="preserve">Yesha Shah </v>
      </c>
      <c r="C163">
        <f>Points_Table!H34</f>
        <v>3</v>
      </c>
      <c r="D163">
        <f>Points_Table!I34</f>
        <v>0</v>
      </c>
      <c r="E163">
        <f>Points_Table!J34</f>
        <v>5</v>
      </c>
      <c r="F163">
        <f t="shared" si="9"/>
        <v>8</v>
      </c>
      <c r="G163">
        <f>Points_Table!O34</f>
        <v>57.499999999999993</v>
      </c>
      <c r="J163">
        <f>RANK(F163,$F$132:$F$181,0)</f>
        <v>39</v>
      </c>
      <c r="K163">
        <f>RANK(G163,$G$132:$G$181,0)</f>
        <v>39</v>
      </c>
    </row>
    <row r="164" spans="2:11">
      <c r="B164" t="str">
        <f t="shared" si="8"/>
        <v xml:space="preserve">Amit pachauri </v>
      </c>
      <c r="C164">
        <f>Points_Table!H35</f>
        <v>3</v>
      </c>
      <c r="D164">
        <f>Points_Table!I35</f>
        <v>3</v>
      </c>
      <c r="E164">
        <f>Points_Table!J35</f>
        <v>3</v>
      </c>
      <c r="F164">
        <f t="shared" si="9"/>
        <v>9</v>
      </c>
      <c r="G164">
        <f>Points_Table!O35</f>
        <v>47.5</v>
      </c>
      <c r="J164">
        <f>RANK(F164,$F$132:$F$181,0)</f>
        <v>30</v>
      </c>
      <c r="K164">
        <f>RANK(G164,$G$132:$G$181,0)</f>
        <v>43</v>
      </c>
    </row>
    <row r="165" spans="2:11">
      <c r="B165" t="str">
        <f t="shared" si="8"/>
        <v>Laleet Avaiya</v>
      </c>
      <c r="C165">
        <f>Points_Table!H36</f>
        <v>0</v>
      </c>
      <c r="D165">
        <f>Points_Table!I36</f>
        <v>0</v>
      </c>
      <c r="E165">
        <f>Points_Table!J36</f>
        <v>0</v>
      </c>
      <c r="F165">
        <f t="shared" si="9"/>
        <v>0</v>
      </c>
      <c r="G165">
        <f>Points_Table!O36</f>
        <v>20</v>
      </c>
      <c r="J165">
        <f>RANK(F165,$F$132:$F$181,0)</f>
        <v>48</v>
      </c>
      <c r="K165">
        <f>RANK(G165,$G$132:$G$181,0)</f>
        <v>49</v>
      </c>
    </row>
    <row r="166" spans="2:11">
      <c r="B166" t="str">
        <f t="shared" si="8"/>
        <v xml:space="preserve">Dhruv kumar singh </v>
      </c>
      <c r="C166">
        <f>Points_Table!H37</f>
        <v>3</v>
      </c>
      <c r="D166">
        <f>Points_Table!I37</f>
        <v>3</v>
      </c>
      <c r="E166">
        <f>Points_Table!J37</f>
        <v>5</v>
      </c>
      <c r="F166">
        <f t="shared" si="9"/>
        <v>11</v>
      </c>
      <c r="G166">
        <f>Points_Table!O37</f>
        <v>60</v>
      </c>
      <c r="J166">
        <f>RANK(F166,$F$132:$F$181,0)</f>
        <v>16</v>
      </c>
      <c r="K166">
        <f>RANK(G166,$G$132:$G$181,0)</f>
        <v>38</v>
      </c>
    </row>
    <row r="167" spans="2:11">
      <c r="B167" t="str">
        <f t="shared" si="8"/>
        <v>Ravi kumar Chitturi</v>
      </c>
      <c r="C167">
        <f>Points_Table!H38</f>
        <v>3</v>
      </c>
      <c r="D167">
        <f>Points_Table!I38</f>
        <v>3</v>
      </c>
      <c r="E167">
        <f>Points_Table!J38</f>
        <v>5</v>
      </c>
      <c r="F167">
        <f t="shared" si="9"/>
        <v>11</v>
      </c>
      <c r="G167">
        <f>Points_Table!O38</f>
        <v>80</v>
      </c>
      <c r="J167">
        <f>RANK(F167,$F$132:$F$181,0)</f>
        <v>16</v>
      </c>
      <c r="K167">
        <f>RANK(G167,$G$132:$G$181,0)</f>
        <v>12</v>
      </c>
    </row>
    <row r="168" spans="2:11">
      <c r="B168" t="str">
        <f t="shared" si="8"/>
        <v>Kishan Peyetti</v>
      </c>
      <c r="C168">
        <f>Points_Table!H39</f>
        <v>3</v>
      </c>
      <c r="D168">
        <f>Points_Table!I39</f>
        <v>0</v>
      </c>
      <c r="E168">
        <f>Points_Table!J39</f>
        <v>0</v>
      </c>
      <c r="F168">
        <f t="shared" si="9"/>
        <v>3</v>
      </c>
      <c r="G168">
        <f>Points_Table!O39</f>
        <v>65</v>
      </c>
      <c r="J168">
        <f>RANK(F168,$F$132:$F$181,0)</f>
        <v>46</v>
      </c>
      <c r="K168">
        <f>RANK(G168,$G$132:$G$181,0)</f>
        <v>32</v>
      </c>
    </row>
    <row r="169" spans="2:11">
      <c r="B169" t="str">
        <f t="shared" si="8"/>
        <v>Ankita</v>
      </c>
      <c r="C169">
        <f>Points_Table!H40</f>
        <v>0</v>
      </c>
      <c r="D169">
        <f>Points_Table!I40</f>
        <v>0</v>
      </c>
      <c r="E169">
        <f>Points_Table!J40</f>
        <v>3</v>
      </c>
      <c r="F169">
        <f t="shared" si="9"/>
        <v>3</v>
      </c>
      <c r="G169">
        <f>Points_Table!O40</f>
        <v>43.333333333333336</v>
      </c>
      <c r="J169">
        <f>RANK(F169,$F$132:$F$181,0)</f>
        <v>46</v>
      </c>
      <c r="K169">
        <f>RANK(G169,$G$132:$G$181,0)</f>
        <v>45</v>
      </c>
    </row>
    <row r="170" spans="2:11">
      <c r="B170" t="str">
        <f t="shared" si="8"/>
        <v>Yatharth Joshi</v>
      </c>
      <c r="C170">
        <f>Points_Table!H41</f>
        <v>3</v>
      </c>
      <c r="D170">
        <f>Points_Table!I41</f>
        <v>5</v>
      </c>
      <c r="E170">
        <f>Points_Table!J41</f>
        <v>5</v>
      </c>
      <c r="F170">
        <f t="shared" si="9"/>
        <v>13</v>
      </c>
      <c r="G170">
        <f>Points_Table!O41</f>
        <v>76.666666666666671</v>
      </c>
      <c r="J170">
        <f>RANK(F170,$F$132:$F$181,0)</f>
        <v>7</v>
      </c>
      <c r="K170">
        <f>RANK(G170,$G$132:$G$181,0)</f>
        <v>20</v>
      </c>
    </row>
    <row r="171" spans="2:11">
      <c r="B171" t="str">
        <f t="shared" si="8"/>
        <v>Hamza Zaveri</v>
      </c>
      <c r="C171">
        <f>Points_Table!H42</f>
        <v>3</v>
      </c>
      <c r="D171">
        <f>Points_Table!I42</f>
        <v>5</v>
      </c>
      <c r="E171">
        <f>Points_Table!J42</f>
        <v>3</v>
      </c>
      <c r="F171">
        <f t="shared" si="9"/>
        <v>11</v>
      </c>
      <c r="G171">
        <f>Points_Table!O42</f>
        <v>72.5</v>
      </c>
      <c r="J171">
        <f>RANK(F171,$F$132:$F$181,0)</f>
        <v>16</v>
      </c>
      <c r="K171">
        <f>RANK(G171,$G$132:$G$181,0)</f>
        <v>23</v>
      </c>
    </row>
    <row r="172" spans="2:11">
      <c r="B172" t="str">
        <f t="shared" si="8"/>
        <v>Deep Dave</v>
      </c>
      <c r="C172">
        <f>Points_Table!H43</f>
        <v>3</v>
      </c>
      <c r="D172">
        <f>Points_Table!I43</f>
        <v>3</v>
      </c>
      <c r="E172">
        <f>Points_Table!J43</f>
        <v>5</v>
      </c>
      <c r="F172">
        <f t="shared" si="9"/>
        <v>11</v>
      </c>
      <c r="G172">
        <f>Points_Table!O43</f>
        <v>86.666666666666671</v>
      </c>
      <c r="J172">
        <f>RANK(F172,$F$132:$F$181,0)</f>
        <v>16</v>
      </c>
      <c r="K172">
        <f>RANK(G172,$G$132:$G$181,0)</f>
        <v>6</v>
      </c>
    </row>
    <row r="173" spans="2:11">
      <c r="B173" t="str">
        <f t="shared" si="8"/>
        <v>Harjinder Chandi</v>
      </c>
      <c r="C173">
        <f>Points_Table!H44</f>
        <v>3</v>
      </c>
      <c r="D173">
        <f>Points_Table!I44</f>
        <v>5</v>
      </c>
      <c r="E173">
        <f>Points_Table!J44</f>
        <v>5</v>
      </c>
      <c r="F173">
        <f t="shared" si="9"/>
        <v>13</v>
      </c>
      <c r="G173">
        <f>Points_Table!O44</f>
        <v>77.5</v>
      </c>
      <c r="J173">
        <f>RANK(F173,$F$132:$F$181,0)</f>
        <v>7</v>
      </c>
      <c r="K173">
        <f>RANK(G173,$G$132:$G$181,0)</f>
        <v>18</v>
      </c>
    </row>
    <row r="174" spans="2:11">
      <c r="B174" t="str">
        <f t="shared" si="8"/>
        <v>Anjani Chandan</v>
      </c>
      <c r="C174">
        <f>Points_Table!H45</f>
        <v>5</v>
      </c>
      <c r="D174">
        <f>Points_Table!I45</f>
        <v>3</v>
      </c>
      <c r="E174">
        <f>Points_Table!J45</f>
        <v>3</v>
      </c>
      <c r="F174">
        <f t="shared" si="9"/>
        <v>11</v>
      </c>
      <c r="G174">
        <f>Points_Table!O45</f>
        <v>85</v>
      </c>
      <c r="J174">
        <f>RANK(F174,$F$132:$F$181,0)</f>
        <v>16</v>
      </c>
      <c r="K174">
        <f>RANK(G174,$G$132:$G$181,0)</f>
        <v>9</v>
      </c>
    </row>
    <row r="175" spans="2:11">
      <c r="B175" t="str">
        <f t="shared" si="8"/>
        <v>Israr</v>
      </c>
      <c r="C175">
        <f>Points_Table!H46</f>
        <v>0</v>
      </c>
      <c r="D175">
        <f>Points_Table!I46</f>
        <v>3</v>
      </c>
      <c r="E175">
        <f>Points_Table!J46</f>
        <v>3</v>
      </c>
      <c r="F175">
        <f t="shared" si="9"/>
        <v>6</v>
      </c>
      <c r="G175">
        <f>Points_Table!O46</f>
        <v>27.500000000000004</v>
      </c>
      <c r="J175">
        <f>RANK(F175,$F$132:$F$181,0)</f>
        <v>41</v>
      </c>
      <c r="K175">
        <f>RANK(G175,$G$132:$G$181,0)</f>
        <v>48</v>
      </c>
    </row>
    <row r="176" spans="2:11">
      <c r="B176" t="str">
        <f t="shared" si="8"/>
        <v>AJAYKUMAR VAVDIYA</v>
      </c>
      <c r="C176">
        <f>Points_Table!H47</f>
        <v>5</v>
      </c>
      <c r="D176">
        <f>Points_Table!I47</f>
        <v>3</v>
      </c>
      <c r="E176">
        <f>Points_Table!J47</f>
        <v>3</v>
      </c>
      <c r="F176">
        <f t="shared" si="9"/>
        <v>11</v>
      </c>
      <c r="G176">
        <f>Points_Table!O47</f>
        <v>80</v>
      </c>
      <c r="J176">
        <f>RANK(F176,$F$132:$F$181,0)</f>
        <v>16</v>
      </c>
      <c r="K176">
        <f>RANK(G176,$G$132:$G$181,0)</f>
        <v>12</v>
      </c>
    </row>
    <row r="177" spans="2:14">
      <c r="B177" t="str">
        <f t="shared" si="8"/>
        <v>Kartik Vaghasiya</v>
      </c>
      <c r="C177">
        <f>Points_Table!H48</f>
        <v>3</v>
      </c>
      <c r="D177">
        <f>Points_Table!I48</f>
        <v>5</v>
      </c>
      <c r="E177">
        <f>Points_Table!J48</f>
        <v>5</v>
      </c>
      <c r="F177">
        <f t="shared" si="9"/>
        <v>13</v>
      </c>
      <c r="G177">
        <f>Points_Table!O48</f>
        <v>65</v>
      </c>
      <c r="J177">
        <f>RANK(F177,$F$132:$F$181,0)</f>
        <v>7</v>
      </c>
      <c r="K177">
        <f>RANK(G177,$G$132:$G$181,0)</f>
        <v>32</v>
      </c>
    </row>
    <row r="178" spans="2:14">
      <c r="B178" t="str">
        <f t="shared" si="8"/>
        <v>Patricia Colley</v>
      </c>
      <c r="C178">
        <f>Points_Table!H49</f>
        <v>3</v>
      </c>
      <c r="D178">
        <f>Points_Table!I49</f>
        <v>5</v>
      </c>
      <c r="E178">
        <f>Points_Table!J49</f>
        <v>3</v>
      </c>
      <c r="F178">
        <f t="shared" si="9"/>
        <v>11</v>
      </c>
      <c r="G178">
        <f>Points_Table!O49</f>
        <v>90</v>
      </c>
      <c r="J178">
        <f>RANK(F178,$F$132:$F$181,0)</f>
        <v>16</v>
      </c>
      <c r="K178">
        <f>RANK(G178,$G$132:$G$181,0)</f>
        <v>4</v>
      </c>
    </row>
    <row r="179" spans="2:14">
      <c r="B179" t="str">
        <f t="shared" si="8"/>
        <v>Nimit Mankodi</v>
      </c>
      <c r="C179">
        <f>Points_Table!H50</f>
        <v>3</v>
      </c>
      <c r="D179">
        <f>Points_Table!I50</f>
        <v>5</v>
      </c>
      <c r="E179">
        <f>Points_Table!J50</f>
        <v>5</v>
      </c>
      <c r="F179">
        <f t="shared" si="9"/>
        <v>13</v>
      </c>
      <c r="G179">
        <f>Points_Table!O50</f>
        <v>93.333333333333329</v>
      </c>
      <c r="J179">
        <f>RANK(F179,$F$132:$F$181,0)</f>
        <v>7</v>
      </c>
      <c r="K179">
        <f>RANK(G179,$G$132:$G$181,0)</f>
        <v>3</v>
      </c>
    </row>
    <row r="180" spans="2:14">
      <c r="B180" t="str">
        <f t="shared" si="8"/>
        <v>Sijin Joseph</v>
      </c>
      <c r="C180">
        <f>Points_Table!H51</f>
        <v>5</v>
      </c>
      <c r="D180">
        <f>Points_Table!I51</f>
        <v>0</v>
      </c>
      <c r="E180">
        <f>Points_Table!J51</f>
        <v>0</v>
      </c>
      <c r="F180">
        <f t="shared" si="9"/>
        <v>5</v>
      </c>
      <c r="G180">
        <f>Points_Table!O51</f>
        <v>45</v>
      </c>
      <c r="J180">
        <f>RANK(F180,$F$132:$F$181,0)</f>
        <v>45</v>
      </c>
      <c r="K180">
        <f>RANK(G180,$G$132:$G$181,0)</f>
        <v>44</v>
      </c>
    </row>
    <row r="181" spans="2:14">
      <c r="B181" t="str">
        <f t="shared" si="8"/>
        <v>Radhe Sravan</v>
      </c>
      <c r="C181">
        <f>Points_Table!H52</f>
        <v>3</v>
      </c>
      <c r="D181">
        <f>Points_Table!I52</f>
        <v>3</v>
      </c>
      <c r="E181">
        <f>Points_Table!J52</f>
        <v>5</v>
      </c>
      <c r="F181">
        <f t="shared" si="9"/>
        <v>11</v>
      </c>
      <c r="G181">
        <f>Points_Table!O52</f>
        <v>72.5</v>
      </c>
      <c r="J181">
        <f>RANK(F181,$F$132:$F$181,0)</f>
        <v>16</v>
      </c>
      <c r="K181">
        <f>RANK(G181,$G$132:$G$181,0)</f>
        <v>23</v>
      </c>
    </row>
    <row r="186" spans="2:14">
      <c r="M186" s="9"/>
      <c r="N186" s="9"/>
    </row>
    <row r="208" spans="2:3">
      <c r="B208" s="10"/>
      <c r="C208" s="10"/>
    </row>
    <row r="210" spans="13:14">
      <c r="M210" s="9"/>
      <c r="N210" s="12"/>
    </row>
    <row r="280" spans="2:14">
      <c r="B280" s="11"/>
      <c r="C280" s="11"/>
    </row>
    <row r="282" spans="2:14">
      <c r="M282" s="9"/>
      <c r="N282" s="1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F9D3A-FF20-4052-83D7-D8FA3057E5D3}">
  <dimension ref="A1:S81"/>
  <sheetViews>
    <sheetView workbookViewId="0">
      <selection activeCell="P8" sqref="P8"/>
    </sheetView>
  </sheetViews>
  <sheetFormatPr defaultRowHeight="14.75"/>
  <cols>
    <col min="17" max="17" width="9.76953125" bestFit="1" customWidth="1"/>
  </cols>
  <sheetData>
    <row r="1" spans="1:19">
      <c r="A1" t="s">
        <v>547</v>
      </c>
      <c r="B1" t="s">
        <v>510</v>
      </c>
      <c r="C1" t="s">
        <v>511</v>
      </c>
      <c r="D1" t="s">
        <v>512</v>
      </c>
      <c r="E1" t="s">
        <v>513</v>
      </c>
      <c r="F1" t="s">
        <v>514</v>
      </c>
      <c r="G1" t="s">
        <v>515</v>
      </c>
      <c r="H1" t="s">
        <v>516</v>
      </c>
      <c r="I1" t="s">
        <v>532</v>
      </c>
      <c r="J1" t="s">
        <v>533</v>
      </c>
      <c r="K1" t="s">
        <v>517</v>
      </c>
      <c r="L1" t="s">
        <v>534</v>
      </c>
      <c r="M1" t="s">
        <v>526</v>
      </c>
      <c r="O1" t="s">
        <v>537</v>
      </c>
      <c r="Q1" t="s">
        <v>544</v>
      </c>
      <c r="R1" t="s">
        <v>557</v>
      </c>
      <c r="S1" t="s">
        <v>558</v>
      </c>
    </row>
    <row r="2" spans="1:19">
      <c r="A2" t="s">
        <v>321</v>
      </c>
      <c r="B2">
        <v>5</v>
      </c>
      <c r="C2">
        <v>5</v>
      </c>
      <c r="D2">
        <v>5</v>
      </c>
      <c r="E2">
        <v>0</v>
      </c>
      <c r="F2">
        <v>3</v>
      </c>
      <c r="G2">
        <v>3</v>
      </c>
      <c r="H2">
        <v>5</v>
      </c>
      <c r="I2">
        <v>5</v>
      </c>
      <c r="J2">
        <v>0</v>
      </c>
      <c r="K2">
        <f>SUM(C2:J2)</f>
        <v>26</v>
      </c>
      <c r="L2">
        <v>40</v>
      </c>
      <c r="M2">
        <f>(K2/L2)*100</f>
        <v>65</v>
      </c>
      <c r="O2">
        <f>RANK(M2,$M$2:$M$10,0)</f>
        <v>8</v>
      </c>
      <c r="Q2">
        <v>0.95313071814680494</v>
      </c>
      <c r="R2" s="7">
        <v>7.0095228646383496E-5</v>
      </c>
    </row>
    <row r="3" spans="1:19">
      <c r="A3" t="s">
        <v>548</v>
      </c>
      <c r="B3">
        <v>5</v>
      </c>
      <c r="C3">
        <v>5</v>
      </c>
      <c r="D3">
        <v>5</v>
      </c>
      <c r="E3">
        <v>3</v>
      </c>
      <c r="F3">
        <v>5</v>
      </c>
      <c r="G3">
        <v>5</v>
      </c>
      <c r="H3">
        <v>5</v>
      </c>
      <c r="I3">
        <v>5</v>
      </c>
      <c r="J3">
        <v>5</v>
      </c>
      <c r="K3">
        <f t="shared" ref="K3:K10" si="0">SUM(C3:J3)</f>
        <v>38</v>
      </c>
      <c r="L3">
        <v>40</v>
      </c>
      <c r="M3">
        <f t="shared" ref="M3:M10" si="1">(K3/L3)*100</f>
        <v>95</v>
      </c>
      <c r="O3">
        <f t="shared" ref="O3:O10" si="2">RANK(M3,$M$2:$M$10,0)</f>
        <v>1</v>
      </c>
    </row>
    <row r="4" spans="1:19">
      <c r="A4" t="s">
        <v>522</v>
      </c>
      <c r="B4">
        <v>5</v>
      </c>
      <c r="C4">
        <v>5</v>
      </c>
      <c r="D4">
        <v>5</v>
      </c>
      <c r="E4">
        <v>0</v>
      </c>
      <c r="F4">
        <v>5</v>
      </c>
      <c r="G4">
        <v>5</v>
      </c>
      <c r="H4">
        <v>5</v>
      </c>
      <c r="I4">
        <v>5</v>
      </c>
      <c r="J4">
        <v>3</v>
      </c>
      <c r="K4">
        <f t="shared" si="0"/>
        <v>33</v>
      </c>
      <c r="L4">
        <v>40</v>
      </c>
      <c r="M4">
        <f t="shared" si="1"/>
        <v>82.5</v>
      </c>
      <c r="O4">
        <f t="shared" si="2"/>
        <v>2</v>
      </c>
    </row>
    <row r="5" spans="1:19">
      <c r="A5" t="s">
        <v>549</v>
      </c>
      <c r="B5">
        <v>5</v>
      </c>
      <c r="C5">
        <v>5</v>
      </c>
      <c r="D5">
        <v>5</v>
      </c>
      <c r="E5">
        <v>3</v>
      </c>
      <c r="F5">
        <v>5</v>
      </c>
      <c r="G5">
        <v>5</v>
      </c>
      <c r="H5">
        <v>5</v>
      </c>
      <c r="I5">
        <v>5</v>
      </c>
      <c r="J5">
        <v>0</v>
      </c>
      <c r="K5">
        <f t="shared" si="0"/>
        <v>33</v>
      </c>
      <c r="L5">
        <v>40</v>
      </c>
      <c r="M5">
        <f t="shared" si="1"/>
        <v>82.5</v>
      </c>
      <c r="O5">
        <f t="shared" si="2"/>
        <v>2</v>
      </c>
    </row>
    <row r="6" spans="1:19">
      <c r="A6" t="s">
        <v>550</v>
      </c>
      <c r="B6">
        <v>5</v>
      </c>
      <c r="C6">
        <v>5</v>
      </c>
      <c r="D6">
        <v>5</v>
      </c>
      <c r="E6">
        <v>5</v>
      </c>
      <c r="F6">
        <v>3</v>
      </c>
      <c r="G6">
        <v>5</v>
      </c>
      <c r="H6">
        <v>3</v>
      </c>
      <c r="I6">
        <v>5</v>
      </c>
      <c r="J6">
        <v>0</v>
      </c>
      <c r="K6">
        <f t="shared" si="0"/>
        <v>31</v>
      </c>
      <c r="L6">
        <v>40</v>
      </c>
      <c r="M6">
        <f t="shared" si="1"/>
        <v>77.5</v>
      </c>
      <c r="O6">
        <f t="shared" si="2"/>
        <v>4</v>
      </c>
    </row>
    <row r="7" spans="1:19">
      <c r="A7" t="s">
        <v>551</v>
      </c>
      <c r="B7">
        <v>5</v>
      </c>
      <c r="C7">
        <v>5</v>
      </c>
      <c r="D7">
        <v>5</v>
      </c>
      <c r="E7">
        <v>3</v>
      </c>
      <c r="F7">
        <v>5</v>
      </c>
      <c r="G7">
        <v>5</v>
      </c>
      <c r="H7">
        <v>3</v>
      </c>
      <c r="I7">
        <v>5</v>
      </c>
      <c r="J7">
        <v>0</v>
      </c>
      <c r="K7">
        <f t="shared" si="0"/>
        <v>31</v>
      </c>
      <c r="L7">
        <v>40</v>
      </c>
      <c r="M7">
        <f t="shared" si="1"/>
        <v>77.5</v>
      </c>
      <c r="O7">
        <f t="shared" si="2"/>
        <v>4</v>
      </c>
    </row>
    <row r="8" spans="1:19">
      <c r="A8" t="s">
        <v>552</v>
      </c>
      <c r="B8">
        <v>5</v>
      </c>
      <c r="C8">
        <v>5</v>
      </c>
      <c r="D8">
        <v>5</v>
      </c>
      <c r="E8">
        <v>3</v>
      </c>
      <c r="F8">
        <v>5</v>
      </c>
      <c r="G8">
        <v>5</v>
      </c>
      <c r="H8">
        <v>3</v>
      </c>
      <c r="I8">
        <v>5</v>
      </c>
      <c r="J8">
        <v>0</v>
      </c>
      <c r="K8">
        <f t="shared" si="0"/>
        <v>31</v>
      </c>
      <c r="L8">
        <v>40</v>
      </c>
      <c r="M8">
        <f t="shared" si="1"/>
        <v>77.5</v>
      </c>
      <c r="O8">
        <f t="shared" si="2"/>
        <v>4</v>
      </c>
    </row>
    <row r="9" spans="1:19">
      <c r="A9" t="s">
        <v>553</v>
      </c>
      <c r="B9">
        <v>5</v>
      </c>
      <c r="C9">
        <v>5</v>
      </c>
      <c r="D9">
        <v>5</v>
      </c>
      <c r="E9">
        <v>3</v>
      </c>
      <c r="F9">
        <v>3</v>
      </c>
      <c r="G9">
        <v>3</v>
      </c>
      <c r="H9">
        <v>3</v>
      </c>
      <c r="I9">
        <v>5</v>
      </c>
      <c r="J9">
        <v>3</v>
      </c>
      <c r="K9">
        <f t="shared" si="0"/>
        <v>30</v>
      </c>
      <c r="L9">
        <v>40</v>
      </c>
      <c r="M9">
        <f t="shared" si="1"/>
        <v>75</v>
      </c>
      <c r="O9">
        <f t="shared" si="2"/>
        <v>7</v>
      </c>
    </row>
    <row r="10" spans="1:19">
      <c r="A10" t="s">
        <v>554</v>
      </c>
      <c r="B10">
        <v>5</v>
      </c>
      <c r="C10">
        <v>5</v>
      </c>
      <c r="D10">
        <v>5</v>
      </c>
      <c r="E10">
        <v>5</v>
      </c>
      <c r="F10">
        <v>3</v>
      </c>
      <c r="G10">
        <v>0</v>
      </c>
      <c r="H10">
        <v>0</v>
      </c>
      <c r="I10">
        <v>3</v>
      </c>
      <c r="J10">
        <v>0</v>
      </c>
      <c r="K10">
        <f t="shared" si="0"/>
        <v>21</v>
      </c>
      <c r="L10">
        <v>40</v>
      </c>
      <c r="M10">
        <f t="shared" si="1"/>
        <v>52.5</v>
      </c>
      <c r="O10">
        <f t="shared" si="2"/>
        <v>9</v>
      </c>
    </row>
    <row r="13" spans="1:19">
      <c r="A13" t="s">
        <v>547</v>
      </c>
      <c r="B13" t="s">
        <v>510</v>
      </c>
      <c r="C13" t="s">
        <v>511</v>
      </c>
      <c r="D13" t="s">
        <v>512</v>
      </c>
      <c r="E13" t="s">
        <v>513</v>
      </c>
      <c r="F13" t="s">
        <v>514</v>
      </c>
      <c r="G13" t="s">
        <v>515</v>
      </c>
      <c r="H13" t="s">
        <v>516</v>
      </c>
      <c r="I13" t="s">
        <v>532</v>
      </c>
      <c r="J13" t="s">
        <v>533</v>
      </c>
      <c r="K13" t="s">
        <v>517</v>
      </c>
      <c r="L13" t="s">
        <v>534</v>
      </c>
      <c r="M13" t="s">
        <v>526</v>
      </c>
      <c r="O13" t="s">
        <v>537</v>
      </c>
    </row>
    <row r="14" spans="1:19">
      <c r="A14" t="str">
        <f>Points_Table!C3</f>
        <v>Janvi Buddhadev</v>
      </c>
      <c r="B14">
        <f>Points_Table!D3</f>
        <v>5</v>
      </c>
      <c r="C14">
        <f>Points_Table!E3</f>
        <v>5</v>
      </c>
      <c r="D14">
        <f>Points_Table!F3</f>
        <v>5</v>
      </c>
      <c r="E14">
        <f>Points_Table!G3</f>
        <v>3</v>
      </c>
      <c r="F14">
        <f>Points_Table!H3</f>
        <v>3</v>
      </c>
      <c r="G14">
        <f>Points_Table!I3</f>
        <v>5</v>
      </c>
      <c r="H14">
        <f>Points_Table!J3</f>
        <v>5</v>
      </c>
      <c r="I14">
        <f>Points_Table!K3</f>
        <v>0</v>
      </c>
      <c r="J14">
        <f>Points_Table!L3</f>
        <v>0</v>
      </c>
      <c r="K14">
        <f>Points_Table!M3</f>
        <v>26</v>
      </c>
      <c r="L14">
        <f>Points_Table!N3</f>
        <v>30</v>
      </c>
      <c r="M14">
        <f>Points_Table!O3</f>
        <v>86.666666666666671</v>
      </c>
      <c r="O14">
        <f>Acceptability!K59</f>
        <v>6</v>
      </c>
    </row>
    <row r="15" spans="1:19">
      <c r="A15" t="str">
        <f>Points_Table!C4</f>
        <v>Sumeer Anand</v>
      </c>
      <c r="B15">
        <f>Points_Table!D4</f>
        <v>5</v>
      </c>
      <c r="C15">
        <f>Points_Table!E4</f>
        <v>5</v>
      </c>
      <c r="D15">
        <f>Points_Table!F4</f>
        <v>5</v>
      </c>
      <c r="E15">
        <f>Points_Table!G4</f>
        <v>3</v>
      </c>
      <c r="F15">
        <f>Points_Table!H4</f>
        <v>5</v>
      </c>
      <c r="G15">
        <f>Points_Table!I4</f>
        <v>5</v>
      </c>
      <c r="H15">
        <f>Points_Table!J4</f>
        <v>3</v>
      </c>
      <c r="I15">
        <f>Points_Table!K4</f>
        <v>0</v>
      </c>
      <c r="J15">
        <f>Points_Table!L4</f>
        <v>0</v>
      </c>
      <c r="K15">
        <f>Points_Table!M4</f>
        <v>26</v>
      </c>
      <c r="L15">
        <f>Points_Table!N4</f>
        <v>30</v>
      </c>
      <c r="M15">
        <f>Points_Table!O4</f>
        <v>86.666666666666671</v>
      </c>
      <c r="O15">
        <f>Acceptability!K60</f>
        <v>6</v>
      </c>
    </row>
    <row r="16" spans="1:19">
      <c r="A16" t="str">
        <f>Points_Table!C5</f>
        <v>Amit Mahajan</v>
      </c>
      <c r="B16">
        <f>Points_Table!D5</f>
        <v>5</v>
      </c>
      <c r="C16">
        <f>Points_Table!E5</f>
        <v>5</v>
      </c>
      <c r="D16">
        <f>Points_Table!F5</f>
        <v>5</v>
      </c>
      <c r="E16">
        <f>Points_Table!G5</f>
        <v>5</v>
      </c>
      <c r="F16">
        <f>Points_Table!H5</f>
        <v>3</v>
      </c>
      <c r="G16">
        <f>Points_Table!I5</f>
        <v>3</v>
      </c>
      <c r="H16">
        <f>Points_Table!J5</f>
        <v>3</v>
      </c>
      <c r="I16">
        <f>Points_Table!K5</f>
        <v>0</v>
      </c>
      <c r="J16">
        <f>Points_Table!L5</f>
        <v>0</v>
      </c>
      <c r="K16">
        <f>Points_Table!M5</f>
        <v>24</v>
      </c>
      <c r="L16">
        <f>Points_Table!N5</f>
        <v>30</v>
      </c>
      <c r="M16">
        <f>Points_Table!O5</f>
        <v>80</v>
      </c>
      <c r="O16">
        <f>Acceptability!K61</f>
        <v>12</v>
      </c>
    </row>
    <row r="17" spans="1:15">
      <c r="A17" t="str">
        <f>Points_Table!C6</f>
        <v>Meet Bavadiya</v>
      </c>
      <c r="B17">
        <f>Points_Table!D6</f>
        <v>5</v>
      </c>
      <c r="C17">
        <f>Points_Table!E6</f>
        <v>5</v>
      </c>
      <c r="D17">
        <f>Points_Table!F6</f>
        <v>5</v>
      </c>
      <c r="E17">
        <f>Points_Table!G6</f>
        <v>5</v>
      </c>
      <c r="F17">
        <f>Points_Table!H6</f>
        <v>3</v>
      </c>
      <c r="G17">
        <f>Points_Table!I6</f>
        <v>3</v>
      </c>
      <c r="H17">
        <f>Points_Table!J6</f>
        <v>3</v>
      </c>
      <c r="I17">
        <f>Points_Table!K6</f>
        <v>0</v>
      </c>
      <c r="J17">
        <f>Points_Table!L6</f>
        <v>0</v>
      </c>
      <c r="K17">
        <f>Points_Table!M6</f>
        <v>24</v>
      </c>
      <c r="L17">
        <f>Points_Table!N6</f>
        <v>30</v>
      </c>
      <c r="M17">
        <f>Points_Table!O6</f>
        <v>80</v>
      </c>
      <c r="O17">
        <f>Acceptability!K62</f>
        <v>12</v>
      </c>
    </row>
    <row r="18" spans="1:15">
      <c r="A18" t="str">
        <f>Points_Table!C7</f>
        <v>Aman Awasthi</v>
      </c>
      <c r="B18">
        <f>Points_Table!D7</f>
        <v>5</v>
      </c>
      <c r="C18">
        <f>Points_Table!E7</f>
        <v>5</v>
      </c>
      <c r="D18">
        <f>Points_Table!F7</f>
        <v>5</v>
      </c>
      <c r="E18">
        <f>Points_Table!G7</f>
        <v>0</v>
      </c>
      <c r="F18">
        <f>Points_Table!H7</f>
        <v>5</v>
      </c>
      <c r="G18">
        <f>Points_Table!I7</f>
        <v>5</v>
      </c>
      <c r="H18">
        <f>Points_Table!J7</f>
        <v>5</v>
      </c>
      <c r="I18">
        <f>Points_Table!K7</f>
        <v>0</v>
      </c>
      <c r="J18">
        <f>Points_Table!L7</f>
        <v>0</v>
      </c>
      <c r="K18">
        <f>Points_Table!M7</f>
        <v>25</v>
      </c>
      <c r="L18">
        <f>Points_Table!N7</f>
        <v>30</v>
      </c>
      <c r="M18">
        <f>Points_Table!O7</f>
        <v>83.333333333333343</v>
      </c>
      <c r="O18">
        <f>Acceptability!K63</f>
        <v>48</v>
      </c>
    </row>
    <row r="19" spans="1:15">
      <c r="A19" t="str">
        <f>Points_Table!C8</f>
        <v>Ankit</v>
      </c>
      <c r="B19">
        <f>Points_Table!D8</f>
        <v>5</v>
      </c>
      <c r="C19">
        <f>Points_Table!E8</f>
        <v>5</v>
      </c>
      <c r="D19">
        <f>Points_Table!F8</f>
        <v>5</v>
      </c>
      <c r="E19">
        <f>Points_Table!G8</f>
        <v>5</v>
      </c>
      <c r="F19">
        <f>Points_Table!H8</f>
        <v>3</v>
      </c>
      <c r="G19">
        <f>Points_Table!I8</f>
        <v>3</v>
      </c>
      <c r="H19">
        <f>Points_Table!J8</f>
        <v>5</v>
      </c>
      <c r="I19">
        <f>Points_Table!K8</f>
        <v>5</v>
      </c>
      <c r="J19">
        <f>Points_Table!L8</f>
        <v>5</v>
      </c>
      <c r="K19">
        <f>Points_Table!M8</f>
        <v>36</v>
      </c>
      <c r="L19">
        <f>Points_Table!N8</f>
        <v>40</v>
      </c>
      <c r="M19">
        <f>Points_Table!O8</f>
        <v>90</v>
      </c>
      <c r="O19">
        <f>Acceptability!K64</f>
        <v>10</v>
      </c>
    </row>
    <row r="20" spans="1:15">
      <c r="A20" t="str">
        <f>Points_Table!C9</f>
        <v>Kaushal</v>
      </c>
      <c r="B20">
        <f>Points_Table!D9</f>
        <v>5</v>
      </c>
      <c r="C20">
        <f>Points_Table!E9</f>
        <v>5</v>
      </c>
      <c r="D20">
        <f>Points_Table!F9</f>
        <v>5</v>
      </c>
      <c r="E20">
        <f>Points_Table!G9</f>
        <v>0</v>
      </c>
      <c r="F20">
        <f>Points_Table!H9</f>
        <v>0</v>
      </c>
      <c r="G20">
        <f>Points_Table!I9</f>
        <v>3</v>
      </c>
      <c r="H20">
        <f>Points_Table!J9</f>
        <v>3</v>
      </c>
      <c r="I20">
        <f>Points_Table!K9</f>
        <v>0</v>
      </c>
      <c r="J20">
        <f>Points_Table!L9</f>
        <v>0</v>
      </c>
      <c r="K20">
        <f>Points_Table!M9</f>
        <v>16</v>
      </c>
      <c r="L20">
        <f>Points_Table!N9</f>
        <v>30</v>
      </c>
      <c r="M20">
        <f>Points_Table!O9</f>
        <v>53.333333333333336</v>
      </c>
      <c r="O20">
        <f>Acceptability!K65</f>
        <v>4</v>
      </c>
    </row>
    <row r="21" spans="1:15">
      <c r="A21" t="str">
        <f>Points_Table!C10</f>
        <v>Hardik Chhatrala</v>
      </c>
      <c r="B21">
        <f>Points_Table!D10</f>
        <v>5</v>
      </c>
      <c r="C21">
        <f>Points_Table!E10</f>
        <v>5</v>
      </c>
      <c r="D21">
        <f>Points_Table!F10</f>
        <v>5</v>
      </c>
      <c r="E21">
        <f>Points_Table!G10</f>
        <v>5</v>
      </c>
      <c r="F21">
        <f>Points_Table!H10</f>
        <v>5</v>
      </c>
      <c r="G21">
        <f>Points_Table!I10</f>
        <v>5</v>
      </c>
      <c r="H21">
        <f>Points_Table!J10</f>
        <v>5</v>
      </c>
      <c r="I21">
        <f>Points_Table!K10</f>
        <v>5</v>
      </c>
      <c r="J21">
        <f>Points_Table!L10</f>
        <v>3</v>
      </c>
      <c r="K21">
        <f>Points_Table!M10</f>
        <v>38</v>
      </c>
      <c r="L21">
        <f>Points_Table!N10</f>
        <v>40</v>
      </c>
      <c r="M21">
        <f>Points_Table!O10</f>
        <v>95</v>
      </c>
      <c r="O21">
        <f>Acceptability!K66</f>
        <v>50</v>
      </c>
    </row>
    <row r="22" spans="1:15">
      <c r="A22" t="str">
        <f>Points_Table!C11</f>
        <v>Rohan Shah</v>
      </c>
      <c r="B22">
        <f>Points_Table!D11</f>
        <v>5</v>
      </c>
      <c r="C22">
        <f>Points_Table!E11</f>
        <v>5</v>
      </c>
      <c r="D22">
        <f>Points_Table!F11</f>
        <v>0</v>
      </c>
      <c r="E22">
        <f>Points_Table!G11</f>
        <v>5</v>
      </c>
      <c r="F22">
        <f>Points_Table!H11</f>
        <v>3</v>
      </c>
      <c r="G22">
        <f>Points_Table!I11</f>
        <v>3</v>
      </c>
      <c r="H22">
        <f>Points_Table!J11</f>
        <v>3</v>
      </c>
      <c r="I22">
        <f>Points_Table!K11</f>
        <v>5</v>
      </c>
      <c r="J22">
        <f>Points_Table!L11</f>
        <v>3</v>
      </c>
      <c r="K22">
        <f>Points_Table!M11</f>
        <v>27</v>
      </c>
      <c r="L22">
        <f>Points_Table!N11</f>
        <v>40</v>
      </c>
      <c r="M22">
        <f>Points_Table!O11</f>
        <v>67.5</v>
      </c>
      <c r="O22">
        <f>Acceptability!K67</f>
        <v>34</v>
      </c>
    </row>
    <row r="23" spans="1:15">
      <c r="A23" t="str">
        <f>Points_Table!C12</f>
        <v>Deepak Dadlani</v>
      </c>
      <c r="B23">
        <f>Points_Table!D12</f>
        <v>5</v>
      </c>
      <c r="C23">
        <f>Points_Table!E12</f>
        <v>5</v>
      </c>
      <c r="D23">
        <f>Points_Table!F12</f>
        <v>5</v>
      </c>
      <c r="E23">
        <f>Points_Table!G12</f>
        <v>3</v>
      </c>
      <c r="F23">
        <f>Points_Table!H12</f>
        <v>3</v>
      </c>
      <c r="G23">
        <f>Points_Table!I12</f>
        <v>3</v>
      </c>
      <c r="H23">
        <f>Points_Table!J12</f>
        <v>5</v>
      </c>
      <c r="I23">
        <f>Points_Table!K12</f>
        <v>0</v>
      </c>
      <c r="J23">
        <f>Points_Table!L12</f>
        <v>0</v>
      </c>
      <c r="K23">
        <f>Points_Table!M12</f>
        <v>24</v>
      </c>
      <c r="L23">
        <f>Points_Table!N12</f>
        <v>30</v>
      </c>
      <c r="M23">
        <f>Points_Table!O12</f>
        <v>80</v>
      </c>
      <c r="O23">
        <f>Acceptability!K68</f>
        <v>65</v>
      </c>
    </row>
    <row r="24" spans="1:15">
      <c r="A24" t="str">
        <f>Points_Table!C13</f>
        <v>Vatsal Mehta</v>
      </c>
      <c r="B24">
        <f>Points_Table!D13</f>
        <v>5</v>
      </c>
      <c r="C24">
        <f>Points_Table!E13</f>
        <v>5</v>
      </c>
      <c r="D24">
        <f>Points_Table!F13</f>
        <v>0</v>
      </c>
      <c r="E24">
        <f>Points_Table!G13</f>
        <v>3</v>
      </c>
      <c r="F24">
        <f>Points_Table!H13</f>
        <v>3</v>
      </c>
      <c r="G24">
        <f>Points_Table!I13</f>
        <v>5</v>
      </c>
      <c r="H24">
        <f>Points_Table!J13</f>
        <v>5</v>
      </c>
      <c r="I24">
        <f>Points_Table!K13</f>
        <v>0</v>
      </c>
      <c r="J24">
        <f>Points_Table!L13</f>
        <v>0</v>
      </c>
      <c r="K24">
        <f>Points_Table!M13</f>
        <v>21</v>
      </c>
      <c r="L24">
        <f>Points_Table!N13</f>
        <v>30</v>
      </c>
      <c r="M24">
        <f>Points_Table!O13</f>
        <v>70</v>
      </c>
      <c r="O24">
        <f>Acceptability!K69</f>
        <v>1</v>
      </c>
    </row>
    <row r="25" spans="1:15">
      <c r="A25" t="str">
        <f>Points_Table!C14</f>
        <v>Dinesh Sharma</v>
      </c>
      <c r="B25">
        <f>Points_Table!D14</f>
        <v>5</v>
      </c>
      <c r="C25">
        <f>Points_Table!E14</f>
        <v>0</v>
      </c>
      <c r="D25">
        <f>Points_Table!F14</f>
        <v>0</v>
      </c>
      <c r="E25">
        <f>Points_Table!G14</f>
        <v>0</v>
      </c>
      <c r="F25">
        <f>Points_Table!H14</f>
        <v>5</v>
      </c>
      <c r="G25">
        <f>Points_Table!I14</f>
        <v>5</v>
      </c>
      <c r="H25">
        <f>Points_Table!J14</f>
        <v>5</v>
      </c>
      <c r="I25">
        <f>Points_Table!K14</f>
        <v>5</v>
      </c>
      <c r="J25">
        <f>Points_Table!L14</f>
        <v>0</v>
      </c>
      <c r="K25">
        <f>Points_Table!M14</f>
        <v>20</v>
      </c>
      <c r="L25">
        <f>Points_Table!N14</f>
        <v>40</v>
      </c>
      <c r="M25">
        <f>Points_Table!O14</f>
        <v>50</v>
      </c>
      <c r="O25">
        <f>Acceptability!K70</f>
        <v>31</v>
      </c>
    </row>
    <row r="26" spans="1:15">
      <c r="A26" t="str">
        <f>Points_Table!C15</f>
        <v>Diptesh Joshi</v>
      </c>
      <c r="B26">
        <f>Points_Table!D15</f>
        <v>5</v>
      </c>
      <c r="C26">
        <f>Points_Table!E15</f>
        <v>5</v>
      </c>
      <c r="D26">
        <f>Points_Table!F15</f>
        <v>5</v>
      </c>
      <c r="E26">
        <f>Points_Table!G15</f>
        <v>3</v>
      </c>
      <c r="F26">
        <f>Points_Table!H15</f>
        <v>3</v>
      </c>
      <c r="G26">
        <f>Points_Table!I15</f>
        <v>3</v>
      </c>
      <c r="H26">
        <f>Points_Table!J15</f>
        <v>3</v>
      </c>
      <c r="I26">
        <f>Points_Table!K15</f>
        <v>3</v>
      </c>
      <c r="J26">
        <f>Points_Table!L15</f>
        <v>3</v>
      </c>
      <c r="K26">
        <f>Points_Table!M15</f>
        <v>28</v>
      </c>
      <c r="L26">
        <f>Points_Table!N15</f>
        <v>40</v>
      </c>
      <c r="M26">
        <f>Points_Table!O15</f>
        <v>70</v>
      </c>
      <c r="O26">
        <f>Acceptability!K71</f>
        <v>12</v>
      </c>
    </row>
    <row r="27" spans="1:15">
      <c r="A27" t="str">
        <f>Points_Table!C16</f>
        <v>Sumeer</v>
      </c>
      <c r="B27">
        <f>Points_Table!D16</f>
        <v>5</v>
      </c>
      <c r="C27">
        <f>Points_Table!E16</f>
        <v>5</v>
      </c>
      <c r="D27">
        <f>Points_Table!F16</f>
        <v>5</v>
      </c>
      <c r="E27">
        <f>Points_Table!G16</f>
        <v>0</v>
      </c>
      <c r="F27">
        <f>Points_Table!H16</f>
        <v>3</v>
      </c>
      <c r="G27">
        <f>Points_Table!I16</f>
        <v>5</v>
      </c>
      <c r="H27">
        <f>Points_Table!J16</f>
        <v>3</v>
      </c>
      <c r="I27">
        <f>Points_Table!K16</f>
        <v>5</v>
      </c>
      <c r="J27">
        <f>Points_Table!L16</f>
        <v>5</v>
      </c>
      <c r="K27">
        <f>Points_Table!M16</f>
        <v>31</v>
      </c>
      <c r="L27">
        <f>Points_Table!N16</f>
        <v>40</v>
      </c>
      <c r="M27">
        <f>Points_Table!O16</f>
        <v>77.5</v>
      </c>
      <c r="O27">
        <f>Acceptability!K72</f>
        <v>28</v>
      </c>
    </row>
    <row r="28" spans="1:15">
      <c r="A28" t="str">
        <f>Points_Table!C17</f>
        <v>Parth karmur</v>
      </c>
      <c r="B28">
        <f>Points_Table!D17</f>
        <v>5</v>
      </c>
      <c r="C28">
        <f>Points_Table!E17</f>
        <v>5</v>
      </c>
      <c r="D28">
        <f>Points_Table!F17</f>
        <v>0</v>
      </c>
      <c r="E28">
        <f>Points_Table!G17</f>
        <v>5</v>
      </c>
      <c r="F28">
        <f>Points_Table!H17</f>
        <v>3</v>
      </c>
      <c r="G28">
        <f>Points_Table!I17</f>
        <v>5</v>
      </c>
      <c r="H28">
        <f>Points_Table!J17</f>
        <v>3</v>
      </c>
      <c r="I28">
        <f>Points_Table!K17</f>
        <v>0</v>
      </c>
      <c r="J28">
        <f>Points_Table!L17</f>
        <v>0</v>
      </c>
      <c r="K28">
        <f>Points_Table!M17</f>
        <v>21</v>
      </c>
      <c r="L28">
        <f>Points_Table!N17</f>
        <v>30</v>
      </c>
      <c r="M28">
        <f>Points_Table!O17</f>
        <v>70</v>
      </c>
      <c r="O28">
        <f>Acceptability!K73</f>
        <v>53</v>
      </c>
    </row>
    <row r="29" spans="1:15">
      <c r="A29" t="str">
        <f>Points_Table!C18</f>
        <v>Paras Laumas</v>
      </c>
      <c r="B29">
        <f>Points_Table!D18</f>
        <v>5</v>
      </c>
      <c r="C29">
        <f>Points_Table!E18</f>
        <v>5</v>
      </c>
      <c r="D29">
        <f>Points_Table!F18</f>
        <v>5</v>
      </c>
      <c r="E29">
        <f>Points_Table!G18</f>
        <v>0</v>
      </c>
      <c r="F29">
        <f>Points_Table!H18</f>
        <v>5</v>
      </c>
      <c r="G29">
        <f>Points_Table!I18</f>
        <v>5</v>
      </c>
      <c r="H29">
        <f>Points_Table!J18</f>
        <v>5</v>
      </c>
      <c r="I29">
        <f>Points_Table!K18</f>
        <v>5</v>
      </c>
      <c r="J29">
        <f>Points_Table!L18</f>
        <v>0</v>
      </c>
      <c r="K29">
        <f>Points_Table!M18</f>
        <v>30</v>
      </c>
      <c r="L29">
        <f>Points_Table!N18</f>
        <v>40</v>
      </c>
      <c r="M29">
        <f>Points_Table!O18</f>
        <v>75</v>
      </c>
      <c r="O29">
        <f>Acceptability!K74</f>
        <v>28</v>
      </c>
    </row>
    <row r="30" spans="1:15">
      <c r="A30" t="str">
        <f>Points_Table!C19</f>
        <v>Vushil Bhavsar</v>
      </c>
      <c r="B30">
        <f>Points_Table!D19</f>
        <v>5</v>
      </c>
      <c r="C30">
        <f>Points_Table!E19</f>
        <v>0</v>
      </c>
      <c r="D30">
        <f>Points_Table!F19</f>
        <v>5</v>
      </c>
      <c r="E30">
        <f>Points_Table!G19</f>
        <v>3</v>
      </c>
      <c r="F30">
        <f>Points_Table!H19</f>
        <v>3</v>
      </c>
      <c r="G30">
        <f>Points_Table!I19</f>
        <v>5</v>
      </c>
      <c r="H30">
        <f>Points_Table!J19</f>
        <v>0</v>
      </c>
      <c r="I30">
        <f>Points_Table!K19</f>
        <v>5</v>
      </c>
      <c r="J30">
        <f>Points_Table!L19</f>
        <v>0</v>
      </c>
      <c r="K30">
        <f>Points_Table!M19</f>
        <v>21</v>
      </c>
      <c r="L30">
        <f>Points_Table!N19</f>
        <v>40</v>
      </c>
      <c r="M30">
        <f>Points_Table!O19</f>
        <v>52.5</v>
      </c>
      <c r="O30">
        <f>Acceptability!K75</f>
        <v>19</v>
      </c>
    </row>
    <row r="31" spans="1:15">
      <c r="A31" t="str">
        <f>Points_Table!C20</f>
        <v xml:space="preserve">Chirag Chatwani </v>
      </c>
      <c r="B31">
        <f>Points_Table!D20</f>
        <v>5</v>
      </c>
      <c r="C31">
        <f>Points_Table!E20</f>
        <v>5</v>
      </c>
      <c r="D31">
        <f>Points_Table!F20</f>
        <v>5</v>
      </c>
      <c r="E31">
        <f>Points_Table!G20</f>
        <v>3</v>
      </c>
      <c r="F31">
        <f>Points_Table!H20</f>
        <v>3</v>
      </c>
      <c r="G31">
        <f>Points_Table!I20</f>
        <v>3</v>
      </c>
      <c r="H31">
        <f>Points_Table!J20</f>
        <v>5</v>
      </c>
      <c r="I31">
        <f>Points_Table!K20</f>
        <v>0</v>
      </c>
      <c r="J31">
        <f>Points_Table!L20</f>
        <v>0</v>
      </c>
      <c r="K31">
        <f>Points_Table!M20</f>
        <v>24</v>
      </c>
      <c r="L31">
        <f>Points_Table!N20</f>
        <v>30</v>
      </c>
      <c r="M31">
        <f>Points_Table!O20</f>
        <v>80</v>
      </c>
      <c r="O31">
        <f>Acceptability!K76</f>
        <v>67</v>
      </c>
    </row>
    <row r="32" spans="1:15">
      <c r="A32" t="str">
        <f>Points_Table!C21</f>
        <v>Shyam Sunder</v>
      </c>
      <c r="B32">
        <f>Points_Table!D21</f>
        <v>5</v>
      </c>
      <c r="C32">
        <f>Points_Table!E21</f>
        <v>5</v>
      </c>
      <c r="D32">
        <f>Points_Table!F21</f>
        <v>5</v>
      </c>
      <c r="E32">
        <f>Points_Table!G21</f>
        <v>3</v>
      </c>
      <c r="F32">
        <f>Points_Table!H21</f>
        <v>5</v>
      </c>
      <c r="G32">
        <f>Points_Table!I21</f>
        <v>5</v>
      </c>
      <c r="H32">
        <f>Points_Table!J21</f>
        <v>5</v>
      </c>
      <c r="I32">
        <f>Points_Table!K21</f>
        <v>5</v>
      </c>
      <c r="J32">
        <f>Points_Table!L21</f>
        <v>0</v>
      </c>
      <c r="K32">
        <f>Points_Table!M21</f>
        <v>33</v>
      </c>
      <c r="L32">
        <f>Points_Table!N21</f>
        <v>40</v>
      </c>
      <c r="M32">
        <f>Points_Table!O21</f>
        <v>82.5</v>
      </c>
      <c r="O32">
        <f>Acceptability!K77</f>
        <v>28</v>
      </c>
    </row>
    <row r="33" spans="1:15">
      <c r="A33" t="str">
        <f>Points_Table!C22</f>
        <v>Vinay Sheth</v>
      </c>
      <c r="B33">
        <f>Points_Table!D22</f>
        <v>5</v>
      </c>
      <c r="C33">
        <f>Points_Table!E22</f>
        <v>5</v>
      </c>
      <c r="D33">
        <f>Points_Table!F22</f>
        <v>5</v>
      </c>
      <c r="E33">
        <f>Points_Table!G22</f>
        <v>3</v>
      </c>
      <c r="F33">
        <f>Points_Table!H22</f>
        <v>0</v>
      </c>
      <c r="G33">
        <f>Points_Table!I22</f>
        <v>3</v>
      </c>
      <c r="H33">
        <f>Points_Table!J22</f>
        <v>3</v>
      </c>
      <c r="I33">
        <f>Points_Table!K22</f>
        <v>0</v>
      </c>
      <c r="J33">
        <f>Points_Table!L22</f>
        <v>0</v>
      </c>
      <c r="K33">
        <f>Points_Table!M22</f>
        <v>19</v>
      </c>
      <c r="L33">
        <f>Points_Table!N22</f>
        <v>30</v>
      </c>
      <c r="M33">
        <f>Points_Table!O22</f>
        <v>63.333333333333329</v>
      </c>
      <c r="O33">
        <f>Acceptability!K78</f>
        <v>12</v>
      </c>
    </row>
    <row r="34" spans="1:15">
      <c r="A34" t="str">
        <f>Points_Table!C23</f>
        <v>Shehbaz Jafri</v>
      </c>
      <c r="B34">
        <f>Points_Table!D23</f>
        <v>5</v>
      </c>
      <c r="C34">
        <f>Points_Table!E23</f>
        <v>5</v>
      </c>
      <c r="D34">
        <f>Points_Table!F23</f>
        <v>5</v>
      </c>
      <c r="E34">
        <f>Points_Table!G23</f>
        <v>5</v>
      </c>
      <c r="F34">
        <f>Points_Table!H23</f>
        <v>0</v>
      </c>
      <c r="G34">
        <f>Points_Table!I23</f>
        <v>3</v>
      </c>
      <c r="H34">
        <f>Points_Table!J23</f>
        <v>3</v>
      </c>
      <c r="I34">
        <f>Points_Table!K23</f>
        <v>5</v>
      </c>
      <c r="J34">
        <f>Points_Table!L23</f>
        <v>0</v>
      </c>
      <c r="K34">
        <f>Points_Table!M23</f>
        <v>26</v>
      </c>
      <c r="L34">
        <f>Points_Table!N23</f>
        <v>40</v>
      </c>
      <c r="M34">
        <f>Points_Table!O23</f>
        <v>65</v>
      </c>
      <c r="O34">
        <f>Acceptability!K79</f>
        <v>24</v>
      </c>
    </row>
    <row r="35" spans="1:15">
      <c r="A35" t="str">
        <f>Points_Table!C24</f>
        <v>Dhrumil</v>
      </c>
      <c r="B35">
        <f>Points_Table!D24</f>
        <v>5</v>
      </c>
      <c r="C35">
        <f>Points_Table!E24</f>
        <v>5</v>
      </c>
      <c r="D35">
        <f>Points_Table!F24</f>
        <v>5</v>
      </c>
      <c r="E35">
        <f>Points_Table!G24</f>
        <v>0</v>
      </c>
      <c r="F35">
        <f>Points_Table!H24</f>
        <v>3</v>
      </c>
      <c r="G35">
        <f>Points_Table!I24</f>
        <v>3</v>
      </c>
      <c r="H35">
        <f>Points_Table!J24</f>
        <v>5</v>
      </c>
      <c r="I35">
        <f>Points_Table!K24</f>
        <v>5</v>
      </c>
      <c r="J35">
        <f>Points_Table!L24</f>
        <v>0</v>
      </c>
      <c r="K35">
        <f>Points_Table!M24</f>
        <v>26</v>
      </c>
      <c r="L35">
        <f>Points_Table!N24</f>
        <v>40</v>
      </c>
      <c r="M35">
        <f>Points_Table!O24</f>
        <v>65</v>
      </c>
      <c r="O35">
        <f>Acceptability!K80</f>
        <v>52</v>
      </c>
    </row>
    <row r="36" spans="1:15">
      <c r="A36" t="str">
        <f>Points_Table!C25</f>
        <v>Tushar Pithiya</v>
      </c>
      <c r="B36">
        <f>Points_Table!D25</f>
        <v>5</v>
      </c>
      <c r="C36">
        <f>Points_Table!E25</f>
        <v>5</v>
      </c>
      <c r="D36">
        <f>Points_Table!F25</f>
        <v>5</v>
      </c>
      <c r="E36">
        <f>Points_Table!G25</f>
        <v>3</v>
      </c>
      <c r="F36">
        <f>Points_Table!H25</f>
        <v>3</v>
      </c>
      <c r="G36">
        <f>Points_Table!I25</f>
        <v>5</v>
      </c>
      <c r="H36">
        <f>Points_Table!J25</f>
        <v>5</v>
      </c>
      <c r="I36">
        <f>Points_Table!K25</f>
        <v>0</v>
      </c>
      <c r="J36">
        <f>Points_Table!L25</f>
        <v>3</v>
      </c>
      <c r="K36">
        <f>Points_Table!M25</f>
        <v>29</v>
      </c>
      <c r="L36">
        <f>Points_Table!N25</f>
        <v>40</v>
      </c>
      <c r="M36">
        <f>Points_Table!O25</f>
        <v>72.5</v>
      </c>
      <c r="O36">
        <f>Acceptability!K81</f>
        <v>12</v>
      </c>
    </row>
    <row r="37" spans="1:15">
      <c r="A37" t="str">
        <f>Points_Table!C26</f>
        <v>Arpit Jaswal</v>
      </c>
      <c r="B37">
        <f>Points_Table!D26</f>
        <v>5</v>
      </c>
      <c r="C37">
        <f>Points_Table!E26</f>
        <v>0</v>
      </c>
      <c r="D37">
        <f>Points_Table!F26</f>
        <v>5</v>
      </c>
      <c r="E37">
        <f>Points_Table!G26</f>
        <v>5</v>
      </c>
      <c r="F37">
        <f>Points_Table!H26</f>
        <v>0</v>
      </c>
      <c r="G37">
        <f>Points_Table!I26</f>
        <v>0</v>
      </c>
      <c r="H37">
        <f>Points_Table!J26</f>
        <v>0</v>
      </c>
      <c r="I37">
        <f>Points_Table!K26</f>
        <v>0</v>
      </c>
      <c r="J37">
        <f>Points_Table!L26</f>
        <v>0</v>
      </c>
      <c r="K37">
        <f>Points_Table!M26</f>
        <v>10</v>
      </c>
      <c r="L37">
        <f>Points_Table!N26</f>
        <v>30</v>
      </c>
      <c r="M37">
        <f>Points_Table!O26</f>
        <v>33.333333333333329</v>
      </c>
      <c r="O37">
        <f>Acceptability!K82</f>
        <v>11</v>
      </c>
    </row>
    <row r="38" spans="1:15">
      <c r="A38" t="str">
        <f>Points_Table!C27</f>
        <v>vaja sanjay</v>
      </c>
      <c r="B38">
        <f>Points_Table!D27</f>
        <v>5</v>
      </c>
      <c r="C38">
        <f>Points_Table!E27</f>
        <v>5</v>
      </c>
      <c r="D38">
        <f>Points_Table!F27</f>
        <v>5</v>
      </c>
      <c r="E38">
        <f>Points_Table!G27</f>
        <v>3</v>
      </c>
      <c r="F38">
        <f>Points_Table!H27</f>
        <v>3</v>
      </c>
      <c r="G38">
        <f>Points_Table!I27</f>
        <v>3</v>
      </c>
      <c r="H38">
        <f>Points_Table!J27</f>
        <v>3</v>
      </c>
      <c r="I38">
        <f>Points_Table!K27</f>
        <v>5</v>
      </c>
      <c r="J38">
        <f>Points_Table!L27</f>
        <v>0</v>
      </c>
      <c r="K38">
        <f>Points_Table!M27</f>
        <v>27</v>
      </c>
      <c r="L38">
        <f>Points_Table!N27</f>
        <v>40</v>
      </c>
      <c r="M38">
        <f>Points_Table!O27</f>
        <v>67.5</v>
      </c>
      <c r="O38">
        <f>Acceptability!K83</f>
        <v>41</v>
      </c>
    </row>
    <row r="39" spans="1:15">
      <c r="A39" t="str">
        <f>Points_Table!C28</f>
        <v>Soneji Akram</v>
      </c>
      <c r="B39">
        <f>Points_Table!D28</f>
        <v>5</v>
      </c>
      <c r="C39">
        <f>Points_Table!E28</f>
        <v>5</v>
      </c>
      <c r="D39">
        <f>Points_Table!F28</f>
        <v>5</v>
      </c>
      <c r="E39">
        <f>Points_Table!G28</f>
        <v>3</v>
      </c>
      <c r="F39">
        <f>Points_Table!H28</f>
        <v>3</v>
      </c>
      <c r="G39">
        <f>Points_Table!I28</f>
        <v>3</v>
      </c>
      <c r="H39">
        <f>Points_Table!J28</f>
        <v>3</v>
      </c>
      <c r="I39">
        <f>Points_Table!K28</f>
        <v>2</v>
      </c>
      <c r="J39">
        <f>Points_Table!L28</f>
        <v>2</v>
      </c>
      <c r="K39">
        <f>Points_Table!M28</f>
        <v>26</v>
      </c>
      <c r="L39">
        <f>Points_Table!N28</f>
        <v>40</v>
      </c>
      <c r="M39">
        <f>Points_Table!O28</f>
        <v>65</v>
      </c>
      <c r="O39">
        <f>Acceptability!K84</f>
        <v>50</v>
      </c>
    </row>
    <row r="40" spans="1:15">
      <c r="A40" t="str">
        <f>Points_Table!C29</f>
        <v xml:space="preserve">Chavda Kiran </v>
      </c>
      <c r="B40">
        <f>Points_Table!D29</f>
        <v>5</v>
      </c>
      <c r="C40">
        <f>Points_Table!E29</f>
        <v>5</v>
      </c>
      <c r="D40">
        <f>Points_Table!F29</f>
        <v>5</v>
      </c>
      <c r="E40">
        <f>Points_Table!G29</f>
        <v>0</v>
      </c>
      <c r="F40">
        <f>Points_Table!H29</f>
        <v>3</v>
      </c>
      <c r="G40">
        <f>Points_Table!I29</f>
        <v>5</v>
      </c>
      <c r="H40">
        <f>Points_Table!J29</f>
        <v>5</v>
      </c>
      <c r="I40">
        <f>Points_Table!K29</f>
        <v>0</v>
      </c>
      <c r="J40">
        <f>Points_Table!L29</f>
        <v>0</v>
      </c>
      <c r="K40">
        <f>Points_Table!M29</f>
        <v>23</v>
      </c>
      <c r="L40">
        <f>Points_Table!N29</f>
        <v>30</v>
      </c>
      <c r="M40">
        <f>Points_Table!O29</f>
        <v>76.666666666666671</v>
      </c>
      <c r="O40">
        <f>Acceptability!K85</f>
        <v>49</v>
      </c>
    </row>
    <row r="41" spans="1:15">
      <c r="A41" t="str">
        <f>Points_Table!C30</f>
        <v xml:space="preserve">Gangadhar Heralgi </v>
      </c>
      <c r="B41">
        <f>Points_Table!D30</f>
        <v>5</v>
      </c>
      <c r="C41">
        <f>Points_Table!E30</f>
        <v>5</v>
      </c>
      <c r="D41">
        <f>Points_Table!F30</f>
        <v>5</v>
      </c>
      <c r="E41">
        <f>Points_Table!G30</f>
        <v>3</v>
      </c>
      <c r="F41">
        <f>Points_Table!H30</f>
        <v>5</v>
      </c>
      <c r="G41">
        <f>Points_Table!I30</f>
        <v>5</v>
      </c>
      <c r="H41">
        <f>Points_Table!J30</f>
        <v>5</v>
      </c>
      <c r="I41">
        <f>Points_Table!K30</f>
        <v>5</v>
      </c>
      <c r="J41">
        <f>Points_Table!L30</f>
        <v>5</v>
      </c>
      <c r="K41">
        <f>Points_Table!M30</f>
        <v>38</v>
      </c>
      <c r="L41">
        <f>Points_Table!N30</f>
        <v>40</v>
      </c>
      <c r="M41">
        <f>Points_Table!O30</f>
        <v>95</v>
      </c>
      <c r="O41">
        <f>Acceptability!K86</f>
        <v>36</v>
      </c>
    </row>
    <row r="42" spans="1:15">
      <c r="A42" t="str">
        <f>Points_Table!C31</f>
        <v>Sandip M</v>
      </c>
      <c r="B42">
        <f>Points_Table!D31</f>
        <v>5</v>
      </c>
      <c r="C42">
        <f>Points_Table!E31</f>
        <v>0</v>
      </c>
      <c r="D42">
        <f>Points_Table!F31</f>
        <v>5</v>
      </c>
      <c r="E42">
        <f>Points_Table!G31</f>
        <v>3</v>
      </c>
      <c r="F42">
        <f>Points_Table!H31</f>
        <v>3</v>
      </c>
      <c r="G42">
        <f>Points_Table!I31</f>
        <v>3</v>
      </c>
      <c r="H42">
        <f>Points_Table!J31</f>
        <v>3</v>
      </c>
      <c r="I42">
        <f>Points_Table!K31</f>
        <v>5</v>
      </c>
      <c r="J42">
        <f>Points_Table!L31</f>
        <v>5</v>
      </c>
      <c r="K42">
        <f>Points_Table!M31</f>
        <v>27</v>
      </c>
      <c r="L42">
        <f>Points_Table!N31</f>
        <v>40</v>
      </c>
      <c r="M42">
        <f>Points_Table!O31</f>
        <v>67.5</v>
      </c>
      <c r="O42">
        <f>Acceptability!K87</f>
        <v>36</v>
      </c>
    </row>
    <row r="43" spans="1:15">
      <c r="A43" t="str">
        <f>Points_Table!C32</f>
        <v xml:space="preserve">Tarun Nittum </v>
      </c>
      <c r="B43">
        <f>Points_Table!D32</f>
        <v>5</v>
      </c>
      <c r="C43">
        <f>Points_Table!E32</f>
        <v>0</v>
      </c>
      <c r="D43">
        <f>Points_Table!F32</f>
        <v>0</v>
      </c>
      <c r="E43">
        <f>Points_Table!G32</f>
        <v>3</v>
      </c>
      <c r="F43">
        <f>Points_Table!H32</f>
        <v>0</v>
      </c>
      <c r="G43">
        <f>Points_Table!I32</f>
        <v>0</v>
      </c>
      <c r="H43">
        <f>Points_Table!J32</f>
        <v>0</v>
      </c>
      <c r="I43">
        <f>Points_Table!K32</f>
        <v>0</v>
      </c>
      <c r="J43">
        <f>Points_Table!L32</f>
        <v>0</v>
      </c>
      <c r="K43">
        <f>Points_Table!M32</f>
        <v>3</v>
      </c>
      <c r="L43">
        <f>Points_Table!N32</f>
        <v>30</v>
      </c>
      <c r="M43">
        <f>Points_Table!O32</f>
        <v>10</v>
      </c>
      <c r="O43">
        <f>Acceptability!K88</f>
        <v>21</v>
      </c>
    </row>
    <row r="44" spans="1:15">
      <c r="A44" t="str">
        <f>Points_Table!C33</f>
        <v>Radheshyam Saharan</v>
      </c>
      <c r="B44">
        <f>Points_Table!D33</f>
        <v>5</v>
      </c>
      <c r="C44">
        <f>Points_Table!E33</f>
        <v>0</v>
      </c>
      <c r="D44">
        <f>Points_Table!F33</f>
        <v>0</v>
      </c>
      <c r="E44">
        <f>Points_Table!G33</f>
        <v>3</v>
      </c>
      <c r="F44">
        <f>Points_Table!H33</f>
        <v>3</v>
      </c>
      <c r="G44">
        <f>Points_Table!I33</f>
        <v>3</v>
      </c>
      <c r="H44">
        <f>Points_Table!J33</f>
        <v>3</v>
      </c>
      <c r="I44">
        <f>Points_Table!K33</f>
        <v>3</v>
      </c>
      <c r="J44">
        <f>Points_Table!L33</f>
        <v>0</v>
      </c>
      <c r="K44">
        <f>Points_Table!M33</f>
        <v>15</v>
      </c>
      <c r="L44">
        <f>Points_Table!N33</f>
        <v>40</v>
      </c>
      <c r="M44">
        <f>Points_Table!O33</f>
        <v>37.5</v>
      </c>
      <c r="O44">
        <f>Acceptability!K89</f>
        <v>25</v>
      </c>
    </row>
    <row r="45" spans="1:15">
      <c r="A45" t="str">
        <f>Points_Table!C34</f>
        <v xml:space="preserve">Yesha Shah </v>
      </c>
      <c r="B45">
        <f>Points_Table!D34</f>
        <v>5</v>
      </c>
      <c r="C45">
        <f>Points_Table!E34</f>
        <v>0</v>
      </c>
      <c r="D45">
        <f>Points_Table!F34</f>
        <v>0</v>
      </c>
      <c r="E45">
        <f>Points_Table!G34</f>
        <v>5</v>
      </c>
      <c r="F45">
        <f>Points_Table!H34</f>
        <v>3</v>
      </c>
      <c r="G45">
        <f>Points_Table!I34</f>
        <v>0</v>
      </c>
      <c r="H45">
        <f>Points_Table!J34</f>
        <v>5</v>
      </c>
      <c r="I45">
        <f>Points_Table!K34</f>
        <v>5</v>
      </c>
      <c r="J45">
        <f>Points_Table!L34</f>
        <v>5</v>
      </c>
      <c r="K45">
        <f>Points_Table!M34</f>
        <v>23</v>
      </c>
      <c r="L45">
        <f>Points_Table!N34</f>
        <v>40</v>
      </c>
      <c r="M45">
        <f>Points_Table!O34</f>
        <v>57.499999999999993</v>
      </c>
      <c r="O45">
        <f>Acceptability!K90</f>
        <v>60</v>
      </c>
    </row>
    <row r="46" spans="1:15">
      <c r="A46" t="str">
        <f>Points_Table!C35</f>
        <v xml:space="preserve">Amit pachauri </v>
      </c>
      <c r="B46">
        <f>Points_Table!D35</f>
        <v>5</v>
      </c>
      <c r="C46">
        <f>Points_Table!E35</f>
        <v>5</v>
      </c>
      <c r="D46">
        <f>Points_Table!F35</f>
        <v>0</v>
      </c>
      <c r="E46">
        <f>Points_Table!G35</f>
        <v>0</v>
      </c>
      <c r="F46">
        <f>Points_Table!H35</f>
        <v>3</v>
      </c>
      <c r="G46">
        <f>Points_Table!I35</f>
        <v>3</v>
      </c>
      <c r="H46">
        <f>Points_Table!J35</f>
        <v>3</v>
      </c>
      <c r="I46">
        <f>Points_Table!K35</f>
        <v>5</v>
      </c>
      <c r="J46">
        <f>Points_Table!L35</f>
        <v>0</v>
      </c>
      <c r="K46">
        <f>Points_Table!M35</f>
        <v>19</v>
      </c>
      <c r="L46">
        <f>Points_Table!N35</f>
        <v>40</v>
      </c>
      <c r="M46">
        <f>Points_Table!O35</f>
        <v>47.5</v>
      </c>
      <c r="O46">
        <f>Acceptability!K91</f>
        <v>31</v>
      </c>
    </row>
    <row r="47" spans="1:15">
      <c r="A47" t="str">
        <f>Points_Table!C36</f>
        <v>Laleet Avaiya</v>
      </c>
      <c r="B47">
        <f>Points_Table!D36</f>
        <v>5</v>
      </c>
      <c r="C47">
        <f>Points_Table!E36</f>
        <v>5</v>
      </c>
      <c r="D47">
        <f>Points_Table!F36</f>
        <v>0</v>
      </c>
      <c r="E47">
        <f>Points_Table!G36</f>
        <v>3</v>
      </c>
      <c r="F47">
        <f>Points_Table!H36</f>
        <v>0</v>
      </c>
      <c r="G47">
        <f>Points_Table!I36</f>
        <v>0</v>
      </c>
      <c r="H47">
        <f>Points_Table!J36</f>
        <v>0</v>
      </c>
      <c r="I47">
        <f>Points_Table!K36</f>
        <v>0</v>
      </c>
      <c r="J47">
        <f>Points_Table!L36</f>
        <v>0</v>
      </c>
      <c r="K47">
        <f>Points_Table!M36</f>
        <v>8</v>
      </c>
      <c r="L47">
        <f>Points_Table!N36</f>
        <v>40</v>
      </c>
      <c r="M47">
        <f>Points_Table!O36</f>
        <v>20</v>
      </c>
      <c r="O47">
        <f>Acceptability!K92</f>
        <v>36</v>
      </c>
    </row>
    <row r="48" spans="1:15">
      <c r="A48" t="str">
        <f>Points_Table!C37</f>
        <v xml:space="preserve">Dhruv kumar singh </v>
      </c>
      <c r="B48">
        <f>Points_Table!D37</f>
        <v>5</v>
      </c>
      <c r="C48">
        <f>Points_Table!E37</f>
        <v>0</v>
      </c>
      <c r="D48">
        <f>Points_Table!F37</f>
        <v>0</v>
      </c>
      <c r="E48">
        <f>Points_Table!G37</f>
        <v>3</v>
      </c>
      <c r="F48">
        <f>Points_Table!H37</f>
        <v>3</v>
      </c>
      <c r="G48">
        <f>Points_Table!I37</f>
        <v>3</v>
      </c>
      <c r="H48">
        <f>Points_Table!J37</f>
        <v>5</v>
      </c>
      <c r="I48">
        <f>Points_Table!K37</f>
        <v>5</v>
      </c>
      <c r="J48">
        <f>Points_Table!L37</f>
        <v>5</v>
      </c>
      <c r="K48">
        <f>Points_Table!M37</f>
        <v>24</v>
      </c>
      <c r="L48">
        <f>Points_Table!N37</f>
        <v>40</v>
      </c>
      <c r="M48">
        <f>Points_Table!O37</f>
        <v>60</v>
      </c>
      <c r="O48">
        <f>Acceptability!K93</f>
        <v>21</v>
      </c>
    </row>
    <row r="49" spans="1:15">
      <c r="A49" t="str">
        <f>Points_Table!C38</f>
        <v>Ravi kumar Chitturi</v>
      </c>
      <c r="B49">
        <f>Points_Table!D38</f>
        <v>5</v>
      </c>
      <c r="C49">
        <f>Points_Table!E38</f>
        <v>5</v>
      </c>
      <c r="D49">
        <f>Points_Table!F38</f>
        <v>5</v>
      </c>
      <c r="E49">
        <f>Points_Table!G38</f>
        <v>3</v>
      </c>
      <c r="F49">
        <f>Points_Table!H38</f>
        <v>3</v>
      </c>
      <c r="G49">
        <f>Points_Table!I38</f>
        <v>3</v>
      </c>
      <c r="H49">
        <f>Points_Table!J38</f>
        <v>5</v>
      </c>
      <c r="I49">
        <f>Points_Table!K38</f>
        <v>5</v>
      </c>
      <c r="J49">
        <f>Points_Table!L38</f>
        <v>3</v>
      </c>
      <c r="K49">
        <f>Points_Table!M38</f>
        <v>32</v>
      </c>
      <c r="L49">
        <f>Points_Table!N38</f>
        <v>40</v>
      </c>
      <c r="M49">
        <f>Points_Table!O38</f>
        <v>80</v>
      </c>
      <c r="O49">
        <f>Acceptability!K94</f>
        <v>1</v>
      </c>
    </row>
    <row r="50" spans="1:15">
      <c r="A50" t="str">
        <f>Points_Table!C39</f>
        <v>Kishan Peyetti</v>
      </c>
      <c r="B50">
        <f>Points_Table!D39</f>
        <v>5</v>
      </c>
      <c r="C50">
        <f>Points_Table!E39</f>
        <v>5</v>
      </c>
      <c r="D50">
        <f>Points_Table!F39</f>
        <v>5</v>
      </c>
      <c r="E50">
        <f>Points_Table!G39</f>
        <v>5</v>
      </c>
      <c r="F50">
        <f>Points_Table!H39</f>
        <v>3</v>
      </c>
      <c r="G50">
        <f>Points_Table!I39</f>
        <v>0</v>
      </c>
      <c r="H50">
        <f>Points_Table!J39</f>
        <v>0</v>
      </c>
      <c r="I50">
        <f>Points_Table!K39</f>
        <v>3</v>
      </c>
      <c r="J50">
        <f>Points_Table!L39</f>
        <v>5</v>
      </c>
      <c r="K50">
        <f>Points_Table!M39</f>
        <v>26</v>
      </c>
      <c r="L50">
        <f>Points_Table!N39</f>
        <v>40</v>
      </c>
      <c r="M50">
        <f>Points_Table!O39</f>
        <v>65</v>
      </c>
      <c r="O50">
        <f>Acceptability!K95</f>
        <v>31</v>
      </c>
    </row>
    <row r="51" spans="1:15">
      <c r="A51" t="str">
        <f>Points_Table!C40</f>
        <v>Ankita</v>
      </c>
      <c r="B51">
        <f>Points_Table!D40</f>
        <v>5</v>
      </c>
      <c r="C51">
        <f>Points_Table!E40</f>
        <v>5</v>
      </c>
      <c r="D51">
        <f>Points_Table!F40</f>
        <v>5</v>
      </c>
      <c r="E51">
        <f>Points_Table!G40</f>
        <v>0</v>
      </c>
      <c r="F51">
        <f>Points_Table!H40</f>
        <v>0</v>
      </c>
      <c r="G51">
        <f>Points_Table!I40</f>
        <v>0</v>
      </c>
      <c r="H51">
        <f>Points_Table!J40</f>
        <v>3</v>
      </c>
      <c r="I51">
        <f>Points_Table!K40</f>
        <v>0</v>
      </c>
      <c r="J51">
        <f>Points_Table!L40</f>
        <v>0</v>
      </c>
      <c r="K51">
        <f>Points_Table!M40</f>
        <v>13</v>
      </c>
      <c r="L51">
        <f>Points_Table!N40</f>
        <v>30</v>
      </c>
      <c r="M51">
        <f>Points_Table!O40</f>
        <v>43.333333333333336</v>
      </c>
      <c r="O51">
        <f>Acceptability!K96</f>
        <v>42</v>
      </c>
    </row>
    <row r="52" spans="1:15">
      <c r="A52" t="str">
        <f>Points_Table!C41</f>
        <v>Yatharth Joshi</v>
      </c>
      <c r="B52">
        <f>Points_Table!D41</f>
        <v>5</v>
      </c>
      <c r="C52">
        <f>Points_Table!E41</f>
        <v>5</v>
      </c>
      <c r="D52">
        <f>Points_Table!F41</f>
        <v>5</v>
      </c>
      <c r="E52">
        <f>Points_Table!G41</f>
        <v>0</v>
      </c>
      <c r="F52">
        <f>Points_Table!H41</f>
        <v>3</v>
      </c>
      <c r="G52">
        <f>Points_Table!I41</f>
        <v>5</v>
      </c>
      <c r="H52">
        <f>Points_Table!J41</f>
        <v>5</v>
      </c>
      <c r="I52">
        <f>Points_Table!K41</f>
        <v>0</v>
      </c>
      <c r="J52">
        <f>Points_Table!L41</f>
        <v>0</v>
      </c>
      <c r="K52">
        <f>Points_Table!M41</f>
        <v>23</v>
      </c>
      <c r="L52">
        <f>Points_Table!N41</f>
        <v>30</v>
      </c>
      <c r="M52">
        <f>Points_Table!O41</f>
        <v>76.666666666666671</v>
      </c>
      <c r="O52">
        <f>Acceptability!K97</f>
        <v>68</v>
      </c>
    </row>
    <row r="53" spans="1:15">
      <c r="A53" t="str">
        <f>Points_Table!C42</f>
        <v>Hamza Zaveri</v>
      </c>
      <c r="B53">
        <f>Points_Table!D42</f>
        <v>5</v>
      </c>
      <c r="C53">
        <f>Points_Table!E42</f>
        <v>5</v>
      </c>
      <c r="D53">
        <f>Points_Table!F42</f>
        <v>5</v>
      </c>
      <c r="E53">
        <f>Points_Table!G42</f>
        <v>0</v>
      </c>
      <c r="F53">
        <f>Points_Table!H42</f>
        <v>3</v>
      </c>
      <c r="G53">
        <f>Points_Table!I42</f>
        <v>5</v>
      </c>
      <c r="H53">
        <f>Points_Table!J42</f>
        <v>3</v>
      </c>
      <c r="I53">
        <f>Points_Table!K42</f>
        <v>5</v>
      </c>
      <c r="J53">
        <f>Points_Table!L42</f>
        <v>3</v>
      </c>
      <c r="K53">
        <f>Points_Table!M42</f>
        <v>29</v>
      </c>
      <c r="L53">
        <f>Points_Table!N42</f>
        <v>40</v>
      </c>
      <c r="M53">
        <f>Points_Table!O42</f>
        <v>72.5</v>
      </c>
      <c r="O53">
        <f>Acceptability!K98</f>
        <v>58</v>
      </c>
    </row>
    <row r="54" spans="1:15">
      <c r="A54" t="str">
        <f>Points_Table!C43</f>
        <v>Deep Dave</v>
      </c>
      <c r="B54">
        <f>Points_Table!D43</f>
        <v>5</v>
      </c>
      <c r="C54">
        <f>Points_Table!E43</f>
        <v>5</v>
      </c>
      <c r="D54">
        <f>Points_Table!F43</f>
        <v>5</v>
      </c>
      <c r="E54">
        <f>Points_Table!G43</f>
        <v>5</v>
      </c>
      <c r="F54">
        <f>Points_Table!H43</f>
        <v>3</v>
      </c>
      <c r="G54">
        <f>Points_Table!I43</f>
        <v>3</v>
      </c>
      <c r="H54">
        <f>Points_Table!J43</f>
        <v>5</v>
      </c>
      <c r="I54">
        <f>Points_Table!K43</f>
        <v>0</v>
      </c>
      <c r="J54">
        <f>Points_Table!L43</f>
        <v>0</v>
      </c>
      <c r="K54">
        <f>Points_Table!M43</f>
        <v>26</v>
      </c>
      <c r="L54">
        <f>Points_Table!N43</f>
        <v>30</v>
      </c>
      <c r="M54">
        <f>Points_Table!O43</f>
        <v>86.666666666666671</v>
      </c>
      <c r="O54">
        <f>Acceptability!K99</f>
        <v>47</v>
      </c>
    </row>
    <row r="55" spans="1:15">
      <c r="A55" t="str">
        <f>Points_Table!C44</f>
        <v>Harjinder Chandi</v>
      </c>
      <c r="B55">
        <f>Points_Table!D44</f>
        <v>5</v>
      </c>
      <c r="C55">
        <f>Points_Table!E44</f>
        <v>5</v>
      </c>
      <c r="D55">
        <f>Points_Table!F44</f>
        <v>5</v>
      </c>
      <c r="E55">
        <f>Points_Table!G44</f>
        <v>5</v>
      </c>
      <c r="F55">
        <f>Points_Table!H44</f>
        <v>3</v>
      </c>
      <c r="G55">
        <f>Points_Table!I44</f>
        <v>5</v>
      </c>
      <c r="H55">
        <f>Points_Table!J44</f>
        <v>5</v>
      </c>
      <c r="I55">
        <f>Points_Table!K44</f>
        <v>3</v>
      </c>
      <c r="J55">
        <f>Points_Table!L44</f>
        <v>0</v>
      </c>
      <c r="K55">
        <f>Points_Table!M44</f>
        <v>31</v>
      </c>
      <c r="L55">
        <f>Points_Table!N44</f>
        <v>40</v>
      </c>
      <c r="M55">
        <f>Points_Table!O44</f>
        <v>77.5</v>
      </c>
      <c r="O55">
        <f>Acceptability!K100</f>
        <v>54</v>
      </c>
    </row>
    <row r="56" spans="1:15">
      <c r="A56" t="str">
        <f>Points_Table!C45</f>
        <v>Anjani Chandan</v>
      </c>
      <c r="B56">
        <f>Points_Table!D45</f>
        <v>5</v>
      </c>
      <c r="C56">
        <f>Points_Table!E45</f>
        <v>5</v>
      </c>
      <c r="D56">
        <f>Points_Table!F45</f>
        <v>5</v>
      </c>
      <c r="E56">
        <f>Points_Table!G45</f>
        <v>5</v>
      </c>
      <c r="F56">
        <f>Points_Table!H45</f>
        <v>5</v>
      </c>
      <c r="G56">
        <f>Points_Table!I45</f>
        <v>3</v>
      </c>
      <c r="H56">
        <f>Points_Table!J45</f>
        <v>3</v>
      </c>
      <c r="I56">
        <f>Points_Table!K45</f>
        <v>5</v>
      </c>
      <c r="J56">
        <f>Points_Table!L45</f>
        <v>3</v>
      </c>
      <c r="K56">
        <f>Points_Table!M45</f>
        <v>34</v>
      </c>
      <c r="L56">
        <f>Points_Table!N45</f>
        <v>40</v>
      </c>
      <c r="M56">
        <f>Points_Table!O45</f>
        <v>85</v>
      </c>
      <c r="O56">
        <f>Acceptability!K101</f>
        <v>63</v>
      </c>
    </row>
    <row r="57" spans="1:15">
      <c r="A57" t="str">
        <f>Points_Table!C46</f>
        <v>Israr</v>
      </c>
      <c r="B57">
        <f>Points_Table!D46</f>
        <v>5</v>
      </c>
      <c r="C57">
        <f>Points_Table!E46</f>
        <v>5</v>
      </c>
      <c r="D57">
        <f>Points_Table!F46</f>
        <v>0</v>
      </c>
      <c r="E57">
        <f>Points_Table!G46</f>
        <v>0</v>
      </c>
      <c r="F57">
        <f>Points_Table!H46</f>
        <v>0</v>
      </c>
      <c r="G57">
        <f>Points_Table!I46</f>
        <v>3</v>
      </c>
      <c r="H57">
        <f>Points_Table!J46</f>
        <v>3</v>
      </c>
      <c r="I57">
        <f>Points_Table!K46</f>
        <v>0</v>
      </c>
      <c r="J57">
        <f>Points_Table!L46</f>
        <v>0</v>
      </c>
      <c r="K57">
        <f>Points_Table!M46</f>
        <v>11</v>
      </c>
      <c r="L57">
        <f>Points_Table!N46</f>
        <v>40</v>
      </c>
      <c r="M57">
        <f>Points_Table!O46</f>
        <v>27.500000000000004</v>
      </c>
      <c r="O57">
        <f>Acceptability!K102</f>
        <v>64</v>
      </c>
    </row>
    <row r="58" spans="1:15">
      <c r="A58" t="str">
        <f>Points_Table!C47</f>
        <v>AJAYKUMAR VAVDIYA</v>
      </c>
      <c r="B58">
        <f>Points_Table!D47</f>
        <v>5</v>
      </c>
      <c r="C58">
        <f>Points_Table!E47</f>
        <v>5</v>
      </c>
      <c r="D58">
        <f>Points_Table!F47</f>
        <v>5</v>
      </c>
      <c r="E58">
        <f>Points_Table!G47</f>
        <v>3</v>
      </c>
      <c r="F58">
        <f>Points_Table!H47</f>
        <v>5</v>
      </c>
      <c r="G58">
        <f>Points_Table!I47</f>
        <v>3</v>
      </c>
      <c r="H58">
        <f>Points_Table!J47</f>
        <v>3</v>
      </c>
      <c r="I58">
        <f>Points_Table!K47</f>
        <v>0</v>
      </c>
      <c r="J58">
        <f>Points_Table!L47</f>
        <v>0</v>
      </c>
      <c r="K58">
        <f>Points_Table!M47</f>
        <v>24</v>
      </c>
      <c r="L58">
        <f>Points_Table!N47</f>
        <v>30</v>
      </c>
      <c r="M58">
        <f>Points_Table!O47</f>
        <v>80</v>
      </c>
      <c r="O58">
        <f>Acceptability!K103</f>
        <v>65</v>
      </c>
    </row>
    <row r="59" spans="1:15">
      <c r="A59" t="str">
        <f>Points_Table!C48</f>
        <v>Kartik Vaghasiya</v>
      </c>
      <c r="B59">
        <f>Points_Table!D48</f>
        <v>5</v>
      </c>
      <c r="C59">
        <f>Points_Table!E48</f>
        <v>5</v>
      </c>
      <c r="D59">
        <f>Points_Table!F48</f>
        <v>5</v>
      </c>
      <c r="E59">
        <f>Points_Table!G48</f>
        <v>3</v>
      </c>
      <c r="F59">
        <f>Points_Table!H48</f>
        <v>3</v>
      </c>
      <c r="G59">
        <f>Points_Table!I48</f>
        <v>5</v>
      </c>
      <c r="H59">
        <f>Points_Table!J48</f>
        <v>5</v>
      </c>
      <c r="I59">
        <f>Points_Table!K48</f>
        <v>0</v>
      </c>
      <c r="J59">
        <f>Points_Table!L48</f>
        <v>0</v>
      </c>
      <c r="K59">
        <f>Points_Table!M48</f>
        <v>26</v>
      </c>
      <c r="L59">
        <f>Points_Table!N48</f>
        <v>40</v>
      </c>
      <c r="M59">
        <f>Points_Table!O48</f>
        <v>65</v>
      </c>
      <c r="O59">
        <f>Acceptability!K104</f>
        <v>42</v>
      </c>
    </row>
    <row r="60" spans="1:15">
      <c r="A60" t="str">
        <f>Points_Table!C49</f>
        <v>Patricia Colley</v>
      </c>
      <c r="B60">
        <f>Points_Table!D49</f>
        <v>5</v>
      </c>
      <c r="C60">
        <f>Points_Table!E49</f>
        <v>5</v>
      </c>
      <c r="D60">
        <f>Points_Table!F49</f>
        <v>5</v>
      </c>
      <c r="E60">
        <f>Points_Table!G49</f>
        <v>5</v>
      </c>
      <c r="F60">
        <f>Points_Table!H49</f>
        <v>3</v>
      </c>
      <c r="G60">
        <f>Points_Table!I49</f>
        <v>5</v>
      </c>
      <c r="H60">
        <f>Points_Table!J49</f>
        <v>3</v>
      </c>
      <c r="I60">
        <f>Points_Table!K49</f>
        <v>5</v>
      </c>
      <c r="J60">
        <f>Points_Table!L49</f>
        <v>5</v>
      </c>
      <c r="K60">
        <f>Points_Table!M49</f>
        <v>36</v>
      </c>
      <c r="L60">
        <f>Points_Table!N49</f>
        <v>40</v>
      </c>
      <c r="M60">
        <f>Points_Table!O49</f>
        <v>90</v>
      </c>
      <c r="O60">
        <f>Acceptability!K105</f>
        <v>42</v>
      </c>
    </row>
    <row r="61" spans="1:15">
      <c r="A61" t="str">
        <f>Points_Table!C50</f>
        <v>Nimit Mankodi</v>
      </c>
      <c r="B61">
        <f>Points_Table!D50</f>
        <v>5</v>
      </c>
      <c r="C61">
        <f>Points_Table!E50</f>
        <v>5</v>
      </c>
      <c r="D61">
        <f>Points_Table!F50</f>
        <v>5</v>
      </c>
      <c r="E61">
        <f>Points_Table!G50</f>
        <v>5</v>
      </c>
      <c r="F61">
        <f>Points_Table!H50</f>
        <v>3</v>
      </c>
      <c r="G61">
        <f>Points_Table!I50</f>
        <v>5</v>
      </c>
      <c r="H61">
        <f>Points_Table!J50</f>
        <v>5</v>
      </c>
      <c r="I61">
        <f>Points_Table!K50</f>
        <v>0</v>
      </c>
      <c r="J61">
        <f>Points_Table!L50</f>
        <v>0</v>
      </c>
      <c r="K61">
        <f>Points_Table!M50</f>
        <v>28</v>
      </c>
      <c r="L61">
        <f>Points_Table!N50</f>
        <v>30</v>
      </c>
      <c r="M61">
        <f>Points_Table!O50</f>
        <v>93.333333333333329</v>
      </c>
      <c r="O61">
        <f>Acceptability!K106</f>
        <v>12</v>
      </c>
    </row>
    <row r="62" spans="1:15">
      <c r="A62" t="str">
        <f>Points_Table!C51</f>
        <v>Sijin Joseph</v>
      </c>
      <c r="B62">
        <f>Points_Table!D51</f>
        <v>5</v>
      </c>
      <c r="C62">
        <f>Points_Table!E51</f>
        <v>5</v>
      </c>
      <c r="D62">
        <f>Points_Table!F51</f>
        <v>5</v>
      </c>
      <c r="E62">
        <f>Points_Table!G51</f>
        <v>3</v>
      </c>
      <c r="F62">
        <f>Points_Table!H51</f>
        <v>5</v>
      </c>
      <c r="G62">
        <f>Points_Table!I51</f>
        <v>0</v>
      </c>
      <c r="H62">
        <f>Points_Table!J51</f>
        <v>0</v>
      </c>
      <c r="I62">
        <f>Points_Table!K51</f>
        <v>0</v>
      </c>
      <c r="J62">
        <f>Points_Table!L51</f>
        <v>0</v>
      </c>
      <c r="K62">
        <f>Points_Table!M51</f>
        <v>18</v>
      </c>
      <c r="L62">
        <f>Points_Table!N51</f>
        <v>40</v>
      </c>
      <c r="M62">
        <f>Points_Table!O51</f>
        <v>45</v>
      </c>
      <c r="O62">
        <f>Acceptability!K107</f>
        <v>36</v>
      </c>
    </row>
    <row r="63" spans="1:15">
      <c r="A63" t="str">
        <f>Points_Table!C52</f>
        <v>Radhe Sravan</v>
      </c>
      <c r="B63">
        <f>Points_Table!D52</f>
        <v>5</v>
      </c>
      <c r="C63">
        <f>Points_Table!E52</f>
        <v>5</v>
      </c>
      <c r="D63">
        <f>Points_Table!F52</f>
        <v>5</v>
      </c>
      <c r="E63">
        <f>Points_Table!G52</f>
        <v>0</v>
      </c>
      <c r="F63">
        <f>Points_Table!H52</f>
        <v>3</v>
      </c>
      <c r="G63">
        <f>Points_Table!I52</f>
        <v>3</v>
      </c>
      <c r="H63">
        <f>Points_Table!J52</f>
        <v>5</v>
      </c>
      <c r="I63">
        <f>Points_Table!K52</f>
        <v>5</v>
      </c>
      <c r="J63">
        <f>Points_Table!L52</f>
        <v>3</v>
      </c>
      <c r="K63">
        <f>Points_Table!M52</f>
        <v>29</v>
      </c>
      <c r="L63">
        <f>Points_Table!N52</f>
        <v>40</v>
      </c>
      <c r="M63">
        <f>Points_Table!O52</f>
        <v>72.5</v>
      </c>
      <c r="O63">
        <f>Acceptability!K108</f>
        <v>56</v>
      </c>
    </row>
    <row r="64" spans="1:15">
      <c r="A64" t="str">
        <f>Points_Table!C53</f>
        <v>Hardik Sanghavi</v>
      </c>
      <c r="B64">
        <f>Points_Table!D53</f>
        <v>0</v>
      </c>
      <c r="C64">
        <f>Points_Table!E53</f>
        <v>5</v>
      </c>
      <c r="D64">
        <f>Points_Table!F53</f>
        <v>0</v>
      </c>
      <c r="E64">
        <f>Points_Table!G53</f>
        <v>3</v>
      </c>
      <c r="F64">
        <f>Points_Table!H53</f>
        <v>3</v>
      </c>
      <c r="G64">
        <f>Points_Table!I53</f>
        <v>3</v>
      </c>
      <c r="H64">
        <f>Points_Table!J53</f>
        <v>3</v>
      </c>
      <c r="I64">
        <f>Points_Table!K53</f>
        <v>0</v>
      </c>
      <c r="J64">
        <f>Points_Table!L53</f>
        <v>0</v>
      </c>
      <c r="K64">
        <f>Points_Table!M53</f>
        <v>17</v>
      </c>
      <c r="L64">
        <f>Points_Table!N53</f>
        <v>30</v>
      </c>
      <c r="M64">
        <f>Points_Table!O53</f>
        <v>56.666666666666664</v>
      </c>
      <c r="O64">
        <f>Acceptability!K109</f>
        <v>21</v>
      </c>
    </row>
    <row r="65" spans="1:15">
      <c r="A65" t="str">
        <f>Points_Table!C54</f>
        <v>Prayag ahire</v>
      </c>
      <c r="B65">
        <f>Points_Table!D54</f>
        <v>0</v>
      </c>
      <c r="C65">
        <f>Points_Table!E54</f>
        <v>0</v>
      </c>
      <c r="D65">
        <f>Points_Table!F54</f>
        <v>5</v>
      </c>
      <c r="E65">
        <f>Points_Table!G54</f>
        <v>0</v>
      </c>
      <c r="F65">
        <f>Points_Table!H54</f>
        <v>5</v>
      </c>
      <c r="G65">
        <f>Points_Table!I54</f>
        <v>5</v>
      </c>
      <c r="H65">
        <f>Points_Table!J54</f>
        <v>5</v>
      </c>
      <c r="I65">
        <f>Points_Table!K54</f>
        <v>0</v>
      </c>
      <c r="J65">
        <f>Points_Table!L54</f>
        <v>0</v>
      </c>
      <c r="K65">
        <f>Points_Table!M54</f>
        <v>20</v>
      </c>
      <c r="L65">
        <f>Points_Table!N54</f>
        <v>30</v>
      </c>
      <c r="M65">
        <f>Points_Table!O54</f>
        <v>66.666666666666657</v>
      </c>
      <c r="O65">
        <f>Acceptability!K110</f>
        <v>25</v>
      </c>
    </row>
    <row r="66" spans="1:15">
      <c r="A66" t="str">
        <f>Points_Table!C55</f>
        <v>Alvis Vadaliya</v>
      </c>
      <c r="B66">
        <f>Points_Table!D55</f>
        <v>0</v>
      </c>
      <c r="C66">
        <f>Points_Table!E55</f>
        <v>0</v>
      </c>
      <c r="D66">
        <f>Points_Table!F55</f>
        <v>0</v>
      </c>
      <c r="E66">
        <f>Points_Table!G55</f>
        <v>3</v>
      </c>
      <c r="F66">
        <f>Points_Table!H55</f>
        <v>3</v>
      </c>
      <c r="G66">
        <f>Points_Table!I55</f>
        <v>0</v>
      </c>
      <c r="H66">
        <f>Points_Table!J55</f>
        <v>0</v>
      </c>
      <c r="I66">
        <f>Points_Table!K55</f>
        <v>0</v>
      </c>
      <c r="J66">
        <f>Points_Table!L55</f>
        <v>0</v>
      </c>
      <c r="K66">
        <f>Points_Table!M55</f>
        <v>6</v>
      </c>
      <c r="L66">
        <f>Points_Table!N55</f>
        <v>30</v>
      </c>
      <c r="M66">
        <f>Points_Table!O55</f>
        <v>20</v>
      </c>
      <c r="O66">
        <f>Acceptability!K111</f>
        <v>6</v>
      </c>
    </row>
    <row r="67" spans="1:15">
      <c r="A67" t="str">
        <f>Points_Table!C56</f>
        <v xml:space="preserve">Chirag </v>
      </c>
      <c r="B67">
        <f>Points_Table!D56</f>
        <v>0</v>
      </c>
      <c r="C67">
        <f>Points_Table!E56</f>
        <v>0</v>
      </c>
      <c r="D67">
        <f>Points_Table!F56</f>
        <v>0</v>
      </c>
      <c r="E67">
        <f>Points_Table!G56</f>
        <v>5</v>
      </c>
      <c r="F67">
        <f>Points_Table!H56</f>
        <v>0</v>
      </c>
      <c r="G67">
        <f>Points_Table!I56</f>
        <v>0</v>
      </c>
      <c r="H67">
        <f>Points_Table!J56</f>
        <v>0</v>
      </c>
      <c r="I67">
        <f>Points_Table!K56</f>
        <v>0</v>
      </c>
      <c r="J67">
        <f>Points_Table!L56</f>
        <v>0</v>
      </c>
      <c r="K67">
        <f>Points_Table!M56</f>
        <v>5</v>
      </c>
      <c r="L67">
        <f>Points_Table!N56</f>
        <v>40</v>
      </c>
      <c r="M67">
        <f>Points_Table!O56</f>
        <v>12.5</v>
      </c>
      <c r="O67">
        <f>Acceptability!K112</f>
        <v>34</v>
      </c>
    </row>
    <row r="68" spans="1:15">
      <c r="A68" t="str">
        <f>Points_Table!C57</f>
        <v>Deep Thanki</v>
      </c>
      <c r="B68">
        <f>Points_Table!D57</f>
        <v>0</v>
      </c>
      <c r="C68">
        <f>Points_Table!E57</f>
        <v>5</v>
      </c>
      <c r="D68">
        <f>Points_Table!F57</f>
        <v>5</v>
      </c>
      <c r="E68">
        <f>Points_Table!G57</f>
        <v>3</v>
      </c>
      <c r="F68">
        <f>Points_Table!H57</f>
        <v>3</v>
      </c>
      <c r="G68">
        <f>Points_Table!I57</f>
        <v>3</v>
      </c>
      <c r="H68">
        <f>Points_Table!J57</f>
        <v>5</v>
      </c>
      <c r="I68">
        <f>Points_Table!K57</f>
        <v>0</v>
      </c>
      <c r="J68">
        <f>Points_Table!L57</f>
        <v>0</v>
      </c>
      <c r="K68">
        <f>Points_Table!M57</f>
        <v>24</v>
      </c>
      <c r="L68">
        <f>Points_Table!N57</f>
        <v>30</v>
      </c>
      <c r="M68">
        <f>Points_Table!O57</f>
        <v>80</v>
      </c>
      <c r="O68">
        <f>Acceptability!K113</f>
        <v>19</v>
      </c>
    </row>
    <row r="69" spans="1:15">
      <c r="A69" t="str">
        <f>Points_Table!C58</f>
        <v>Rushang Patel</v>
      </c>
      <c r="B69">
        <f>Points_Table!D58</f>
        <v>0</v>
      </c>
      <c r="C69">
        <f>Points_Table!E58</f>
        <v>0</v>
      </c>
      <c r="D69">
        <f>Points_Table!F58</f>
        <v>0</v>
      </c>
      <c r="E69">
        <f>Points_Table!G58</f>
        <v>5</v>
      </c>
      <c r="F69">
        <f>Points_Table!H58</f>
        <v>5</v>
      </c>
      <c r="G69">
        <f>Points_Table!I58</f>
        <v>3</v>
      </c>
      <c r="H69">
        <f>Points_Table!J58</f>
        <v>3</v>
      </c>
      <c r="I69">
        <f>Points_Table!K58</f>
        <v>0</v>
      </c>
      <c r="J69">
        <f>Points_Table!L58</f>
        <v>0</v>
      </c>
      <c r="K69">
        <f>Points_Table!M58</f>
        <v>16</v>
      </c>
      <c r="L69">
        <f>Points_Table!N58</f>
        <v>30</v>
      </c>
      <c r="M69">
        <f>Points_Table!O58</f>
        <v>53.333333333333336</v>
      </c>
      <c r="O69">
        <f>Acceptability!K114</f>
        <v>42</v>
      </c>
    </row>
    <row r="70" spans="1:15">
      <c r="A70" t="str">
        <f>Points_Table!C59</f>
        <v xml:space="preserve">Shivam Gupta </v>
      </c>
      <c r="B70">
        <f>Points_Table!D59</f>
        <v>0</v>
      </c>
      <c r="C70">
        <f>Points_Table!E59</f>
        <v>0</v>
      </c>
      <c r="D70">
        <f>Points_Table!F59</f>
        <v>0</v>
      </c>
      <c r="E70">
        <f>Points_Table!G59</f>
        <v>3</v>
      </c>
      <c r="F70">
        <f>Points_Table!H59</f>
        <v>3</v>
      </c>
      <c r="G70">
        <f>Points_Table!I59</f>
        <v>5</v>
      </c>
      <c r="H70">
        <f>Points_Table!J59</f>
        <v>3</v>
      </c>
      <c r="I70">
        <f>Points_Table!K59</f>
        <v>5</v>
      </c>
      <c r="J70">
        <f>Points_Table!L59</f>
        <v>3</v>
      </c>
      <c r="K70">
        <f>Points_Table!M59</f>
        <v>22</v>
      </c>
      <c r="L70">
        <f>Points_Table!N59</f>
        <v>40</v>
      </c>
      <c r="M70">
        <f>Points_Table!O59</f>
        <v>55.000000000000007</v>
      </c>
      <c r="O70">
        <f>Acceptability!K115</f>
        <v>61</v>
      </c>
    </row>
    <row r="71" spans="1:15">
      <c r="A71" t="str">
        <f>Points_Table!C60</f>
        <v>Ompratap Singh</v>
      </c>
      <c r="B71">
        <f>Points_Table!D60</f>
        <v>0</v>
      </c>
      <c r="C71">
        <f>Points_Table!E60</f>
        <v>5</v>
      </c>
      <c r="D71">
        <f>Points_Table!F60</f>
        <v>5</v>
      </c>
      <c r="E71">
        <f>Points_Table!G60</f>
        <v>0</v>
      </c>
      <c r="F71">
        <f>Points_Table!H60</f>
        <v>3</v>
      </c>
      <c r="G71">
        <f>Points_Table!I60</f>
        <v>5</v>
      </c>
      <c r="H71">
        <f>Points_Table!J60</f>
        <v>5</v>
      </c>
      <c r="I71">
        <f>Points_Table!K60</f>
        <v>0</v>
      </c>
      <c r="J71">
        <f>Points_Table!L60</f>
        <v>0</v>
      </c>
      <c r="K71">
        <f>Points_Table!M60</f>
        <v>23</v>
      </c>
      <c r="L71">
        <f>Points_Table!N60</f>
        <v>30</v>
      </c>
      <c r="M71">
        <f>Points_Table!O60</f>
        <v>76.666666666666671</v>
      </c>
      <c r="O71">
        <f>Acceptability!K116</f>
        <v>9</v>
      </c>
    </row>
    <row r="72" spans="1:15">
      <c r="A72" t="str">
        <f>Points_Table!C61</f>
        <v>Swarnangsu Acharyya</v>
      </c>
      <c r="B72">
        <f>Points_Table!D61</f>
        <v>0</v>
      </c>
      <c r="C72">
        <f>Points_Table!E61</f>
        <v>5</v>
      </c>
      <c r="D72">
        <f>Points_Table!F61</f>
        <v>0</v>
      </c>
      <c r="E72">
        <f>Points_Table!G61</f>
        <v>3</v>
      </c>
      <c r="F72">
        <f>Points_Table!H61</f>
        <v>3</v>
      </c>
      <c r="G72">
        <f>Points_Table!I61</f>
        <v>0</v>
      </c>
      <c r="H72">
        <f>Points_Table!J61</f>
        <v>3</v>
      </c>
      <c r="I72">
        <f>Points_Table!K61</f>
        <v>5</v>
      </c>
      <c r="J72">
        <f>Points_Table!L61</f>
        <v>5</v>
      </c>
      <c r="K72">
        <f>Points_Table!M61</f>
        <v>24</v>
      </c>
      <c r="L72">
        <f>Points_Table!N61</f>
        <v>40</v>
      </c>
      <c r="M72">
        <f>Points_Table!O61</f>
        <v>60</v>
      </c>
      <c r="O72">
        <f>Acceptability!K117</f>
        <v>57</v>
      </c>
    </row>
    <row r="73" spans="1:15">
      <c r="A73" t="str">
        <f>Points_Table!C62</f>
        <v>Laxit Shah</v>
      </c>
      <c r="B73">
        <f>Points_Table!D62</f>
        <v>0</v>
      </c>
      <c r="C73">
        <f>Points_Table!E62</f>
        <v>5</v>
      </c>
      <c r="D73">
        <f>Points_Table!F62</f>
        <v>0</v>
      </c>
      <c r="E73">
        <f>Points_Table!G62</f>
        <v>0</v>
      </c>
      <c r="F73">
        <f>Points_Table!H62</f>
        <v>0</v>
      </c>
      <c r="G73">
        <f>Points_Table!I62</f>
        <v>3</v>
      </c>
      <c r="H73">
        <f>Points_Table!J62</f>
        <v>0</v>
      </c>
      <c r="I73">
        <f>Points_Table!K62</f>
        <v>0</v>
      </c>
      <c r="J73">
        <f>Points_Table!L62</f>
        <v>0</v>
      </c>
      <c r="K73">
        <f>Points_Table!M62</f>
        <v>8</v>
      </c>
      <c r="L73">
        <f>Points_Table!N62</f>
        <v>30</v>
      </c>
      <c r="M73">
        <f>Points_Table!O62</f>
        <v>26.666666666666668</v>
      </c>
      <c r="O73">
        <f>Acceptability!K118</f>
        <v>59</v>
      </c>
    </row>
    <row r="74" spans="1:15">
      <c r="A74" t="str">
        <f>Points_Table!C63</f>
        <v>Amit Chopra</v>
      </c>
      <c r="B74">
        <f>Points_Table!D63</f>
        <v>0</v>
      </c>
      <c r="C74">
        <f>Points_Table!E63</f>
        <v>0</v>
      </c>
      <c r="D74">
        <f>Points_Table!F63</f>
        <v>0</v>
      </c>
      <c r="E74">
        <f>Points_Table!G63</f>
        <v>3</v>
      </c>
      <c r="F74">
        <f>Points_Table!H63</f>
        <v>3</v>
      </c>
      <c r="G74">
        <f>Points_Table!I63</f>
        <v>0</v>
      </c>
      <c r="H74">
        <f>Points_Table!J63</f>
        <v>0</v>
      </c>
      <c r="I74">
        <f>Points_Table!K63</f>
        <v>3</v>
      </c>
      <c r="J74">
        <f>Points_Table!L63</f>
        <v>0</v>
      </c>
      <c r="K74">
        <f>Points_Table!M63</f>
        <v>9</v>
      </c>
      <c r="L74">
        <f>Points_Table!N63</f>
        <v>40</v>
      </c>
      <c r="M74">
        <f>Points_Table!O63</f>
        <v>22.5</v>
      </c>
      <c r="O74">
        <f>Acceptability!K119</f>
        <v>62</v>
      </c>
    </row>
    <row r="75" spans="1:15">
      <c r="A75" t="str">
        <f>Points_Table!C64</f>
        <v>Nipun Modi</v>
      </c>
      <c r="B75">
        <f>Points_Table!D64</f>
        <v>0</v>
      </c>
      <c r="C75">
        <f>Points_Table!E64</f>
        <v>5</v>
      </c>
      <c r="D75">
        <f>Points_Table!F64</f>
        <v>0</v>
      </c>
      <c r="E75">
        <f>Points_Table!G64</f>
        <v>0</v>
      </c>
      <c r="F75">
        <f>Points_Table!H64</f>
        <v>3</v>
      </c>
      <c r="G75">
        <f>Points_Table!I64</f>
        <v>5</v>
      </c>
      <c r="H75">
        <f>Points_Table!J64</f>
        <v>3</v>
      </c>
      <c r="I75">
        <f>Points_Table!K64</f>
        <v>5</v>
      </c>
      <c r="J75">
        <f>Points_Table!L64</f>
        <v>3</v>
      </c>
      <c r="K75">
        <f>Points_Table!M64</f>
        <v>24</v>
      </c>
      <c r="L75">
        <f>Points_Table!N64</f>
        <v>40</v>
      </c>
      <c r="M75">
        <f>Points_Table!O64</f>
        <v>60</v>
      </c>
      <c r="O75">
        <f>Acceptability!K120</f>
        <v>12</v>
      </c>
    </row>
    <row r="76" spans="1:15">
      <c r="A76" t="str">
        <f>Points_Table!C65</f>
        <v>Amit Mankodi</v>
      </c>
      <c r="B76">
        <f>Points_Table!D65</f>
        <v>0</v>
      </c>
      <c r="C76">
        <f>Points_Table!E65</f>
        <v>0</v>
      </c>
      <c r="D76">
        <f>Points_Table!F65</f>
        <v>5</v>
      </c>
      <c r="E76">
        <f>Points_Table!G65</f>
        <v>0</v>
      </c>
      <c r="F76">
        <f>Points_Table!H65</f>
        <v>5</v>
      </c>
      <c r="G76">
        <f>Points_Table!I65</f>
        <v>5</v>
      </c>
      <c r="H76">
        <f>Points_Table!J65</f>
        <v>5</v>
      </c>
      <c r="I76">
        <f>Points_Table!K65</f>
        <v>0</v>
      </c>
      <c r="J76">
        <f>Points_Table!L65</f>
        <v>0</v>
      </c>
      <c r="K76">
        <f>Points_Table!M65</f>
        <v>20</v>
      </c>
      <c r="L76">
        <f>Points_Table!N65</f>
        <v>30</v>
      </c>
      <c r="M76">
        <f>Points_Table!O65</f>
        <v>66.666666666666657</v>
      </c>
      <c r="O76">
        <f>Acceptability!K121</f>
        <v>36</v>
      </c>
    </row>
    <row r="77" spans="1:15">
      <c r="A77" t="str">
        <f>Points_Table!C66</f>
        <v>Piyush Khanna</v>
      </c>
      <c r="B77">
        <f>Points_Table!D66</f>
        <v>0</v>
      </c>
      <c r="C77">
        <f>Points_Table!E66</f>
        <v>5</v>
      </c>
      <c r="D77">
        <f>Points_Table!F66</f>
        <v>0</v>
      </c>
      <c r="E77">
        <f>Points_Table!G66</f>
        <v>3</v>
      </c>
      <c r="F77">
        <f>Points_Table!H66</f>
        <v>3</v>
      </c>
      <c r="G77">
        <f>Points_Table!I66</f>
        <v>5</v>
      </c>
      <c r="H77">
        <f>Points_Table!J66</f>
        <v>0</v>
      </c>
      <c r="I77">
        <f>Points_Table!K66</f>
        <v>3</v>
      </c>
      <c r="J77">
        <f>Points_Table!L66</f>
        <v>5</v>
      </c>
      <c r="K77">
        <f>Points_Table!M66</f>
        <v>24</v>
      </c>
      <c r="L77">
        <f>Points_Table!N66</f>
        <v>40</v>
      </c>
      <c r="M77">
        <f>Points_Table!O66</f>
        <v>60</v>
      </c>
      <c r="O77">
        <f>Acceptability!K122</f>
        <v>4</v>
      </c>
    </row>
    <row r="78" spans="1:15">
      <c r="A78" t="str">
        <f>Points_Table!C67</f>
        <v>Ashwin</v>
      </c>
      <c r="B78">
        <f>Points_Table!D67</f>
        <v>0</v>
      </c>
      <c r="C78">
        <f>Points_Table!E67</f>
        <v>0</v>
      </c>
      <c r="D78">
        <f>Points_Table!F67</f>
        <v>0</v>
      </c>
      <c r="E78">
        <f>Points_Table!G67</f>
        <v>0</v>
      </c>
      <c r="F78">
        <f>Points_Table!H67</f>
        <v>3</v>
      </c>
      <c r="G78">
        <f>Points_Table!I67</f>
        <v>3</v>
      </c>
      <c r="H78">
        <f>Points_Table!J67</f>
        <v>3</v>
      </c>
      <c r="I78">
        <f>Points_Table!K67</f>
        <v>0</v>
      </c>
      <c r="J78">
        <f>Points_Table!L67</f>
        <v>0</v>
      </c>
      <c r="K78">
        <f>Points_Table!M67</f>
        <v>9</v>
      </c>
      <c r="L78">
        <f>Points_Table!N67</f>
        <v>30</v>
      </c>
      <c r="M78">
        <f>Points_Table!O67</f>
        <v>30</v>
      </c>
      <c r="O78">
        <f>Acceptability!K123</f>
        <v>3</v>
      </c>
    </row>
    <row r="79" spans="1:15">
      <c r="A79" t="str">
        <f>Points_Table!C68</f>
        <v>Archan Ranade</v>
      </c>
      <c r="B79">
        <f>Points_Table!D68</f>
        <v>0</v>
      </c>
      <c r="C79">
        <f>Points_Table!E68</f>
        <v>0</v>
      </c>
      <c r="D79">
        <f>Points_Table!F68</f>
        <v>0</v>
      </c>
      <c r="E79">
        <f>Points_Table!G68</f>
        <v>5</v>
      </c>
      <c r="F79">
        <f>Points_Table!H68</f>
        <v>0</v>
      </c>
      <c r="G79">
        <f>Points_Table!I68</f>
        <v>3</v>
      </c>
      <c r="H79">
        <f>Points_Table!J68</f>
        <v>0</v>
      </c>
      <c r="I79">
        <f>Points_Table!K68</f>
        <v>5</v>
      </c>
      <c r="J79">
        <f>Points_Table!L68</f>
        <v>3</v>
      </c>
      <c r="K79">
        <f>Points_Table!M68</f>
        <v>16</v>
      </c>
      <c r="L79">
        <f>Points_Table!N68</f>
        <v>40</v>
      </c>
      <c r="M79">
        <f>Points_Table!O68</f>
        <v>40</v>
      </c>
      <c r="O79">
        <f>Acceptability!K124</f>
        <v>55</v>
      </c>
    </row>
    <row r="80" spans="1:15">
      <c r="A80" t="str">
        <f>Points_Table!C69</f>
        <v>Rahul Pawar</v>
      </c>
      <c r="B80">
        <f>Points_Table!D69</f>
        <v>0</v>
      </c>
      <c r="C80">
        <f>Points_Table!E69</f>
        <v>0</v>
      </c>
      <c r="D80">
        <f>Points_Table!F69</f>
        <v>0</v>
      </c>
      <c r="E80">
        <f>Points_Table!G69</f>
        <v>3</v>
      </c>
      <c r="F80">
        <f>Points_Table!H69</f>
        <v>0</v>
      </c>
      <c r="G80">
        <f>Points_Table!I69</f>
        <v>0</v>
      </c>
      <c r="H80">
        <f>Points_Table!J69</f>
        <v>3</v>
      </c>
      <c r="I80">
        <f>Points_Table!K69</f>
        <v>5</v>
      </c>
      <c r="J80">
        <f>Points_Table!L69</f>
        <v>3</v>
      </c>
      <c r="K80">
        <f>Points_Table!M69</f>
        <v>14</v>
      </c>
      <c r="L80">
        <f>Points_Table!N69</f>
        <v>40</v>
      </c>
      <c r="M80">
        <f>Points_Table!O69</f>
        <v>35</v>
      </c>
      <c r="O80">
        <f>Acceptability!K125</f>
        <v>42</v>
      </c>
    </row>
    <row r="81" spans="1:15">
      <c r="A81" t="str">
        <f>Points_Table!C70</f>
        <v>Hetav Vakani</v>
      </c>
      <c r="B81">
        <f>Points_Table!D70</f>
        <v>0</v>
      </c>
      <c r="C81">
        <f>Points_Table!E70</f>
        <v>0</v>
      </c>
      <c r="D81">
        <f>Points_Table!F70</f>
        <v>0</v>
      </c>
      <c r="E81">
        <f>Points_Table!G70</f>
        <v>3</v>
      </c>
      <c r="F81">
        <f>Points_Table!H70</f>
        <v>5</v>
      </c>
      <c r="G81">
        <f>Points_Table!I70</f>
        <v>5</v>
      </c>
      <c r="H81">
        <f>Points_Table!J70</f>
        <v>5</v>
      </c>
      <c r="I81">
        <f>Points_Table!K70</f>
        <v>0</v>
      </c>
      <c r="J81">
        <f>Points_Table!L70</f>
        <v>0</v>
      </c>
      <c r="K81">
        <f>Points_Table!M70</f>
        <v>18</v>
      </c>
      <c r="L81">
        <f>Points_Table!N70</f>
        <v>30</v>
      </c>
      <c r="M81">
        <f>Points_Table!O70</f>
        <v>60</v>
      </c>
      <c r="O81">
        <f>Acceptability!K126</f>
        <v>25</v>
      </c>
    </row>
  </sheetData>
  <pageMargins left="0.7" right="0.7" top="0.75" bottom="0.75" header="0.3" footer="0.3"/>
  <ignoredErrors>
    <ignoredError sqref="K2:K10"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Survey Questions</vt:lpstr>
      <vt:lpstr>Survey Responses</vt:lpstr>
      <vt:lpstr>Survey Analysis</vt:lpstr>
      <vt:lpstr>Descriptive Responses Analysis</vt:lpstr>
      <vt:lpstr>Points_Table</vt:lpstr>
      <vt:lpstr>Points_TableQ8_9</vt:lpstr>
      <vt:lpstr>Acceptability</vt:lpstr>
      <vt:lpstr>Interview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PARMAR</dc:creator>
  <cp:lastModifiedBy>Lavneet Singh</cp:lastModifiedBy>
  <cp:lastPrinted>2024-04-26T09:24:52Z</cp:lastPrinted>
  <dcterms:created xsi:type="dcterms:W3CDTF">2024-03-01T16:33:56Z</dcterms:created>
  <dcterms:modified xsi:type="dcterms:W3CDTF">2024-04-28T15:27:05Z</dcterms:modified>
</cp:coreProperties>
</file>