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conrad/Library/CloudStorage/Dropbox/WorldCrafting101-DEV/"/>
    </mc:Choice>
  </mc:AlternateContent>
  <xr:revisionPtr revIDLastSave="0" documentId="13_ncr:1_{181DD658-61CA-8749-B94F-7B9F6C6481E3}" xr6:coauthVersionLast="47" xr6:coauthVersionMax="47" xr10:uidLastSave="{00000000-0000-0000-0000-000000000000}"/>
  <bookViews>
    <workbookView xWindow="2960" yWindow="23920" windowWidth="31580" windowHeight="17820" activeTab="1" xr2:uid="{A45E239F-017E-8B4E-B0E1-84F8677CA5DA}"/>
  </bookViews>
  <sheets>
    <sheet name="Star Tables" sheetId="3" r:id="rId1"/>
    <sheet name="Sheet2" sheetId="5" r:id="rId2"/>
    <sheet name="Sheet1" sheetId="1" r:id="rId3"/>
    <sheet name="Sun-Like Spectral Types" sheetId="4" r:id="rId4"/>
  </sheets>
  <externalReferences>
    <externalReference r:id="rId5"/>
  </externalReferences>
  <definedNames>
    <definedName name="APPROXIMATE_FRACTION">_xlfn.LAMBDA(_xlpm.input,_xlop.mode,_xlop.prec, _xlfn.LET(_xlpm.mode, IF((_xlpm.mode &gt; 1) + (_xlfn.ISOMITTED(_xlpm.mode)), 0, _xlpm.mode), _xlpm.prec, IF(_xlfn.ISOMITTED(_xlpm.prec), 3, _xlpm.prec), _xlpm.fmt, _xlfn.CONCAT("?/", REPT("?", _xlpm.prec)), _xlpm.fraction, _xlfn.SWITCH(_xlpm.mode, 0, TEXT(_xlpm.input, _xlpm.fmt), 1, TEXT(MOD(_xlpm.input, 1), _xlpm.fmt)), _xlpm.output, _xlfn.SWITCH(_xlpm.mode, 0, _xlpm.fraction, 1, IF(QUOTIENT(_xlpm.input, 1) &lt;&gt; 0, _xlfn.TEXTJOIN("-", , QUOTIENT(_xlpm.input, 1), _xlpm.fraction), _xlpm.fraction)), _xlpm.output))</definedName>
    <definedName name="Astro.ASTRO_APPARENT_SOLAR_SIZE">_xlfn.LAMBDA(_xlpm.radius,_xlpm.distance,_xlop.format,_xlop.prec, _xlfn.LET(_xlpm.p, IF(_xlfn.ISOMITTED(_xlpm.prec), 4, _xlpm.prec), _xlpm.raw, _xlpm.radius / _xlpm.distance, _xlpm.result, IF(OR(_xlfn.ISOMITTED(_xlpm.format), _xlpm.format = "formatted"), TEXT(_xlpm.raw, "0." &amp; REPT("0", _xlpm.p)) &amp; "☉", _xlpm.raw), _xlpm.result))</definedName>
    <definedName name="Astro.ASTRO_CALC_TEMP">_xlfn.LAMBDA(_xlpm.subclass, _xlfn.LET(_xlpm.arrTypes, {"O0";"O1";"O2";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55000;52000;49000;46000;43000;40000;37000;34000;31000;28000;25000;23500;22000;20500;19000;17500;16000;14500;13000;11500;10000;9750;9500;9250;9000;8750;8500;8250;8000;7750;7500;7350;7200;7050;6900;6750;6600;6450;6300;6150;6000;5900;5800;5700;5600;5500;5400;5300;5200;5100;5000;4850;4700;4550;4400;4250;4100;3950;3800;3650;3500;3390;3280;3170;3060;2950;2840;2730;2620;2510}, _xlpm.arrSpan, {3000;3000;3000;3000;3000;3000;3000;3000;3000;3000;1500;1500;1500;1500;1500;1500;1500;1500;1500;1500;250;250;250;250;250;250;250;250;250;250;150;150;150;150;150;150;150;150;150;150;100;100;100;100;100;100;100;100;100;100;150;150;150;150;150;150;150;150;150;150;110;110;110;110;110;110;110;110;110;110}, _xlpm.mtxStars, _xlfn.HSTACK(_xlpm.arrTypes, _xlpm.arrTHigh, _xlpm.arrSpan), _xlpm.no_space, SUBSTITUTE(_xlpm.subclass, " ", ""), _xlpm.dot_pos, FIND(".", _xlpm.no_space &amp; ".0"), _xlpm.base, LEFT(_xlpm.no_space, _xlpm.dot_pos - 1), _xlpm.f, VALUE("0." &amp; MID(_xlpm.no_space, _xlpm.dot_pos + 1, LEN(_xlpm.no_space))), _xlpm.T_high, _xlfn.XLOOKUP(_xlpm.base, INDEX(_xlpm.mtxStars, , 1), INDEX(_xlpm.mtxStars, , 2)), _xlpm.span, _xlfn.XLOOKUP(_xlpm.base, INDEX(_xlpm.mtxStars, , 1), INDEX(_xlpm.mtxStars, , 3)), _xlpm.result, _xlpm.T_high - (_xlpm.f * _xlpm.span), _xlpm.result))</definedName>
    <definedName name="Astro.ASTRO_CARTESIAN_TO_SPHERICAL">_xlfn.LAMBDA(_xlpm.x,_xlpm.y,_xlpm.z,_xlpm.prec, _xlfn.LET(_xlpm.prec, IF(_xlfn.ISOMITTED(_xlpm.prec) + (_xlpm.prec &lt; 0), 3, _xlpm.prec), _xlpm.r, SQRT(_xlpm.x ^ 2 + _xlpm.y ^ 2 + _xlpm.z ^ 2), _xlpm.phi, DEGREES(ACOS(_xlpm.z / _xlpm.r)), _xlpm.theta, MOD(DEGREES(ATAN2(_xlpm.y, _xlpm.x)), 360), _xlpm.phi_out, ROUND(_xlpm.phi, _xlpm.prec), _xlpm.theta_out, ROUND(_xlpm.theta, _xlpm.prec), _xlpm.r_out, ROUND(_xlpm.r, _xlpm.prec), _xlfn.HSTACK(_xlpm.phi_out, _xlpm.theta_out, _xlpm.r_out)))</definedName>
    <definedName name="Astro.ASTRO_DEGREES_TO_DMS_NUM">_xlfn.LAMBDA(_xlpm.DecimalDegrees, _xlfn.LET(_xlpm.Deg, TRUNC(_xlpm.DecimalDegrees), _xlpm.FracPortion, ABS(_xlpm.DecimalDegrees - _xlpm.Deg), _xlpm.Minutes, _xlpm.FracPortion * 60, _xlpm.Min_part, TRUNC(_xlpm.Minutes) / 100, _xlpm.IntMin, INT(_xlpm.Minutes), _xlpm.FracMin, ABS(_xlpm.Minutes - _xlpm.IntMin), _xlpm.Seconds, _xlpm.FracMin * 60, _xlpm.sec_part, _xlpm.Seconds / 10000, _xlpm.output, _xlpm.Deg + _xlpm.Min_part + _xlpm.sec_part, FIXED(_xlpm.output, 7)))</definedName>
    <definedName name="Astro.ASTRO_DEGREES_TO_DMS_TEXT">_xlfn.LAMBDA(_xlpm.DecimalDegrees,_xlpm.precision, _xlfn.LET(_xlpm.decprec, IF(_xlfn.ISOMITTED(_xlpm.precision), 3, _xlpm.precision), _xlpm.Deg, TRUNC(_xlpm.DecimalDegrees), _xlpm.FracPortion, ABS(_xlpm.DecimalDegrees - _xlpm.Deg), _xlpm.Minutes, _xlpm.FracPortion * 60, _xlpm.IntMin, INT(_xlpm.Minutes), _xlpm.FracMin, ABS(_xlpm.Minutes - _xlpm.IntMin), _xlpm.Seconds, _xlpm.FracMin * 60, _xlpm.Deg &amp; "° " &amp; _xlpm.IntMin &amp; CHAR(39) &amp; CHAR(32) &amp; FIXED(_xlpm.Seconds, _xlpm.decprec) &amp; CHAR(34)))</definedName>
    <definedName name="Astro.ASTRO_DISPLAY_SPECTRAL">_xlfn.LAMBDA(_xlop.type, _xlfn.LET(_xlpm.Types, {"O";"B";"A";"F";"G";"K";"M"}, _xlpm.Headers, TRANSPOSE(_xlfn.VSTACK(" ", _xlpm.Types)), _xlpm.FindCol, _xlfn.MAKEARRAY(COUNTA(_xlpm.Types), 2, _xlfn.LAMBDA(_xlpm.r,_xlpm.c, IF(_xlpm.c = 1, INDEX(_xlpm.Types, _xlpm.r), _xlpm.r))), _xlpm.arrTypes, {"O0";"O1";"O2";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55000;52000;49000;46000;43000;40000;37000;34000;31000;28000;25000;23500;22000;20500;19000;17500;16000;14500;13000;11500;10000;9750;9500;9250;9000;8750;8500;8250;8000;7750;7500;7350;7200;7050;6900;6750;6600;6450;6300;6150;6000;5900;5800;5700;5600;5500;5400;5300;5200;5100;5000;4850;4700;4550;4400;4250;4100;3950;3800;3650;3500;3390;3280;3170;3060;2950;2840;2730;2620;2510}, _xlpm.arrSpan, {3000;3000;3000;3000;3000;3000;3000;3000;3000;3000;1500;1500;1500;1500;1500;1500;1500;1500;1500;1500;250;250;250;250;250;250;250;250;250;250;150;150;150;150;150;150;150;150;150;150;100;100;100;100;100;100;100;100;100;100;150;150;150;150;150;150;150;150;150;150;110;110;110;110;110;110;110;110;110;110}, _xlpm.formattedData, _xlfn.BYROW(_xlfn.HSTACK(_xlpm.arrTypes, _xlpm.arrTHigh, _xlpm.arrSpan), _xlfn.LAMBDA(_xlpm.row, _xlfn.TEXTJOIN("; ", TRUE, TEXT(INDEX(_xlpm.row, 2), "0"), TEXT(INDEX(_xlpm.row, 3), "0")))), _xlpm.Numbers, _xlfn.SEQUENCE(10, 1, 0, 1), _xlpm.O_Stars, _xlfn._xlws.FILTER(_xlpm.formattedData, LEFT(_xlpm.arrTypes, 1) = "O"), _xlpm.B_Stars, _xlfn._xlws.FILTER(_xlpm.formattedData, LEFT(_xlpm.arrTypes, 1) = "B"), _xlpm.A_Stars, _xlfn._xlws.FILTER(_xlpm.formattedData, LEFT(_xlpm.arrTypes, 1) = "A"), _xlpm.F_Stars, _xlfn._xlws.FILTER(_xlpm.formattedData, LEFT(_xlpm.arrTypes, 1) = "F"), _xlpm.G_Stars, _xlfn._xlws.FILTER(_xlpm.formattedData, LEFT(_xlpm.arrTypes, 1) = "G"), _xlpm.K_Stars, _xlfn._xlws.FILTER(_xlpm.formattedData, LEFT(_xlpm.arrTypes, 1) = "K"), _xlpm.M_Stars, _xlfn._xlws.FILTER(_xlpm.formattedData, LEFT(_xlpm.arrTypes, 1) = "M"), _xlpm.fullTable, _xlfn.VSTACK(_xlpm.Headers, _xlfn.HSTACK(_xlpm.Numbers, _xlpm.O_Stars, _xlpm.B_Stars, _xlpm.A_Stars, _xlpm.F_Stars, _xlpm.G_Stars, _xlpm.K_Stars, _xlpm.M_Stars)), _xlpm.temps, _xlfn._xlws.FILTER(_xlpm.arrTHigh, LEFT(_xlpm.arrTypes, 1) = _xlpm.type), _xlpm.spans, _xlfn._xlws.FILTER(_xlpm.arrSpan, LEFT(_xlpm.arrTypes, 1) = _xlpm.type), _xlpm.typeHead, _xlfn.HSTACK(_xlpm.type, "span"), _xlpm.slimTable, _xlfn.VSTACK(_xlpm.typeHead, _xlfn.HSTACK(_xlpm.temps, _xlpm.spans)), _xlpm.result, IF(ISBLANK(_xlpm.type), _xlpm.fullTable, _xlpm.slimTable), _xlpm.result))</definedName>
    <definedName name="Astro.ASTRO_DMS_NUM_TO_DEGREES">_xlfn.LAMBDA(_xlpm.input, _xlfn.LET(_xlpm.degrees, TRUNC(_xlpm.input), _xlpm.minutes, TRUNC((_xlpm.input - _xlpm.degrees) * 100), _xlpm.fractional_seconds, ((_xlpm.input * 100) - TRUNC(_xlpm.input * 100)) / 0.6, _xlpm.result, _xlpm.degrees + ((_xlpm.minutes + _xlpm.fractional_seconds) / 60), _xlpm.result))</definedName>
    <definedName name="Astro.ASTRO_HAB_INDEX">_xlfn.LAMBDA(_xlpm.orbital_dist,_xlop.nucleal_radius,_xlop.prec, _xlfn.LET(_xlpm.rounding_precision, IF(_xlfn.ISOMITTED(_xlpm.prec), 3, _xlpm.prec), _xlpm.nucleal_radius, IF(_xlfn.ISOMITTED(_xlpm.nucleal_radius), 1, _xlpm.nucleal_radius), _xlpm.is_inner_orbit, IF(_xlpm.orbital_dist &lt; _xlpm.nucleal_radius, TRUE, FALSE), _xlpm.habitability_index, IF(_xlpm.is_inner_orbit, (2 * _xlpm.orbital_dist / _xlpm.nucleal_radius) - 1, (_xlpm.orbital_dist / (-3.85 * _xlpm.nucleal_radius)) + (4.85 / 3.85)), _xlpm.final_result, IF(_xlpm.habitability_index &lt;= 0, "U/I", ROUND(_xlpm.habitability_index, _xlpm.rounding_precision)), _xlpm.final_result))</definedName>
    <definedName name="Astro.ASTRO_HABITABLE_ZONES">_xlfn.LAMBDA(_xlpm.mode,_xlop.lum,_xlop.precision, _xlfn.LET(_xlpm.mode, UPPER(_xlpm.mode), _xlpm.prec, IF(_xlfn.ISOMITTED(_xlpm.precision), 3, _xlpm.precision), _xlpm.zone_labels, {"Z0";"Z1";"Z2";"Z3";"Z4";"Z5"}, _xlpm.inner_factors, {0;0.5;0.75;0.95;1.385;1.77}, _xlpm.outer_factors, {0.5;0.75;0.95;1.385;1.77;4.85}, _xlpm.avg_factors, (_xlpm.inner_factors + _xlpm.outer_factors) / 2, _xlpm.span_factors, _xlpm.outer_factors - _xlpm.inner_factors, _xlpm.nucleal, SQRT(IF(_xlfn.ISOMITTED(_xlpm.lum), 1, _xlpm.lum)), _xlpm.inner_scaled, ROUND(_xlpm.nucleal * _xlpm.inner_factors, _xlpm.prec), _xlpm.outer_scaled, ROUND(_xlpm.nucleal * _xlpm.outer_factors, _xlpm.prec), _xlpm.avg_scaled, ROUND(_xlpm.nucleal * _xlpm.avg_factors, _xlpm.prec), _xlpm.span_scaled, ROUND(_xlpm.nucleal * _xlpm.span_factors, _xlpm.prec), _xlpm.vertical_labels, {"0: ","1: ","2: ","N ➔","3: ","4: ","5: "}, _xlpm.vertical_values, _xlfn.VSTACK(ROUND(INDEX(_xlpm.inner_factors, 2) * _xlpm.nucleal, _xlpm.prec), ROUND(INDEX(_xlpm.inner_factors, 3) * _xlpm.nucleal, _xlpm.prec), ROUND(INDEX(_xlpm.inner_factors, 4) * _xlpm.nucleal, _xlpm.prec), ROUND(_xlpm.nucleal, _xlpm.prec), ROUND(INDEX(_xlpm.outer_factors, 4) * _xlpm.nucleal, _xlpm.prec), ROUND(INDEX(_xlpm.outer_factors, 5) * _xlpm.nucleal, _xlpm.prec), ROUND(INDEX(_xlpm.outer_factors, 6) * _xlpm.nucleal, _xlpm.prec)), _xlpm.result, _xlfn.SWITCH(_xlpm.mode, "STANDARD", CHOOSE({1,2,3,4,5}, _xlfn.VSTACK("Zone", _xlpm.zone_labels), _xlfn.VSTACK("Inner", _xlpm.inner_factors), _xlfn.VSTACK("Outer", _xlpm.outer_factors), _xlfn.VSTACK("Average", _xlpm.avg_factors), _xlfn.VSTACK("Span", _xlpm.span_factors)), "VERTICAL", _xlfn.LET(_xlpm.labels, {"0:","1:","2:","N ➔","3:","4:","5:"}, _xlpm.scaled_values, ROUND(_xlpm.nucleal * {0.5,0.75,0.95,1,1.385,1.77,4.85}, _xlpm.prec), TRANSPOSE(_xlfn.VSTACK(_xlpm.labels, _xlpm.scaled_values))), "HORIZONTAL", _xlfn.HSTACK(ROUND(INDEX(_xlpm.inner_factors, 2) * _xlpm.nucleal, _xlpm.prec), ROUND(INDEX(_xlpm.inner_factors, 3) * _xlpm.nucleal, _xlpm.prec), ROUND(INDEX(_xlpm.inner_factors, 4) * _xlpm.nucleal, _xlpm.prec), ROUND(_xlpm.nucleal, _xlpm.prec), ROUND(INDEX(_xlpm.outer_factors, 4) * _xlpm.nucleal, _xlpm.prec), ROUND(INDEX(_xlpm.outer_factors, 5) * _xlpm.nucleal, _xlpm.prec), ROUND(INDEX(_xlpm.outer_factors, 6) * _xlpm.nucleal, _xlpm.prec)), "Invalid mode"), _xlpm.result))</definedName>
    <definedName name="Astro.ASTRO_ORBIT_AXIS">_xlfn.LAMBDA(_xlpm.mass1,_xlpm.mass2,_xlpm.period, _xlfn.LET(_xlpm.m_2, IF((_xlfn.ISOMITTED(_xlpm.mass2)) + (_xlpm.mass2 = 1), 0, _xlpm.mass2 * 0.000003003), _xlpm.axis, POWER((POWER(_xlpm.period, 2) * (_xlpm.mass1 + _xlpm.m_2)), 1 / 3), _xlpm.axis))</definedName>
    <definedName name="Astro.ASTRO_ORBIT_CONFIGURATION_INDEX">_xlfn.LAMBDA(_xlpm.mass1,_xlpm.mass2, ABS(_xlpm.mass1 - _xlpm.mass2) / (_xlpm.mass1 + _xlpm.mass2))</definedName>
    <definedName name="Astro.ASTRO_ORBIT_PERIOD">_xlfn.LAMBDA(_xlpm.mass1,_xlpm.mass2,_xlpm.axis, _xlfn.LET(_xlpm.m_2, IF((_xlfn.ISOMITTED(_xlpm.mass2)) + (_xlpm.mass2 = 1), 0, _xlpm.mass2 * 0.00000300273), _xlpm.period, SQRT(POWER(_xlpm.axis, 3) / (_xlpm.mass1 + _xlpm.m_2)), _xlpm.period))</definedName>
    <definedName name="Astro.ASTRO_ORBIT_SOLVER">_xlfn.LAMBDA(_xlpm.mode,_xlpm.val_1,_xlpm.val_2,_xlpm.mass2,_xlpm.precision, _xlfn.LET(_xlpm.m_2, IF(_xlfn.ISOMITTED(_xlpm.mass2) + (_xlpm.mass2 = 1), 0, _xlpm.mass2 * 0.000003003), _xlpm.prec, IF(_xlfn.ISOMITTED(_xlpm.precision), 4, _xlpm.precision), _xlpm.result, _xlfn.SWITCH(LOWER(_xlpm.mode), "axis", POWER((POWER(_xlpm.val_2, 2) * (_xlpm.val_1 + _xlpm.m_2)), 1 / 3), "period", SQRT(POWER(_xlpm.val_2, 3) / (_xlpm.val_1 + _xlpm.m_2)), "mass", POWER(_xlpm.val_1, 3) / POWER(_xlpm.val_2, 2), NA()), _xlpm.label, _xlfn.SWITCH(LOWER(_xlpm.mode), "axis", "Axis = ", "period", "Period = ", "mass", "Mass = ", "?"), TEXT(_xlpm.result, "0." &amp; REPT("0", _xlpm.prec)) &amp; " " &amp; _xlpm.label))</definedName>
    <definedName name="Astro.ASTRO_ORBIT_SUM_MASSES">_xlfn.LAMBDA(_xlpm.axis,_xlpm.period, POWER(_xlpm.axis, 3) / POWER(_xlpm.period, 2))</definedName>
    <definedName name="Astro.ASTRO_PLANET_METRICS">_xlfn.LAMBDA(_xlpm.mode,_xlpm.param_1,_xlpm.param_2,_xlop.prec, _xlfn.LET(_xlpm.prec, IF(_xlfn.ISOMITTED(_xlpm.prec), 5, _xlpm.prec), _xlpm.mode, LOWER(_xlpm.mode), _xlpm.output, _xlfn.SWITCH(_xlpm.mode, "md", _xlfn.LET(_xlpm.M, _xlpm.param_1, _xlpm.d, _xlpm.param_2, _xlpm.R, (_xlpm.M / _xlpm.d) ^ (1 / 3), _xlpm.g, (_xlpm.M * _xlpm.d ^ 2) ^ (1 / 3), _xlpm.v, (_xlpm.M * SQRT(_xlpm.d)) ^ (1 / 3), _xlfn.HSTACK(_xlpm.M, _xlpm.R, _xlpm.d, _xlpm.g, _xlpm.v)), "mr", _xlfn.LET(_xlpm.M, _xlpm.param_1, _xlpm.R, _xlpm.param_2, _xlpm.d, _xlpm.M / _xlpm.R ^ 3, _xlpm.g, _xlpm.M / _xlpm.R ^ 2, _xlpm.v, SQRT(_xlpm.M / _xlpm.R), _xlfn.HSTACK(_xlpm.M, _xlpm.R, _xlpm.d, _xlpm.g, _xlpm.v)), "mg", _xlfn.LET(_xlpm.M, _xlpm.param_1, _xlpm.g, _xlpm.param_2, _xlpm.R, SQRT(_xlpm.M / _xlpm.g), _xlpm.d, SQRT(_xlpm.g ^ 3 / _xlpm.M), _xlpm.v, (_xlpm.M * _xlpm.g) ^ 0.25, _xlfn.HSTACK(_xlpm.M, _xlpm.R, _xlpm.d, _xlpm.g, _xlpm.v)), "rd", _xlfn.LET(_xlpm.R, _xlpm.param_1, _xlpm.d, _xlpm.param_2, _xlpm.M, _xlpm.d * _xlpm.R ^ 3, _xlpm.g, _xlpm.d * _xlpm.R, _xlpm.v, _xlpm.R * SQRT(_xlpm.d), _xlfn.HSTACK(_xlpm.M, _xlpm.R, _xlpm.d, _xlpm.g, _xlpm.v)), "rg", _xlfn.LET(_xlpm.R, _xlpm.param_1, _xlpm.g, _xlpm.param_2, _xlpm.M, _xlpm.g * _xlpm.R ^ 2, _xlpm.d, _xlpm.g / _xlpm.R, _xlpm.v, SQRT(_xlpm.g * _xlpm.R), _xlfn.HSTACK(_xlpm.M, _xlpm.R, _xlpm.d, _xlpm.g, _xlpm.v)), "dg", _xlfn.LET(_xlpm.d, _xlpm.param_1, _xlpm.g, _xlpm.param_2, _xlpm.R, _xlpm.g / _xlpm.d, _xlpm.M, _xlpm.g ^ 3 / _xlpm.d ^ 2, _xlpm.v, _xlpm.g / SQRT(_xlpm.d), _xlfn.HSTACK(_xlpm.M, _xlpm.R, _xlpm.d, _xlpm.g, _xlpm.v)), "dv", _xlfn.LET(_xlpm.d, _xlpm.param_1, _xlpm.v, _xlpm.param_2, _xlpm.R, _xlpm.v / SQRT(_xlpm.d), _xlpm.M, _xlpm.v ^ 3 / SQRT(_xlpm.d), _xlpm.g, _xlpm.v * SQRT(_xlpm.d), _xlfn.HSTACK(_xlpm.M, _xlpm.R, _xlpm.d, _xlpm.g, _xlpm.v)), "gv", _xlfn.LET(_xlpm.g, _xlpm.param_1, _xlpm.v, _xlpm.param_2, _xlpm.R, _xlpm.v ^ 2 / _xlpm.g, _xlpm.M, _xlpm.v ^ 4 / _xlpm.g, _xlpm.d, (_xlpm.g / _xlpm.v) ^ 2, _xlfn.HSTACK(_xlpm.M, _xlpm.R, _xlpm.d, _xlpm.g, _xlpm.v)), "mv", _xlfn.LET(_xlpm.M, _xlpm.param_1, _xlpm.v, _xlpm.param_2, _xlpm.R, _xlpm.M / _xlpm.v ^ 2, _xlpm.g, _xlpm.v ^ 4 / _xlpm.M, _xlpm.d, _xlpm.v ^ 6 / _xlpm.M ^ 2, _xlfn.HSTACK(_xlpm.M, _xlpm.R, _xlpm.d, _xlpm.g, _xlpm.v)), "rv", _xlfn.LET(_xlpm.R, _xlpm.param_1, _xlpm.v, _xlpm.param_2, _xlpm.g, _xlpm.v ^ 2 / _xlpm.R, _xlpm.M, _xlpm.R * _xlpm.v ^ 2, _xlpm.d, (_xlpm.v / _xlpm.R) ^ 2, _xlfn.HSTACK(_xlpm.M, _xlpm.R, _xlpm.d, _xlpm.g, _xlpm.v)), NA()), _xlpm.headers, _xlfn.SWITCH(_xlpm.mode, "md", {"M ➔","R","d ➔","g","v"}, "mr", {"M ➔","R ➔","d","g","v"}, "mg", {"M ➔","R","d","g ➔","v"}, "rd", {"M","R ➔","d ➔","g","v"}, "rg", {"M","R ➔","d","g ➔","v"}, "dg", {"M","R","d ➔","g ➔","v"}, "dv", {"M","R","d ➔","g","v ➔"}, "gv", {"M","R","d","g ➔","v ➔"}, "mv", {"M ➔","R","d","g","v ➔"}, "rv", {"M","R ➔","d","g","v ➔"}, {"M","R","d","g","v"}), _xlpm.values, ROUND(_xlpm.output, _xlpm.prec), CHOOSE({1,2}, TRANSPOSE(_xlpm.headers), TRANSPOSE(_xlpm.values))))</definedName>
    <definedName name="Astro.ASTRO_PLANET_METRICS_SAFETY">_xlfn.LAMBDA(_xlpm.mode,_xlpm.param_1,_xlpm.param_2,_xlop.prec, _xlfn.LET(_xlpm.prec, IF(_xlfn.ISOMITTED(_xlpm.prec), 5, _xlpm.prec), _xlpm.mode, LOWER(_xlpm.mode), _xlpm.output, _xlfn.SWITCH(_xlpm.mode, "md", _xlfn.LET(_xlpm.M, _xlpm.param_1, _xlpm.d, _xlpm.param_2, _xlpm.R, (_xlpm.M / _xlpm.d) ^ (1 / 3), _xlpm.g, (_xlpm.M * _xlpm.d ^ 2) ^ (1 / 3), _xlpm.v, (_xlpm.M * SQRT(_xlpm.d)) ^ (1 / 3), _xlfn.HSTACK(_xlpm.M, _xlpm.R, _xlpm.d, _xlpm.g, _xlpm.v)), "mr", _xlfn.LET(_xlpm.M, _xlpm.param_1, _xlpm.R, _xlpm.param_2, _xlpm.d, _xlpm.M / _xlpm.R ^ 3, _xlpm.g, _xlpm.M / _xlpm.R ^ 2, _xlpm.v, SQRT(_xlpm.M / _xlpm.R), _xlfn.HSTACK(_xlpm.M, _xlpm.R, _xlpm.d, _xlpm.g, _xlpm.v)), "mg", _xlfn.LET(_xlpm.M, _xlpm.param_1, _xlpm.g, _xlpm.param_2, _xlpm.R, SQRT(_xlpm.M / _xlpm.g), _xlpm.d, SQRT(_xlpm.g ^ 3 / _xlpm.M), _xlpm.v, (_xlpm.M * _xlpm.g) ^ 0.25, _xlfn.HSTACK(_xlpm.M, _xlpm.R, _xlpm.d, _xlpm.g, _xlpm.v)), "rd", _xlfn.LET(_xlpm.R, _xlpm.param_1, _xlpm.d, _xlpm.param_2, _xlpm.M, _xlpm.d * _xlpm.R ^ 3, _xlpm.g, _xlpm.d * _xlpm.R, _xlpm.v, _xlpm.R * SQRT(_xlpm.d), _xlfn.HSTACK(_xlpm.M, _xlpm.R, _xlpm.d, _xlpm.g, _xlpm.v)), "rg", _xlfn.LET(_xlpm.R, _xlpm.param_1, _xlpm.g, _xlpm.param_2, _xlpm.M, _xlpm.g * _xlpm.R ^ 2, _xlpm.d, _xlpm.g / _xlpm.R, _xlpm.v, SQRT(_xlpm.g * _xlpm.R), _xlfn.HSTACK(_xlpm.M, _xlpm.R, _xlpm.d, _xlpm.g, _xlpm.v)), "dg", _xlfn.LET(_xlpm.d, _xlpm.param_1, _xlpm.g, _xlpm.param_2, _xlpm.R, _xlpm.g / _xlpm.d, _xlpm.M, _xlpm.g ^ 3 / _xlpm.d ^ 2, _xlpm.v, _xlpm.g / SQRT(_xlpm.d), _xlfn.HSTACK(_xlpm.M, _xlpm.R, _xlpm.d, _xlpm.g, _xlpm.v)), "dv", _xlfn.LET(_xlpm.d, _xlpm.param_1, _xlpm.v, _xlpm.param_2, _xlpm.R, _xlpm.v / SQRT(_xlpm.d), _xlpm.M, _xlpm.v ^ 3 / SQRT(_xlpm.d), _xlpm.g, _xlpm.v * SQRT(_xlpm.d), _xlfn.HSTACK(_xlpm.M, _xlpm.R, _xlpm.d, _xlpm.g, _xlpm.v)), "gv", _xlfn.LET(_xlpm.g, _xlpm.param_1, _xlpm.v, _xlpm.param_2, _xlpm.R, _xlpm.v ^ 2 / _xlpm.g, _xlpm.M, _xlpm.v ^ 4 / _xlpm.g, _xlpm.d, (_xlpm.g / _xlpm.v) ^ 2, _xlfn.HSTACK(_xlpm.M, _xlpm.R, _xlpm.d, _xlpm.g, _xlpm.v)), "mv", _xlfn.LET(_xlpm.M, _xlpm.param_1, _xlpm.v, _xlpm.param_2, _xlpm.R, _xlpm.M / _xlpm.v ^ 2, _xlpm.g, _xlpm.v ^ 4 / _xlpm.M, _xlpm.d, _xlpm.v ^ 6 / _xlpm.M ^ 2, _xlfn.HSTACK(_xlpm.M, _xlpm.R, _xlpm.d, _xlpm.g, _xlpm.v)), "rv", _xlfn.LET(_xlpm.R, _xlpm.param_1, _xlpm.v, _xlpm.param_2, _xlpm.g, _xlpm.v ^ 2 / _xlpm.R, _xlpm.M, _xlpm.R * _xlpm.v ^ 2, _xlpm.d, (_xlpm.v / _xlpm.R) ^ 2, _xlfn.HSTACK(_xlpm.M, _xlpm.R, _xlpm.d, _xlpm.g, _xlpm.v)), NA()), _xlpm.headers, {"M","R","d","g","v"}, _xlpm.values, ROUND(_xlpm.output, _xlpm.prec), CHOOSE({1,2}, TRANSPOSE(_xlpm.headers), TRANSPOSE(_xlpm.values))))</definedName>
    <definedName name="Astro.ASTRO_SPECTRAL_DISTRIBUTION">_xlfn.LAMBDA(_xlop.anchor_class,_xlop.anchor_count,_xlop.decimal_places, _xlfn.LET(_xlpm.anchor_class, IF(_xlfn.ISOMITTED(_xlpm.anchor_class), "$", UPPER(_xlpm.anchor_class)), _xlpm.anchor_count, IF(_xlfn.ISOMITTED(_xlpm.anchor_count), 1, _xlpm.anchor_count), _xlpm.decimal_places, IF(_xlfn.ISOMITTED(_xlpm.decimal_places), 3, _xlpm.decimal_places), _xlpm.arr_classes, {"O";"B";"A";"F";"G";"K";"M"}, _xlpm.arr_base_pct, {0.00003;0.13;0.6;3;7.6;12.1;76.27}, _xlpm.arr_base_frac, _xlfn.BYROW(_xlpm.arr_base_pct, _xlfn.LAMBDA(_xlpm.x, _xlpm.x / 100)), _xlpm.anchor_freq, _xlfn.XLOOKUP(_xlpm.anchor_class, _xlpm.arr_classes, _xlpm.arr_base_frac, 1), _xlpm.scaling_factor, _xlpm.anchor_count / _xlpm.anchor_freq, _xlpm.scaled, IF(_xlpm.anchor_class = "$", _xlpm.arr_base_frac, _xlfn.BYROW(_xlpm.arr_base_frac, _xlfn.LAMBDA(_xlpm.x, _xlpm.x * _xlpm.scaling_factor))), _xlpm.output, _xlfn.HSTACK(_xlpm.arr_classes, ROUND(_xlpm.scaled, _xlpm.decimal_places)), _xlpm.output))</definedName>
    <definedName name="Astro.ASTRO_SPHERICAL_TO_CARTESIAN">_xlfn.LAMBDA(_xlpm.phi,_xlpm.theta,_xlpm.r,_xlpm.prec, _xlfn.LET(_xlpm.prec, IF(_xlfn.ISOMITTED(_xlpm.prec) + (_xlpm.prec &lt; 0), 3, _xlpm.prec), _xlpm.phi_rad, RADIANS(_xlpm.phi), _xlpm.theta_rad, RADIANS(_xlpm.theta), _xlpm.x_raw, _xlpm.r * SIN(_xlpm.phi_rad) * COS(_xlpm.theta_rad), _xlpm.y_raw, _xlpm.r * SIN(_xlpm.phi_rad) * SIN(_xlpm.theta_rad), _xlpm.z_raw, _xlpm.r * COS(_xlpm.phi_rad), _xlpm.x, ROUND(_xlpm.x_raw, _xlpm.prec), _xlpm.y, ROUND(_xlpm.y_raw, _xlpm.prec), _xlpm.z, ROUND(_xlpm.z_raw, _xlpm.prec), _xlfn.HSTACK(_xlpm.x, _xlpm.y, _xlpm.z)))</definedName>
    <definedName name="Astro.ASTRO_STAR_ATTRIBUTES">_xlfn.LAMBDA(_xlpm.mode,_xlpm.input,_xlop.precision, _xlfn.LET(_xlpm.prec, IF(_xlfn.ISOMITTED(_xlpm.precision), 6, _xlpm.precision), _xlpm.mode, UPPER(_xlpm.mode), _xlpm.Tnorm, _xlfn.SWITCH(_xlpm.mode, "T", _xlpm.input, "K", _xlpm.input / 5770, "M", SQRT(_xlpm.input), "R", _xlpm.input ^ (1 / 1.8), "L", _xlpm.input ^ (1 / 7.6), "V", _xlpm.input ^ (-1 / 5), NA()), _xlpm.K, _xlpm.Tnorm * 5770, _xlpm.M, _xlpm.Tnorm ^ 2, _xlpm.R, _xlpm.Tnorm ^ 1.8, _xlpm.L, _xlpm.Tnorm ^ 7.6, _xlpm.V, _xlpm.Tnorm ^ -5, _xlpm.labels, TRANSPOSE({"K","T","M","R","L","V"}), _xlpm.output_values, _xlfn.VSTACK(ROUND(_xlpm.K, _xlpm.prec), ROUND(_xlpm.Tnorm, _xlpm.prec), ROUND(_xlpm.M, _xlpm.prec), ROUND(_xlpm.R, _xlpm.prec), ROUND(_xlpm.L, _xlpm.prec), ROUND(_xlpm.V, _xlpm.prec)), _xlpm.flagged_labels, _xlfn.BYROW(_xlpm.labels, _xlfn.LAMBDA(_xlpm.row, IF(_xlpm.row = _xlpm.mode, _xlpm.row &amp; " ➔", _xlpm.row))), CHOOSE({1,2}, _xlpm.flagged_labels, _xlpm.output_values)))</definedName>
    <definedName name="Astro.ASTRO_STAR_DENSITY_VOLUME">_xlfn.LAMBDA(_xlpm.input,_xlop.prec,_xlop.mode, _xlfn.LET(_xlpm.mode, IF(_xlfn.ISOMITTED(_xlpm.mode) + (_xlpm.mode &lt; 0) + (_xlpm.mode &gt; 1), 0, _xlpm.mode), _xlpm.prec, IF(_xlfn.ISOMITTED(_xlpm.prec) + (_xlpm.prec &lt; 0), 3, _xlpm.prec), _xlpm.volume, IF(_xlpm.mode = 0, _xlpm.input, (4 / 3) * PI() * _xlpm.input ^ 3), _xlpm.radius, IF(_xlpm.mode = 1, _xlpm.input, ROUND(((3 * _xlpm.volume) / (4 * PI())) ^ (1 / 3), _xlpm.prec)), _xlpm.stars, ROUND(_xlpm.volume / 250, _xlpm.prec), _xlpm.output, _xlfn.SWITCH(_xlpm.mode, 0, _xlfn.TOCOL(_xlfn.TEXTSPLIT(_xlfn.TEXTJOIN("; ", , "Stars: " &amp; _xlpm.stars, "Radius: " &amp; _xlpm.radius), "; ")), 1, _xlfn.TOCOL(_xlfn.TEXTSPLIT(_xlfn.TEXTJOIN("; ", , "Stars: " &amp; _xlpm.stars, "Volume: " &amp; _xlpm.volume), "; "))), _xlpm.output))</definedName>
    <definedName name="Astro.ASTRO_SYNODIC_PQ">_xlfn.LAMBDA(_xlpm.P,_xlpm.Q,_xlop.output,_xlop.prec, _xlfn.LET(_xlpm.mode, IF(_xlfn.ISOMITTED(_xlpm.output) + (_xlpm.output = ""), "bare", LOWER(_xlpm.output)), _xlpm.digits, IF(_xlfn.ISOMITTED(_xlpm.prec), 4, _xlpm.prec), _xlpm.A, MAX(_xlpm.P, _xlpm.Q), _xlpm.B, MIN(_xlpm.P, _xlpm.Q), _xlpm.S, ROUND((_xlpm.A * _xlpm.B) / (_xlpm.A - _xlpm.B), _xlpm.digits), _xlpm.verbose, _xlfn.VSTACK(_xlfn.HSTACK("P =", _xlpm.P), _xlfn.HSTACK("Q =", _xlpm.Q), _xlfn.HSTACK("S ☞", _xlpm.S)), _xlpm.result, IF(_xlpm.mode = "verbose", _xlpm.verbose, _xlpm.S), _xlpm.result))</definedName>
    <definedName name="Astro.ASTRO_SYNODIC_PS">_xlfn.LAMBDA(_xlpm.P,_xlpm.S,_xlop.output,_xlop.prec, _xlfn.LET(_xlpm.mode, IF(_xlfn.ISOMITTED(_xlpm.output) + (_xlpm.output = ""), "bare", LOWER(_xlpm.output)), _xlpm.digits, IF(_xlfn.ISOMITTED(_xlpm.prec), 4, _xlpm.prec), _xlpm.Q, ROUND((_xlpm.P * _xlpm.S) / ABS(_xlpm.P - _xlpm.S), _xlpm.digits), _xlpm.verbose, _xlfn.VSTACK(_xlfn.HSTACK("P =", _xlpm.P), _xlfn.HSTACK("Q ☞", _xlpm.Q), _xlfn.HSTACK("S =", _xlpm.S)), _xlpm.result, IF(_xlpm.mode = "verbose", _xlpm.verbose, _xlpm.Q), _xlpm.result))</definedName>
    <definedName name="Astro.ASTRO_SYNODIC_QS">_xlfn.LAMBDA(_xlpm.Q,_xlpm.S,_xlop.output,_xlop.prec, _xlfn.LET(_xlpm.mode, IF(_xlfn.ISOMITTED(_xlpm.output) + (_xlpm.output = ""), "bare", LOWER(_xlpm.output)), _xlpm.digits, IF(_xlfn.ISOMITTED(_xlpm.prec), 4, _xlpm.prec), _xlpm.P, ROUND((_xlpm.Q * _xlpm.S) / (_xlpm.Q + _xlpm.S), _xlpm.digits), _xlpm.verbose, _xlfn.VSTACK(_xlfn.HSTACK("P ☞", _xlpm.P), _xlfn.HSTACK("Q =", _xlpm.Q), _xlfn.HSTACK("S =", _xlpm.S)), _xlpm.result, IF(_xlpm.mode = "verbose", _xlpm.verbose, _xlpm.P), _xlpm.result))</definedName>
    <definedName name="Astro.ASTRO_SYNODIC_SOLVER">_xlfn.LAMBDA(_xlpm.val_1,_xlpm.val_2,_xlop.mode,_xlop.format,_xlop.prec, _xlfn.LET(_xlpm.raw_mode, IF(_xlfn.ISOMITTED(_xlpm.mode) + (_xlpm.mode = ""), "PQ", _xlpm.mode), _xlpm.norm_mode, _xlfn.TEXTJOIN("", , _xlfn._xlws.SORT(MID(LOWER(_xlpm.raw_mode), _xlfn.SEQUENCE(LEN(_xlpm.raw_mode)), 1))), _xlpm.mode, _xlpm.norm_mode, _xlpm.format, IF(_xlfn.ISOMITTED(_xlpm.format) + (_xlpm.format = ""), "bare", LOWER(_xlpm.format)), _xlpm.prec, IF(_xlfn.ISOMITTED(_xlpm.prec), 4, _xlpm.prec), _xlpm.P_in, IF(OR(_xlpm.mode = "pq", _xlpm.mode = "ps"), _xlpm.val_1, NA()), _xlpm.Q_in, IF(_xlpm.mode = "pq", _xlpm.val_2, IF(_xlpm.mode = "qs", _xlpm.val_1, NA())), _xlpm.S_in, IF(OR(_xlpm.mode = "ps", _xlpm.mode = "qs"), _xlpm.val_2, NA()), _xlpm.P, IF(AND(ISNUMBER(_xlpm.P_in), ISNUMBER(_xlpm.Q_in)), MAX(_xlpm.P_in, _xlpm.Q_in), _xlpm.P_in), _xlpm.Q, IF(AND(ISNUMBER(_xlpm.P_in), ISNUMBER(_xlpm.Q_in)), MIN(_xlpm.P_in, _xlpm.Q_in), _xlpm.Q_in), _xlpm.S_calc, IF(_xlpm.P = _xlpm.Q, NA(), ROUND((_xlpm.P * _xlpm.Q) / (_xlpm.P - _xlpm.Q), _xlpm.prec)), _xlpm.Q_calc, IF(OR(NOT(ISNUMBER(_xlpm.P)), NOT(ISNUMBER(_xlpm.S_in))), NA(), ROUND((_xlpm.P * _xlpm.S_in) / ABS(_xlpm.P - _xlpm.S_in), _xlpm.prec)), _xlpm.P_calc, IF(OR(NOT(ISNUMBER(_xlpm.Q)), NOT(ISNUMBER(_xlpm.S_in))), NA(), ROUND((_xlpm.Q * _xlpm.S_in) / ABS(_xlpm.Q - _xlpm.S_in), _xlpm.prec)), _xlpm.P_val, IF(_xlpm.mode = "qs", _xlpm.P_calc, _xlpm.P), _xlpm.Q_val, IF(_xlpm.mode = "ps", _xlpm.Q_calc, _xlpm.Q), _xlpm.S_val, IF(_xlpm.mode = "pq", _xlpm.S_calc, _xlpm.S_in), _xlpm.label, _xlfn.SWITCH(_xlpm.mode, "pq", "S", "ps", "Q", "qs", "P", "?"), _xlpm.result, _xlfn.SWITCH(_xlpm.mode, "pq", _xlpm.S_calc, "ps", _xlpm.Q_calc, "qs", _xlpm.P_calc, NA()), _xlpm.verbose_out, "P = " &amp; IF(ISNUMBER(_xlpm.P_val), IF(_xlpm.mode = "qs", "☞ " &amp; _xlpm.P_val, _xlpm.P_val), "—") &amp; ", " &amp; "Q = " &amp; IF(ISNUMBER(_xlpm.Q_val), IF(_xlpm.mode = "ps", "☞ " &amp; _xlpm.Q_val, _xlpm.Q_val), "—") &amp; ", " &amp; "S = " &amp; IF(ISNUMBER(_xlpm.S_val), IF(_xlpm.mode = "pq", "☞ " &amp; _xlpm.S_val, _xlpm.S_val), "—"), _xlpm.row_out, _xlfn.VSTACK(_xlfn.HSTACK(IF(_xlpm.mode = "qs", "P ☞", "P ="), IF(_xlpm.mode = "ps", "Q ☞", "Q ="), IF(_xlpm.mode = "pq", "S ☞", "S =")), _xlfn.HSTACK(_xlpm.P_val, _xlpm.Q_val, _xlpm.S_val)), _xlpm.col_out, _xlfn.VSTACK(_xlfn.HSTACK(IF(_xlpm.mode = "qs", "P ☞", "P ="), _xlpm.P_val), _xlfn.HSTACK(IF(_xlpm.mode = "ps", "Q ☞", "Q ="), _xlpm.Q_val), _xlfn.HSTACK(IF(_xlpm.mode = "pq", "S ☞", "S ="), _xlpm.S_val)), _xlpm.output, _xlfn.SWITCH(_xlpm.format, "bare", _xlpm.result, "labeled", _xlpm.label &amp; " = " &amp; _xlpm.result, "verbose", _xlpm.verbose_out, "row", _xlpm.row_out, "col", _xlpm.col_out, "Invalid format"), _xlpm.output))</definedName>
    <definedName name="Astro.ASTRO_TYPE_FROM_TEMP">_xlfn.LAMBDA(_xlpm.temp,_xlop.decimals, _xlfn.LET(_xlpm.arrTypes, {"O0";"O1";"O2";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55000;52000;49000;46000;43000;40000;37000;34000;31000;28000;25000;23500;22000;20500;19000;17500;16000;14500;13000;11500;10000;9750;9500;9250;9000;8750;8500;8250;8000;7750;7500;7350;7200;7050;6900;6750;6600;6450;6300;6150;6000;5900;5800;5700;5600;5500;5400;5300;5200;5100;5000;4850;4700;4550;4400;4250;4100;3950;3800;3650;3500;3390;3280;3170;3060;2950;2840;2730;2620;2510}, _xlpm.arrSpan, {3000;3000;3000;3000;3000;3000;3000;3000;3000;3000;1500;1500;1500;1500;1500;1500;1500;1500;1500;1500;250;250;250;250;250;250;250;250;250;250;150;150;150;150;150;150;150;150;150;150;100;100;100;100;100;100;100;100;100;100;150;150;150;150;150;150;150;150;150;150;110;110;110;110;110;110;110;110;110;110}, _xlpm.temp_in_range, _xlfn.MAP(_xlfn.SEQUENCE(ROWS(_xlpm.arrTHigh)), _xlfn.LAMBDA(_xlpm.i, AND(INDEX(_xlpm.arrTHigh, _xlpm.i) &gt;= _xlpm.temp, _xlpm.temp &gt; INDEX(_xlpm.arrTHigh, _xlpm.i) - INDEX(_xlpm.arrSpan, _xlpm.i)))), _xlpm.idx, _xlfn.XMATCH(TRUE, _xlpm.temp_in_range), _xlpm.full_type, INDEX(_xlpm.arrTypes, _xlpm.idx), _xlpm.T_high, INDEX(_xlpm.arrTHigh, _xlpm.idx), _xlpm.span, INDEX(_xlpm.arrSpan, _xlpm.idx), _xlpm.f, (_xlpm.T_high - _xlpm.temp) / _xlpm.span, _xlpm.dec, IF(_xlfn.ISOMITTED(_xlpm.decimals), 3, _xlpm.decimals), _xlpm.format_string, "." &amp; REPT("0", _xlpm.dec), _xlpm.subclass, _xlpm.full_type &amp; TEXT(_xlpm.f, _xlpm.format_string), _xlpm.subclass))</definedName>
    <definedName name="Astro.AU_KM">_xlfn.LAMBDA(Astro.AU_M() / 1000)</definedName>
    <definedName name="Astro.AU_M">_xlfn.LAMBDA(149597870700)</definedName>
    <definedName name="Astro.DAY_EPH_H">_xlfn.LAMBDA(86400 / 3600)</definedName>
    <definedName name="Astro.DAY_EPH_M">_xlfn.LAMBDA(1440)</definedName>
    <definedName name="Astro.DAY_EPH_S">_xlfn.LAMBDA(86400)</definedName>
    <definedName name="Astro.DAY_SID_H">_xlfn.LAMBDA(86164.0905308329 / 3600)</definedName>
    <definedName name="Astro.DAY_SID_S">_xlfn.LAMBDA(86164.0905308329)</definedName>
    <definedName name="Astro.DAY_STL_H">_xlfn.LAMBDA(86164.098903691 / 3600)</definedName>
    <definedName name="Astro.DAY_STL_S">_xlfn.LAMBDA(86164.098903691)</definedName>
    <definedName name="Astro.EARTH_D_G">_xlfn.LAMBDA(5.5134)</definedName>
    <definedName name="Astro.EARTH_ECC">_xlfn.LAMBDA(0.0167086)</definedName>
    <definedName name="Astro.EARTH_M_G">_xlfn.LAMBDA(5.972E+27)</definedName>
    <definedName name="Astro.EARTH_M_KG">_xlfn.LAMBDA(Astro.EARTH_M_G() / 1000)</definedName>
    <definedName name="Astro.EARTH_M_S">_xlfn.LAMBDA(1 / Astro.SUN_M_T())</definedName>
    <definedName name="Astro.EARTH_OBL">_xlfn.LAMBDA(23.4392811)</definedName>
    <definedName name="Astro.EARTH_R_KM">_xlfn.LAMBDA(6371)</definedName>
    <definedName name="Astro.HOUR_EPH_S">_xlfn.LAMBDA(3600)</definedName>
    <definedName name="Astro.LIGHT_M">_xlfn.LAMBDA(299792458)</definedName>
    <definedName name="Astro.LIGHTYR_AU">_xlfn.LAMBDA(Astro.LIGHTYR_M() / Astro.AU_M())</definedName>
    <definedName name="Astro.LIGHTYR_M">_xlfn.LAMBDA(9460700000000000)</definedName>
    <definedName name="Astro.MOON_D_G">_xlfn.LAMBDA(3.344)</definedName>
    <definedName name="Astro.MOON_D_T">_xlfn.LAMBDA(Astro.MOON_D_G() / Astro.EARTH_D_G())</definedName>
    <definedName name="Astro.MOON_ECC">_xlfn.LAMBDA(0.0549)</definedName>
    <definedName name="Astro.MOON_G_T">_xlfn.LAMBDA(0.1654)</definedName>
    <definedName name="Astro.MOON_M_T">_xlfn.LAMBDA(0.0123)</definedName>
    <definedName name="Astro.MOON_ORB_AU">_xlfn.LAMBDA(Astro.MOON_ORB_KM() / Astro.AU_KM())</definedName>
    <definedName name="Astro.MOON_ORB_KM">_xlfn.LAMBDA(384399)</definedName>
    <definedName name="Astro.MOON_ORB_T">_xlfn.LAMBDA(Astro.MOON_ORB_KM() / Astro.EARTH_R_KM())</definedName>
    <definedName name="Astro.MOON_P_SID">_xlfn.LAMBDA(27.321661)</definedName>
    <definedName name="Astro.MOON_P_SYN">_xlfn.LAMBDA(29.53058821)</definedName>
    <definedName name="Astro.MOON_R_KM">_xlfn.LAMBDA(1737.4)</definedName>
    <definedName name="Astro.MOON_R_T">_xlfn.LAMBDA(Astro.MOON_R_KM() / Astro.EARTH_R_KM())</definedName>
    <definedName name="Astro.NASTRO_HABITABLE_ZONES">_xlfn.LAMBDA(_xlpm.mode,_xlop.lum,_xlop.prec, _xlfn.LET(_xlpm.dec, IF(_xlfn.ISOMITTED(_xlpm.prec), 3, _xlpm.prec), _xlpm.L, IF(_xlfn.ISOMITTED(_xlpm.lum), 1, _xlpm.lum), _xlpm.nuc, SQRT(_xlpm.L), _xlpm.zone_labels, {"Z0","Z1","Z2","Z3","Z4","Z5"}, _xlpm.inner_factors, {0,0.5,0.75,0.95,1.385,1.77}, _xlpm.outer_factors, {0.5,0.75,0.95,1.385,1.77,4.85}, _xlpm.avg_factors, {0.25,0.625,0.85,1.1675,1.5775,3.31}, _xlpm.span_factors, {0.5,0.25,0.2,0.435,0.385,3.08}, _xlpm.inner_scaled, ROUND(_xlpm.nuc * _xlpm.inner_factors, _xlpm.dec), _xlpm.outer_scaled, ROUND(_xlpm.nuc * _xlpm.outer_factors, _xlpm.dec), _xlpm.avg_scaled, ROUND(_xlpm.nuc * _xlpm.avg_factors, _xlpm.dec), _xlpm.span_scaled, ROUND(_xlpm.nuc * _xlpm.span_factors, _xlpm.dec), _xlpm.row_1, _xlfn.VSTACK("Zone", _xlpm.zone_labels), _xlpm.row_2, _xlfn.VSTACK("Inner", IF(_xlpm.mode = "STANDARD", _xlpm.inner_factors, _xlpm.inner_scaled)), _xlpm.row_3, _xlfn.VSTACK("Outer", IF(_xlpm.mode = "STANDARD", _xlpm.outer_factors, _xlpm.outer_scaled)), _xlpm.row_4, _xlfn.VSTACK("Average", IF(_xlpm.mode = "STANDARD", _xlpm.avg_factors, _xlpm.avg_scaled)), _xlpm.row_5, _xlfn.VSTACK("Span", IF(_xlpm.mode = "STANDARD", _xlpm.span_factors, _xlpm.span_scaled)), _xlpm.vertical_labels, {"0:","1:","2:","N ➔","3:","4:","5:"}, _xlpm.vertical_values, ROUND({0.5,0.75,0.95,1,1.385,1.77,4.85} * _xlpm.nuc, _xlpm.dec), _xlpm.horizontal_values, _xlfn.HSTACK(ROUND(0.5 * _xlpm.nuc, _xlpm.dec), ROUND(0.75 * _xlpm.nuc, _xlpm.dec), ROUND(0.95 * _xlpm.nuc, _xlpm.dec), ROUND(1 * _xlpm.nuc, _xlpm.dec), ROUND(1.385 * _xlpm.nuc, _xlpm.dec), ROUND(1.77 * _xlpm.nuc, _xlpm.dec), ROUND(4.85 * _xlpm.nuc, _xlpm.dec)), _xlfn.SWITCH(UPPER(_xlpm.mode), "STANDARD", _xlfn.HSTACK(_xlpm.row_1, _xlpm.row_2, _xlpm.row_3, _xlpm.row_4, _xlpm.row_5), "TABLE", _xlfn.HSTACK(_xlpm.row_1, _xlpm.row_2, _xlpm.row_3, _xlpm.row_4, _xlpm.row_5), "VERTICAL", _xlfn.HSTACK(_xlpm.vertical_labels, _xlpm.vertical_values), "HORIZONTAL", _xlpm.horizontal_values, "Invalid mode")))</definedName>
    <definedName name="Astro.SUN_M_KG">_xlfn.LAMBDA(1.98842E+30)</definedName>
    <definedName name="Astro.SUN_M_T">_xlfn.LAMBDA(Astro.SUN_M_KG() / Astro.EARTH_M_KG())</definedName>
    <definedName name="Astro.SUN_R_AU">_xlfn.LAMBDA(Astro.SUN_R_KM() / Astro.AU_KM())</definedName>
    <definedName name="Astro.SUN_R_KM">_xlfn.LAMBDA(695700)</definedName>
    <definedName name="Astro.YR_CAL_D">_xlfn.LAMBDA(365)</definedName>
    <definedName name="Astro.YR_CAL_S">_xlfn.LAMBDA(Astro.YR_CAL_D() * Astro.DAY_EPH_S())</definedName>
    <definedName name="Astro.YR_GRG_D">_xlfn.LAMBDA(365.2425)</definedName>
    <definedName name="Astro.YR_GRG_S">_xlfn.LAMBDA(Astro.YR_GRG_D() * Astro.DAY_EPH_S())</definedName>
    <definedName name="Astro.YR_JUL_D">_xlfn.LAMBDA(365.25)</definedName>
    <definedName name="Astro.YR_JUL_S">_xlfn.LAMBDA(Astro.YR_JUL_D() * Astro.DAY_EPH_S())</definedName>
    <definedName name="Astro.YR_SID_D">_xlfn.LAMBDA(365.256363004)</definedName>
    <definedName name="Astro.YR_SID_S">_xlfn.LAMBDA(Astro.YR_SID_D() * Astro.DAY_EPH_S())</definedName>
    <definedName name="Astro.YR_TRP_D">_xlfn.LAMBDA(365.242190402)</definedName>
    <definedName name="Astro.YR_TRP_S">_xlfn.LAMBDA(Astro.YR_TRP_D() * Astro.DAY_EPH_S())</definedName>
    <definedName name="AU.KM">_xlfn.LAMBDA(AU.M() / 1000)</definedName>
    <definedName name="AU.M">_xlfn.LAMBDA(149597870700)</definedName>
    <definedName name="AXIS_PERIOD">_xlfn.LAMBDA(_xlpm.input, _xlfn.LET(_xlpm.output, SQRT(POWER(_xlpm.input, 3)), _xlpm.output))</definedName>
    <definedName name="BENFORD">_xlfn.LAMBDA(_xlop.null, _xlfn.LET(_xlpm.list, _xlfn.TOCOL({1,2,3,4,5,6,7,8,9}), _xlpm.output, _xlfn.BYROW(_xlpm.list, _xlfn.LAMBDA(_xlpm.x, LOG(1 + (1 / MOD(_xlpm.x, 10))))), _xlpm.output))</definedName>
    <definedName name="BENFORD_PROBABILITY">_xlfn.LAMBDA(_xlpm.input, _xlfn.LET(_xlpm.output, IF(_xlpm.input &gt;= 1, LOG(1 + (1 / MOD(VALUE(LEFT(_xlpm.input, 1)), 10))), "#VALUE!"), _xlpm.output))</definedName>
    <definedName name="BESTFIT">_xlfn.LAMBDA(_xlpm.input, _xlfn.LET(_xlpm.list, {2,4,8,16,32}, _xlpm.prec, 1, _xlpm.inch_mant, MOD(_xlpm.input, 1), _xlpm.result, TEXT(_xlpm.inch_mant, "?/32"), _xlpm.test, VALUE(_xlfn.TEXTAFTER(_xlpm.result, "/")), _xlpm.denom, _xlfn.XLOOKUP(_xlpm.test, _xlpm.list, _xlpm.list, , -1), _xlpm.inch, QUOTIENT(_xlpm.input, 1), _xlpm.inch_numer, TRUNC(_xlpm.inch_mant * _xlpm.denom), _xlpm.comfact, GCD(_xlpm.inch_numer, _xlpm.denom), _xlpm.numerfinal, _xlpm.inch_numer / _xlpm.comfact, _xlpm.denomfinal, _xlpm.denom / _xlpm.comfact, _xlpm.check, MOD(_xlpm.inch_numer, _xlpm.denom), _xlpm.frac_inch, IF(_xlpm.check &lt;&gt; 0, _xlpm.numerfinal &amp; "/" &amp; _xlpm.denomfinal, ""), _xlpm.output, IF(OR(_xlpm.inch_numer = 0, _xlpm.test = 1), _xlpm.inch &amp; CHAR(34), IF(_xlpm.inch &lt;&gt; 0, _xlpm.inch &amp; "-" &amp; _xlpm.frac_inch &amp; CHAR(34), _xlpm.frac_inch &amp; CHAR(34))), _xlpm.output))</definedName>
    <definedName name="BRACKETS_ARRAY">_xlfn.LAMBDA(_xlpm.LookupArray,_xlpm.ReturnArray,_xlop.Mode, _xlfn.LET(_xlpm.mode, IF(OR(_xlfn.ISOMITTED(_xlpm.Mode), _xlpm.Mode &gt; 2), 0, _xlpm.Mode), _xlpm.Avg, AVERAGE(_xlpm.LookupArray), _xlpm.Least, MAX(_xlfn._xlws.FILTER(_xlpm.LookupArray, _xlpm.LookupArray &lt; _xlpm.Avg)), _xlpm.Most, MIN(_xlfn._xlws.FILTER(_xlpm.LookupArray, _xlpm.LookupArray &gt; _xlpm.Avg)), _xlpm.Least_index, _xlfn.XLOOKUP(_xlpm.Least, _xlpm.LookupArray, _xlpm.ReturnArray), _xlpm.Most_index, _xlfn.XLOOKUP(_xlpm.Most, _xlpm.LookupArray, _xlpm.ReturnArray), _xlpm.list, _xlfn.TEXTJOIN(" ", , _xlpm.Least_index, _xlpm.Avg, _xlpm.Most_index), _xlpm.output, _xlfn.SWITCH(_xlpm.mode, 0, _xlfn.TOCOL(_xlfn.TEXTSPLIT(_xlpm.list, " ")), 1, _xlfn.TOROW(_xlfn.TEXTSPLIT(_xlpm.list, " ")), 2, _xlfn.CONCAT("(", _xlfn.TEXTJOIN(" : ", , FIXED(_xlpm.Least, 3), FIXED(_xlpm.Avg, 3), FIXED(_xlpm.Most, 3)), ")")), _xlpm.output))</definedName>
    <definedName name="BRACKETS_TARGET">_xlfn.LAMBDA(_xlpm.TestArray,_xlpm.Target,_xlop.incl,_xlop.mode,_xlop.decprec, _xlfn.LET(_xlpm.decprec, IF(_xlfn.ISOMITTED(_xlpm.decprec), 3, _xlpm.decprec), _xlpm.mode, IF(OR(_xlfn.ISOMITTED(_xlpm.mode), _xlpm.mode &gt; 2), 0, _xlpm.mode), _xlpm.incl, IF(OR(_xlfn.ISOMITTED(_xlpm.incl), _xlpm.incl &gt; 1), 0, _xlpm.incl), _xlpm.least, MAX(IF(_xlpm.TestArray &lt; _xlpm.Target, _xlpm.TestArray, "")), _xlpm.most, MIN(IF(_xlpm.TestArray &gt; _xlpm.Target, _xlpm.TestArray, "")), _xlpm.list, IF(_xlpm.incl = 0, _xlfn.TEXTJOIN(" ", , ROUND(_xlpm.least, _xlpm.decprec), ROUND(_xlpm.Target, _xlpm.decprec), ROUND(_xlpm.most, _xlpm.decprec)), _xlfn.TEXTJOIN(" ", , ROUND(_xlpm.least, _xlpm.decprec), ROUND(_xlpm.most, _xlpm.decprec))), _xlpm.output, _xlfn.SWITCH(_xlpm.mode, 0, _xlfn.TOCOL(VALUE(_xlfn.TEXTSPLIT(_xlpm.list, " "))), 1, _xlfn.TOROW(VALUE(_xlfn.TEXTSPLIT(_xlpm.list, " "))), 2, _xlfn.CONCAT("(", _xlfn.TEXTJOIN(" : ", , FIXED(_xlpm.least, _xlpm.decprec), FIXED(_xlpm.Target, _xlpm.decprec), FIXED(_xlpm.most, 3)), ")")), _xlpm.output))</definedName>
    <definedName name="CHARS_BETWEEN">_xlfn.LAMBDA(_xlpm.input,_xlpm.delim1,_xlop.delim2, _xlfn.LET(_xlpm.delim2, IF(_xlfn.ISOMITTED(_xlpm.delim2), _xlpm.delim1, _xlpm.delim2), _xlpm.result, _xlfn.TEXTBEFORE(_xlfn.TEXTAFTER(_xlpm.input, _xlpm.delim1), _xlpm.delim2), _xlpm.output, IF(ISNA(_xlpm.result), "#DELIM!", _xlpm.result), _xlpm.output))</definedName>
    <definedName name="CONTAINS">_xlfn.LAMBDA(_xlpm.array,_xlpm.find,_xlop.position,_xlop.caseSensitive, _xlfn.LET(_xlpm.position, IF(OR(_xlfn.ISOMITTED(_xlpm.position), _xlpm.position &gt; 2, _xlpm.position &lt; 0), 0, _xlpm.position), _xlpm.caseSensitive, IF(OR(_xlfn.ISOMITTED(_xlpm.caseSensitive), _xlpm.caseSensitive &gt; 1, _xlpm.caseSensitive &lt; 0), 0, _xlpm.caseSensitive), _xlpm.pattern, _xlfn.SWITCH(_xlpm.position, 0, _xlpm.find, 1, _xlpm.find &amp; "*", 2, "*" &amp; _xlpm.find), _xlpm.filtered, IF(_xlpm.caseSensitive = 0, _xlfn._xlws.FILTER(_xlpm.array, ISNUMBER(SEARCH(_xlpm.pattern, _xlpm.array))), _xlfn._xlws.FILTER(_xlpm.array, ISNUMBER(FIND(_xlpm.pattern, _xlpm.array)))), IFERROR(_xlpm.filtered, "None")))</definedName>
    <definedName name="Conversions.CONVERT_TEMP_C_TO_F">_xlfn.LAMBDA(_xlpm.C,_xlop.precision, _xlfn.LET(_xlpm.precision, IF(_xlfn.ISOMITTED(_xlpm.precision) + (_xlpm.precision &lt; 0), 3, _xlpm.precision), _xlpm.fahrenheit, _xlpm.C * (9 / 5) + 32, ROUND(_xlpm.fahrenheit, _xlpm.precision)))</definedName>
    <definedName name="Conversions.CONVERT_TEMP_F_TO_C">_xlfn.LAMBDA(_xlpm.F,_xlop.precision, _xlfn.LET(_xlpm.precision, IF(OR(_xlfn.ISOMITTED(_xlpm.precision), _xlpm.precision &lt; 0), 3, _xlpm.precision), _xlpm.celsius, (_xlpm.F - 32) * (5 / 9), ROUND(_xlpm.celsius, _xlpm.precision)))</definedName>
    <definedName name="Conversions.FORMAT_FEET_AND_INCHES">_xlfn.LAMBDA(_xlpm.input,_xlop.style,_xlop.denom,_xlop.precision, _xlfn.LET(_xlpm.style, IF((_xlfn.ISOMITTED(_xlpm.style)) + (_xlpm.style &gt; 1), 0, _xlpm.style), _xlpm.denom, IF(_xlfn.ISOMITTED(_xlpm.denom), 16, TRUNC(_xlpm.denom)), _xlpm.precision, IF(_xlfn.ISOMITTED(_xlpm.precision), 3, _xlpm.precision), _xlpm.feet, QUOTIENT(_xlpm.input, 1), _xlpm.feet_mant, MOD(_xlpm.input, 1), _xlpm.decimal_inch, ROUND(_xlpm.feet_mant * 12, _xlpm.precision), _xlpm.inch_int, TRUNC(_xlpm.decimal_inch), _xlpm.inch_dec, _xlpm.decimal_inch - _xlpm.inch_int, _xlpm.inch_numer, TRUNC(_xlpm.inch_dec * _xlpm.denom), _xlpm.comfact, GCD(_xlpm.inch_numer, _xlpm.denom), _xlpm.numerfinal, _xlpm.inch_numer / _xlpm.comfact, _xlpm.denomfinal, _xlpm.denom / _xlpm.comfact, _xlpm.test, MOD(_xlpm.inch_numer, _xlpm.denom), _xlpm.frac_inch, IF(_xlpm.test &lt;&gt; 0, _xlpm.numerfinal &amp; "/" &amp; _xlpm.denomfinal, ""), _xlpm.int_inch, IF(_xlpm.inch_int = 0, "", _xlpm.inch_int), _xlpm.combo, _xlfn.IFS(AND(_xlpm.int_inch = "", _xlpm.frac_inch = ""), _xlpm.feet &amp; CHAR(39), AND(_xlpm.int_inch = "", _xlpm.frac_inch &lt;&gt; ""), _xlpm.feet &amp; CHAR(39) &amp; CHAR(32) &amp; _xlpm.frac_inch &amp; CHAR(34), AND(_xlpm.int_inch &lt;&gt; "", _xlpm.frac_inch &lt;&gt; ""), _xlpm.feet &amp; CHAR(39) &amp; CHAR(32) &amp; _xlpm.int_inch &amp; "-" &amp; _xlpm.frac_inch &amp; CHAR(34), TRUE, _xlpm.feet &amp; CHAR(39) &amp; CHAR(32) &amp; _xlpm.int_inch &amp; CHAR(34)), _xlpm.standard, _xlpm.feet &amp; CHAR(39) &amp; CHAR(32) &amp; _xlpm.decimal_inch &amp; CHAR(34), _xlpm.output, _xlfn.SWITCH(_xlpm.style, 0, _xlpm.standard, 1, _xlpm.combo), _xlpm.output))</definedName>
    <definedName name="Conversions.FORMAT_INCH_FRACTION">_xlfn.LAMBDA(_xlpm.input,_xlop.denom, _xlfn.LET(_xlpm.denom, IF(_xlfn.ISOMITTED(_xlpm.denom), 32, TRUNC(_xlpm.denom)), _xlpm.inch, QUOTIENT(_xlpm.input, 1), _xlpm.inch_mant, MOD(_xlpm.input, 1), _xlpm.inch_numer, TRUNC(_xlpm.inch_mant * _xlpm.denom), _xlpm.comfact, GCD(_xlpm.inch_numer, _xlpm.denom), _xlpm.numerfinal, _xlpm.inch_numer / _xlpm.comfact, _xlpm.denomfinal, _xlpm.denom / _xlpm.comfact, _xlpm.has_fraction, MOD(_xlpm.inch_numer, _xlpm.denom) &lt;&gt; 0, _xlpm.frac_inch, IF(_xlpm.has_fraction, _xlpm.numerfinal &amp; "/" &amp; _xlpm.denomfinal, ""), _xlpm.output, IF(_xlpm.inch_numer = 0, _xlpm.inch &amp; CHAR(34), _xlpm.inch &amp; "-" &amp; _xlpm.frac_inch &amp; CHAR(34)), _xlpm.output))</definedName>
    <definedName name="COORDS">_xlfn.LAMBDA(_xlpm.phi,_xlpm.theta,_xlpm.r,_xlop.prec, _xlfn.LET(_xlpm.prec, IF((_xlfn.ISOMITTED(_xlpm.prec)) + (_xlpm.prec &lt; 0), 3, _xlpm.prec), _xlpm.z_mod, SIGN(_xlpm.theta), _xlpm.y_mod, SIGN(_xlpm.phi), _xlpm.x_mod, IF(ABS(_xlpm.phi) &lt; 90, 1, -1), _xlpm.ang_x, RADIANS(MOD(_xlpm.phi, 90)), _xlpm.ang_z, RADIANS(ABS(_xlpm.theta)), _xlpm.d, COS(_xlpm.ang_z) * _xlpm.r, _xlpm.x, ROUND(COS(_xlpm.ang_x) * _xlpm.d * _xlpm.x_mod, _xlpm.prec), _xlpm.y, ROUND(SIN(_xlpm.ang_x) * _xlpm.d * _xlpm.y_mod, _xlpm.prec), _xlpm.z, ROUND(SIN(_xlpm.ang_z) * _xlpm.r * _xlpm.z_mod, _xlpm.prec), _xlpm.result, _xlfn.TEXTJOIN("|", , _xlpm.x, _xlpm.y, _xlpm.z), _xlfn.TOROW(_xlfn.TEXTSPLIT(_xlpm.result, "|"))))</definedName>
    <definedName name="COPY_REVERSE">_xlfn.LAMBDA(_xlpm.range,_xlop.mode, _xlfn.LET(_xlpm.mode, IF(OR(_xlfn.ISOMITTED(_xlpm.mode), _xlpm.mode &gt; 1), 0, _xlpm.mode), _xlpm.listlen, IF(_xlpm.mode = 0, COUNTA(_xlpm.range), COUNTA(_xlpm.range) - 1), _xlpm.reversed, INDEX(_xlpm.range, _xlfn.SEQUENCE(_xlpm.listlen, , _xlpm.listlen, -1)), _xlpm.reversed))</definedName>
    <definedName name="COUNT_INSTANCE">_xlfn.LAMBDA(_xlpm.input,_xlpm.target, _xlfn.LET(_xlpm.target, IF(LEN(_xlpm.target) &gt; 1, LEFT(_xlpm.target, 1), _xlpm.target), _xlpm.output, SUM(--ISNUMBER(SEARCH(MID(_xlpm.input, _xlfn.SEQUENCE(LEN(_xlpm.input)), 1), _xlpm.target))), _xlpm.output))</definedName>
    <definedName name="COUNTEACH">_xlfn.LAMBDA(_xlpm.range, _xlfn.LET(_xlpm.test, COLUMNS(_xlpm.range), _xlpm.count_list, _xlfn._xlws.SORT(_xlfn.UNIQUE(_xlfn.BYROW(_xlpm.range, _xlfn.LAMBDA(_xlpm.x, _xlpm.x &amp; ": " &amp; COUNTIF(_xlpm.range, _xlpm.x))))), _xlpm.count_list))</definedName>
    <definedName name="D_N_D">_xlfn.LAMBDA(_xlop.dice,_xlop.kind, _xlfn.LET(_xlpm.dice, IF(_xlfn.ISOMITTED(_xlpm.dice), 3, _xlpm.dice), _xlpm.kind, IF(_xlfn.ISOMITTED(_xlpm.kind), 6, _xlpm.kind), _xlpm.nums, _xlfn.MAKEARRAY(1, _xlpm.dice, _xlfn.LAMBDA(_xlpm.r,_xlpm.c, RANDBETWEEN(1, _xlpm.kind))), _xlpm.nums))</definedName>
    <definedName name="DATE_BPTOCE">_xlfn.LAMBDA(_xlpm.input, -_xlpm.input + 1950)</definedName>
    <definedName name="DATE_CETOBP">_xlfn.LAMBDA(_xlpm.input, 1950 - _xlpm.input)</definedName>
    <definedName name="DATE_FROMTEXT">_xlfn.LAMBDA(_xlpm.input, _xlfn.LET(_xlpm.suffix, UPPER(_xlfn.IFS(ISNUMBER(SEARCH("B", _xlpm.input)), MID(_xlpm.input, SEARCH("B", _xlpm.input), LEN(_xlpm.input)), ISNUMBER(SEARCH("C", _xlpm.input)), MID(_xlpm.input, SEARCH("C", _xlpm.input), LEN(_xlpm.input)), ISNUMBER(SEARCH("A", _xlpm.input)), MID(_xlpm.input, SEARCH("A", _xlpm.input), LEN(_xlpm.input)), ISNUMBER(SEARCH("H", _xlpm.input)), MID(_xlpm.input, SEARCH("H", _xlpm.input), LEN(_xlpm.input)))), _xlpm.SuffCheck, _xlfn.SWITCH(_xlpm.suffix, "BC", 1, "BCE", 1, "AD", 2, "CE", 2, "BP", 3, "HE", 4, "BHE", 5), _xlpm.value, VALUE(_xlfn.TEXTBEFORE(_xlpm.input, _xlpm.suffix)), _xlpm.BPcheck, 1950 - _xlpm.value, _xlpm.output, _xlfn.SWITCH(TRUE(), AND(_xlpm.SuffCheck = 1, _xlpm.value = 0), "#VALUE!", AND(_xlpm.SuffCheck = 1, _xlpm.value &gt; 0), 0 - _xlpm.value, AND(_xlpm.SuffCheck = 2, _xlpm.value = 0), "#VALUE!", AND(_xlpm.SuffCheck = 2, _xlpm.value &lt;&gt; 0), _xlpm.value, AND(_xlpm.SuffCheck = 3, _xlpm.value = 0), 1950 - _xlpm.value - IF(_xlpm.value &lt; 0, 1, 0), AND(_xlpm.SuffCheck = 3, _xlpm.value &gt; 0), 1950 - _xlpm.value, AND(_xlpm.SuffCheck = 4, _xlpm.value &gt; 0), -10000 + _xlpm.value, AND(_xlpm.SuffCheck = 5, _xlpm.value &gt; 0), -10000 - _xlpm.value), _xlpm.output))</definedName>
    <definedName name="DATE_GETVAL">_xlfn.LAMBDA(_xlpm.input, _xlfn.LET(_xlpm.suffix, UPPER(_xlfn.SWITCH(TRUE(), ISNUMBER(SEARCH("B", _xlpm.input)), MID(_xlpm.input, SEARCH("B", _xlpm.input), LEN(_xlpm.input)), ISNUMBER(SEARCH("C", _xlpm.input)), MID(_xlpm.input, SEARCH("C", _xlpm.input), LEN(_xlpm.input)), ISNUMBER(SEARCH("A", _xlpm.input)), MID(_xlpm.input, SEARCH("A", _xlpm.input), LEN(_xlpm.input)), ISNUMBER(SEARCH("H", _xlpm.input)), MID(_xlpm.input, SEARCH("H", _xlpm.input), LEN(_xlpm.input)), "")), _xlpm.SuffCheck, _xlfn.SWITCH(_xlpm.suffix, "BC", 1, "BCE", 1, "AD", 2, "CE", 2, "BP", 3, "HE", 4, "BHE", 5), _xlpm.value, VALUE(_xlfn.TEXTBEFORE(_xlpm.input, _xlpm.suffix)), _xlpm.value))</definedName>
    <definedName name="DATE_TO_HE">_xlfn.LAMBDA(_xlpm.input, IF(_xlpm.input &lt; 0, _xlpm.input + 10001, _xlpm.input + 10000))</definedName>
    <definedName name="DATE_TOTEXT">_xlfn.LAMBDA(_xlpm.input,_xlop.mode, _xlfn.LET(_xlpm.mode, IF(OR(_xlfn.ISOMITTED(_xlpm.mode), _xlpm.mode &gt; 3), 0, _xlpm.mode), _xlpm.output, _xlfn.SWITCH(_xlpm.mode, 0, _xlfn.IFS(_xlpm.input &lt; 0, TEXT(ABS(_xlpm.input), "0") &amp; IF(_xlpm.input &lt;&gt; 0, " BCE", ""), _xlpm.input = 0, "#VALUE!", TRUE, TEXT(ABS(_xlpm.input), "0") &amp; " CE"), 1, _xlfn.IFS(_xlpm.input &lt; 0, TEXT(ABS(_xlpm.input), "0") &amp; IF(_xlpm.input &lt;&gt; 0, " BC", ""), _xlpm.input = 0, "#VALUE!", TRUE, TEXT(ABS(_xlpm.input), "0") &amp; " AD"), 2, TEXT(1950 - _xlpm.input, "0") &amp; IF(_xlpm.input &lt;&gt; 0, " BP", ""), 3, TEXT(YEAR(TODAY()) - _xlpm.input, "0") &amp; IF(_xlpm.input &lt;&gt; 0, " YA", "")), _xlpm.output))</definedName>
    <definedName name="DAY.EPH.H">_xlfn.LAMBDA(86400 / 3600)</definedName>
    <definedName name="DAY.EPH.M">_xlfn.LAMBDA(1440)</definedName>
    <definedName name="DAY.EPH.S">_xlfn.LAMBDA(86400)</definedName>
    <definedName name="DAY.SID.H">_xlfn.LAMBDA(86164.0905308329 / 3600)</definedName>
    <definedName name="DAY.SID.S">_xlfn.LAMBDA(86164.0905308329)</definedName>
    <definedName name="DAY.STL.H">_xlfn.LAMBDA(86164.098903691 / 3600)</definedName>
    <definedName name="DAY.STL.S">_xlfn.LAMBDA(86164.098903691)</definedName>
    <definedName name="DAYS_DHMS">_xlfn.LAMBDA(_xlpm.DecimalDays,_xlop.Precision, _xlfn.LET(_xlpm.decprec, IF(_xlfn.ISOMITTED(_xlpm.Precision), 3, _xlpm.Precision), _xlpm.Hours, MOD(_xlpm.DecimalDays * 24, 24), _xlpm.Minutes, MOD(_xlpm.Hours * 60, 60), _xlpm.Seconds, MOD(_xlpm.Minutes * 60, 60), TRUNC(_xlpm.DecimalDays) &amp; "d " &amp; TRUNC(_xlpm.Hours) &amp; "h " &amp; TRUNC(_xlpm.Minutes) &amp; "m " &amp; FIXED(_xlpm.Seconds, _xlpm.decprec) &amp; "s"))</definedName>
    <definedName name="DAYS_YDHMS">_xlfn.LAMBDA(_xlpm.DecimalDays,_xlop.Type,_xlop.Precision, _xlfn.LET(_xlpm.year_len, _xlfn.SWITCH(_xlpm.Type, 0, 365, 1, 365.24219, 2, 365.25, 3, 365.256363004, 365), _xlpm.decprec, IF(_xlfn.ISOMITTED(_xlpm.Precision), 3, _xlpm.Precision), _xlpm.TotalYears, _xlpm.DecimalDays / _xlpm.year_len, _xlpm.Years, TRUNC(_xlpm.TotalYears), _xlpm.FracYear, ROUND(_xlpm.TotalYears - _xlpm.Years, 15), _xlpm.RemDays, ROUND(_xlpm.FracYear * _xlpm.year_len, 10), _xlpm.Days, TRUNC(_xlpm.RemDays, 0), _xlpm.FracDays, ROUND(_xlpm.RemDays - _xlpm.Days, 10), _xlpm.TotalHours, _xlpm.FracDays * 24, _xlpm.Hours, TRUNC(_xlpm.TotalHours, 0), _xlpm.FracHours, _xlpm.TotalHours - _xlpm.Hours, _xlpm.TotalMinutes, _xlpm.FracHours * 60, _xlpm.Minutes, QUOTIENT(_xlpm.TotalMinutes, 1), _xlpm.FracMinutes, _xlpm.TotalMinutes - _xlpm.Minutes, _xlpm.Seconds, _xlpm.FracMinutes * 60, _xlpm.Years &amp; "y " &amp; _xlpm.Days &amp; "d " &amp; _xlpm.Hours &amp; "h " &amp; _xlpm.Minutes &amp; "m " &amp; FIXED(_xlpm.Seconds, _xlpm.decprec) &amp; "s"))</definedName>
    <definedName name="dec">[1]Astro!$C$1</definedName>
    <definedName name="DEG_DEC_DMS">_xlfn.LAMBDA(_xlpm.DecimalDegrees, _xlfn.LET(_xlpm.Deg, TRUNC(_xlpm.DecimalDegrees), _xlpm.FracPortion, ABS(_xlpm.DecimalDegrees - _xlpm.Deg), _xlpm.Minutes, _xlpm.FracPortion * 60, _xlpm.Min_part, TRUNC(_xlpm.Minutes) / 100, _xlpm.IntMin, INT(_xlpm.Minutes), _xlpm.FracMin, ABS(_xlpm.Minutes - _xlpm.IntMin), _xlpm.Seconds, _xlpm.FracMin * 60, _xlpm.sec_part, _xlpm.Seconds / 10000, _xlpm.output, _xlpm.Deg + _xlpm.Min_part + _xlpm.sec_part, FIXED(_xlpm.output, 7)))</definedName>
    <definedName name="DEG_DMS">_xlfn.LAMBDA(_xlpm.DecimalDegrees,_xlop.precision, _xlfn.LET(_xlpm.decprec, IF(_xlfn.ISOMITTED(_xlpm.precision), 3, _xlpm.precision), _xlpm.Deg, TRUNC(_xlpm.DecimalDegrees), _xlpm.FracPortion, ABS(_xlpm.DecimalDegrees - _xlpm.Deg), _xlpm.Minutes, _xlpm.FracPortion * 60, _xlpm.IntMin, INT(_xlpm.Minutes), _xlpm.FracMin, ABS(_xlpm.Minutes - _xlpm.IntMin), _xlpm.Seconds, _xlpm.FracMin * 60, _xlpm.Deg &amp; "° " &amp; _xlpm.IntMin &amp; CHAR(39) &amp; CHAR(32) &amp; FIXED(_xlpm.Seconds, _xlpm.decprec) &amp; CHAR(34)))</definedName>
    <definedName name="DEG_DMS_DEC">_xlfn.LAMBDA(_xlpm.input, _xlfn.LET(_xlpm.degrees, TRUNC(_xlpm.input), _xlpm.minutes, TRUNC((_xlpm.input - _xlpm.degrees) * 100), _xlpm.fractional_seconds, ((_xlpm.input * 100) - TRUNC(_xlpm.input * 100)) / 0.6, _xlpm.result, _xlpm.degrees + ((_xlpm.minutes + _xlpm.fractional_seconds) / 60), _xlpm.result))</definedName>
    <definedName name="DND">_xlfn.LAMBDA(_xlop.dice,_xlop.kind, _xlfn.LET(_xlpm.dice, IF(_xlfn.ISOMITTED(_xlpm.dice), 3, _xlpm.dice), _xlpm.kind, IF(_xlfn.ISOMITTED(_xlpm.kind), 6, _xlpm.kind), _xlpm.nums, _xlfn.MAKEARRAY(1, _xlpm.dice, _xlfn.LAMBDA(_xlpm.r,_xlpm.c, RANDBETWEEN(1, _xlpm.kind))), SUM(_xlpm.nums)))</definedName>
    <definedName name="DUPELIST">_xlfn.LAMBDA(_xlpm.list, _xlfn.LET(_xlpm.count_list, _xlfn.UNIQUE(_xlfn.BYROW(_xlpm.list, _xlfn.LAMBDA(_xlpm.x, _xlpm.x &amp; ": " &amp; COUNTIF(_xlpm.list, _xlpm.x)))), _xlpm.output, _xlfn._xlws.SORT(_xlfn._xlws.FILTER(_xlpm.count_list, VALUE(_xlfn.TEXTAFTER(_xlpm.count_list, ": ")) &gt; 1)), _xlfn.BYROW(_xlpm.output, _xlfn.LAMBDA(_xlpm.x, MATCH(_xlpm.x, _xlpm.output) &amp; " " &amp; _xlpm.x))))</definedName>
    <definedName name="EARTH.D.G">_xlfn.LAMBDA(5.5134)</definedName>
    <definedName name="EARTH.ECC">_xlfn.LAMBDA(0.0167086)</definedName>
    <definedName name="EARTH.M.G">_xlfn.LAMBDA(5.972E+27)</definedName>
    <definedName name="EARTH.M.KG">_xlfn.LAMBDA(EARTH.M.G() / 1000)</definedName>
    <definedName name="EARTH.M.S">#N/A</definedName>
    <definedName name="EARTH.OBL">_xlfn.LAMBDA(23.4392811)</definedName>
    <definedName name="EARTH.R.KM">_xlfn.LAMBDA(6371)</definedName>
    <definedName name="ELLIPSE_AB">_xlfn.LAMBDA(_xlpm.a,_xlpm.b,_xlop.precision, _xlfn.LET(_xlpm.precision, IF(_xlfn.ISOMITTED(_xlpm.precision), 3, _xlpm.precision), _xlpm.labels, {"semi-major axis (a)-&gt;";"semi-minor axis (b)-&gt;";"linear eccentricity (c)";"apoapsis (d)";"eccentricity (e)";"flattening (f)";"periapsis (g)";"principal axis (h)";"major axis (i)";"minor axis (j)";"semi-latus rectum (l)";"directrix (m)";"focal parameter (n)";"perimeter (p)~";"latus rectum (q):";"ratio of apsides (r = d / g):";"s = n - g:"}, _xlpm.e, SQRT(1 - (_xlpm.b ^ 2 / _xlpm.a ^ 2)),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_xlpm.p, 2 * PI() * SQRT((_xlpm.a ^ 2 + _xlpm.b ^ 2) / 2), _xlpm.q, _xlpm.j ^ 2 / _xlpm.i, _xlpm.s, _xlpm.n - _xlpm.g, _xlpm.t, (1 - _xlpm.e) / (1 + _xlpm.e),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CHOOSE({1,2}, _xlpm.labels, _xlpm.values)))</definedName>
    <definedName name="ELLIPSE_AE">_xlfn.LAMBDA(_xlpm.a,_xlpm.e,_xlop.precision, _xlfn.LET(_xlpm.precision, IF(_xlfn.ISOMITTED(_xlpm.precision), 3, _xlpm.precision), _xlpm.labels, {"semi-major axis (a)-&gt;";"semi-minor axis (b)";"linear eccentricity (c)";"apoapsis (d)";"eccentricity (e)-&gt;";"flattening (f)";"periapsis (g)";"principal axis (h)";"major axis (i)";"minor axis (j)";"semi-latus rectum (l)";"directrix (m)";"focal parameter (n)";"perimeter (p)~";"latus rectum (q):";"ratio of apsides (r = d / g):";"s = n - g:"}, _xlpm.b, _xlpm.a * SQRT(1 - _xlpm.e ^ 2),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_xlpm.p, 2 * PI() * SQRT((_xlpm.a ^ 2 + _xlpm.b ^ 2) / 2), _xlpm.q, _xlpm.j ^ 2 / _xlpm.i, _xlpm.s, _xlpm.n - _xlpm.g, _xlpm.t, (1 - _xlpm.e) / (1 + _xlpm.e),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CHOOSE({1,2}, _xlpm.labels, _xlpm.values)))</definedName>
    <definedName name="ELLIPSE_ECC">_xlfn.LAMBDA(_xlpm.major,_xlpm.minor, _xlfn.LET(_xlpm.a, IF(_xlpm.major &lt; _xlpm.minor, _xlpm.minor, _xlpm.major), _xlpm.b, IF(_xlpm.a = _xlpm.minor, _xlpm.major, _xlpm.minor), _xlpm.ecc, SQRT(1 - (_xlpm.b / _xlpm.a) ^ 2), _xlpm.ecc))</definedName>
    <definedName name="ELLIPSE_SMINOR">_xlfn.LAMBDA(_xlpm.major,_xlpm.eccentricity, _xlfn.LET(_xlpm.minor, _xlpm.major * SQRT(1 - POWER(_xlpm.eccentricity, 2)), _xlpm.minor))</definedName>
    <definedName name="ENGNOTE">_xlfn.LAMBDA(_xlpm.input,_xlop.prec, _xlfn.LET(_xlpm.punct, IFERROR(SEARCH(".", _xlpm.input), 0), _xlpm.loc, IF(_xlpm.punct = 0, 0, LEN(_xlpm.input) - _xlpm.punct), _xlpm.prec, IF(_xlfn.ISOMITTED(_xlpm.prec), 2, _xlpm.prec), _xlpm.power, TRUNC(LOG10(_xlpm.input)), _xlpm.divisor, MAX(0, _xlpm.power - MOD(_xlpm.power, 3)), _xlpm.adjust, 10 ^ _xlpm.divisor, _xlpm.value, ROUND(_xlpm.input / _xlpm.adjust, _xlpm.prec), _xlpm.suff, "E+" &amp; TEXT(_xlpm.divisor, REPT("0", 2)), _xlpm.output, _xlfn.TEXTJOIN("", , FIXED(_xlpm.value, _xlpm.prec), _xlpm.suff), _xlpm.output))</definedName>
    <definedName name="Epoch.EPOCH_BP_TO_GREG">_xlfn.LAMBDA(_xlpm.input,_xlop.mode, _xlfn.LET(_xlpm.mode_norm, IF(_xlfn.ISOMITTED(_xlpm.mode), "TXT;APP", UPPER(_xlpm.mode)), _xlpm.input_clean, IF(ISNUMBER(_xlpm.input), _xlpm.input, VALUE(SUBSTITUTE(UPPER(SUBSTITUTE(_xlpm.input, " ", "")), "BP", ""))), _xlpm.raw_year, 1950 - _xlpm.input_clean, _xlpm.round_factor, IF(AND(ISNUMBER(_xlpm.raw_year), _xlpm.raw_year &lt;&gt; 0), 10 ^ (ROUNDDOWN(LOG10(ABS(_xlpm.raw_year)), 0) - 1), 1), _xlpm.approx_year, MROUND(_xlpm.raw_year, SIGN(_xlpm.raw_year) * _xlpm.round_factor), _xlpm.use_round, ISNUMBER(SEARCH("APP", _xlpm.mode_norm)), _xlpm.y, IF(_xlpm.use_round, _xlpm.approx_year, _xlpm.raw_year), _xlpm.label_year, IF(_xlpm.y = 0, "1 BCE", IF(_xlpm.y &lt; 0, TEXT(ABS(_xlpm.y), "0") &amp; " BCE", TEXT(_xlpm.y, "0") &amp; " CE")), _xlpm.prefix, IF(_xlpm.use_round, "ca. ", ""), _xlpm.labeled, _xlpm.prefix &amp; _xlpm.label_year, _xlpm.result, _xlfn.SWITCH(TRUE, _xlpm.mode_norm = "NUM", _xlpm.y, _xlpm.mode_norm = "TXT", _xlpm.label_year, _xlpm.mode_norm = "TXT;APP", _xlpm.labeled, _xlpm.labeled), _xlpm.result))</definedName>
    <definedName name="Epoch.EPOCH_GREG_TO_BP">_xlfn.LAMBDA(_xlpm.input,_xlop.mode, _xlfn.LET(_xlpm.m, IF(_xlfn.ISOMITTED(_xlpm.mode), "TXT;RND", UPPER(_xlpm.mode)), _xlpm.isNum, ISNUMBER(_xlpm.input), _xlpm.rawYear, IF(_xlpm.isNum, _xlpm.input, _xlfn.LET(_xlpm.txt, UPPER(SUBSTITUTE(_xlpm.input, " ", "")), _xlpm.hasBCE, OR(RIGHT(_xlpm.txt, 3) = "BCE", RIGHT(_xlpm.txt, 2) = "BC"), _xlpm.hasCE, OR(RIGHT(_xlpm.txt, 2) = "CE", RIGHT(_xlpm.txt, 2) = "AD"), _xlpm.stripped, IF(_xlpm.hasBCE, LEFT(_xlpm.txt, LEN(_xlpm.txt) - IF(RIGHT(_xlpm.txt, 3) = "BCE", 3, 2)), IF(_xlpm.hasCE, LEFT(_xlpm.txt, LEN(_xlpm.txt) - 2), "#ERR")), _xlpm.y, VALUE(_xlpm.stripped), IF(ISNUMBER(_xlpm.y), IF(_xlpm.hasBCE, -_xlpm.y, _xlpm.y), "#VALUE!"))), _xlpm.bp_val, IF(ISNUMBER(_xlpm.rawYear), 1950 - _xlpm.rawYear, _xlpm.rawYear), _xlpm.mag, IF(ISNUMBER(_xlpm.bp_val), 10 ^ (INT(LOG10(ABS(_xlpm.bp_val))) - 1), 1), _xlpm.fuzzy, IF(ISNUMBER(_xlpm.bp_val), MROUND(_xlpm.bp_val, _xlpm.mag), _xlpm.bp_val), _xlpm.out, _xlfn.IFS(AND(ISNUMBER(_xlpm.bp_val), _xlpm.m = "TXT"), _xlpm.bp_val &amp; " BP", AND(ISNUMBER(_xlpm.bp_val), _xlpm.m = "TXT;RND"), _xlpm.fuzzy &amp; " BP", AND(ISNUMBER(_xlpm.bp_val), _xlpm.m = "NUM"), _xlpm.bp_val, AND(ISNUMBER(_xlpm.bp_val), _xlpm.m = "NUM;RND"), _xlpm.fuzzy, TRUE, "#VALUE!"), _xlpm.out))</definedName>
    <definedName name="Epoch.EPOCH_GREG_TO_HOLO">_xlfn.LAMBDA(_xlpm.input, _xlfn.LET(_xlpm.isNum, ISNUMBER(_xlpm.input), _xlpm.rawYear, IF(_xlpm.isNum, _xlpm.input, _xlfn.LET(_xlpm.txt, UPPER(SUBSTITUTE(_xlpm.input, " ", "")), _xlpm.hasBCE, OR(RIGHT(_xlpm.txt, 3) = "BCE", RIGHT(_xlpm.txt, 2) = "BC"), _xlpm.hasCE, OR(RIGHT(_xlpm.txt, 2) = "CE", RIGHT(_xlpm.txt, 2) = "AD"), _xlpm.stripped, IF(_xlpm.hasBCE, LEFT(_xlpm.txt, LEN(_xlpm.txt) - IF(RIGHT(_xlpm.txt, 3) = "BCE", 3, 2)), IF(_xlpm.hasCE, LEFT(_xlpm.txt, LEN(_xlpm.txt) - 2), "#ERR")), _xlpm.y, VALUE(_xlpm.stripped), IF(ISNUMBER(_xlpm.y), IF(_xlpm.hasBCE, -_xlpm.y, _xlpm.y), "#VALUE!"))), IF(ISNUMBER(_xlpm.rawYear), _xlpm.rawYear + 10000, _xlpm.rawYear)))</definedName>
    <definedName name="Epoch.EPOCH_HOLO_TO_GREG">_xlfn.LAMBDA(_xlpm.input,_xlop.mode, _xlfn.LET(_xlpm.mode, IF(_xlfn.ISOMITTED(_xlpm.mode), "BC", UPPER(_xlpm.mode)), _xlpm.raw, _xlpm.input - 10000, _xlpm.gregorian, IF(_xlpm.raw = 0, -1, _xlpm.raw), _xlpm.result, IF(_xlpm.mode = "NUM", _xlpm.gregorian, IF(_xlpm.gregorian &lt; 1, ABS(_xlpm.gregorian) &amp; " BCE", _xlpm.gregorian &amp; " CE")), _xlpm.result))</definedName>
    <definedName name="FACTORS">_xlfn.LAMBDA(_xlpm.input, _xlfn.LET(_xlpm.x, _xlfn.SEQUENCE(_xlpm.input), _xlpm.y, IF(MOD(_xlpm.input, _xlpm.x) = 0, _xlpm.x, ""), _xlfn.TEXTJOIN(",", TRUE, _xlpm.y)))</definedName>
    <definedName name="FILTERWILD">_xlfn.LAMBDA(_xlpm.array,_xlpm.find,_xlop.mode, _xlfn.LET(_xlpm.mode, IF(OR(_xlfn.ISOMITTED(_xlpm.mode), _xlpm.mode &gt; 2), 0, _xlpm.mode), _xlpm.output, IFERROR(_xlfn.SWITCH(_xlpm.mode, 0, _xlfn._xlws.FILTER(_xlpm.array, ISNUMBER(SEARCH(_xlpm.find, _xlpm.array))), 2, _xlfn._xlws.FILTER(_xlpm.array, (_xlfn.BYROW(_xlpm.array, _xlfn.LAMBDA(_xlpm.x, _xlfn.XLOOKUP("*" &amp; _xlpm.find, _xlpm.x, _xlpm.x, "", 2))) &lt;&gt; "")), 1, _xlfn._xlws.FILTER(_xlpm.array, (_xlfn.BYROW(_xlpm.array, _xlfn.LAMBDA(_xlpm.x, _xlfn.XLOOKUP(_xlpm.find &amp; "*", _xlpm.x, _xlpm.x, "", 2))) &lt;&gt; ""))), "None"), _xlpm.output))</definedName>
    <definedName name="FIND_PCT">_xlfn.LAMBDA(_xlpm.target,_xlpm.max,_xlpm.min,_xlop.prec, _xlfn.LET(_xlpm.prec, IF((_xlfn.ISOMITTED(_xlpm.prec)) + (_xlpm.prec &lt; 0), 3, _xlpm.prec), _xlpm.result, ROUND((_xlpm.target - _xlpm.min) / (_xlpm.max - _xlpm.min), _xlpm.prec), _xlpm.result))</definedName>
    <definedName name="fmt">"0.000"</definedName>
    <definedName name="FOOT_INCH">_xlfn.LAMBDA(_xlpm.input,_xlop.style,_xlop.denom,_xlop.precision, _xlfn.LET(_xlpm.style, IF((_xlfn.ISOMITTED(_xlpm.style)) * (_xlpm.style &gt; 1), 0, _xlpm.style), _xlpm.denom, IF(_xlfn.ISOMITTED(_xlpm.denom), 16, TRUNC(_xlpm.denom)), _xlpm.precision, IF(_xlfn.ISOMITTED(_xlpm.precision), 3, _xlpm.precision), _xlpm.feet, QUOTIENT(_xlpm.input, 1), _xlpm.feet_mant, MOD(_xlpm.input, 1), _xlpm.decimal_inch, ROUND(_xlpm.feet_mant * 12, _xlpm.precision), _xlpm.inch_int, TRUNC(_xlpm.decimal_inch), _xlpm.inch_dec, _xlpm.decimal_inch - _xlpm.inch_int, _xlpm.inch_numer, TRUNC(_xlpm.inch_dec * _xlpm.denom), _xlpm.comfact, GCD(_xlpm.inch_numer, _xlpm.denom), _xlpm.numerfinal, _xlpm.inch_numer / _xlpm.comfact, _xlpm.denomfinal, _xlpm.denom / _xlpm.comfact, _xlpm.test, MOD(_xlpm.inch_numer, _xlpm.denom), _xlpm.frac_inch, IF(_xlpm.test &lt;&gt; 0, _xlpm.numerfinal &amp; "/" &amp; _xlpm.denomfinal, ""), _xlpm.int_inch, IF(_xlpm.inch_int = 0, "", _xlpm.inch_int), _xlpm.combo, _xlfn.IFS(AND(_xlpm.int_inch = "", _xlpm.frac_inch = ""), _xlpm.feet &amp; CHAR(39), AND(_xlpm.int_inch = "", _xlpm.frac_inch &lt;&gt; ""), _xlpm.feet &amp; CHAR(39) &amp; CHAR(32) &amp; _xlpm.int_inch &amp; _xlpm.frac_inch &amp; CHAR(34), AND(_xlpm.int_inch &lt;&gt; "", _xlpm.frac_inch &lt;&gt; ""), _xlpm.feet &amp; CHAR(39) &amp; CHAR(32) &amp; _xlpm.int_inch &amp; "-" &amp; _xlpm.frac_inch &amp; CHAR(34), TRUE, _xlpm.feet &amp; CHAR(39) &amp; CHAR(32) &amp; _xlpm.int_inch &amp; CHAR(34)), _xlpm.standard, _xlpm.feet &amp; CHAR(39) &amp; CHAR(32) &amp; _xlpm.decimal_inch &amp; CHAR(34), _xlpm.output, _xlfn.SWITCH(_xlpm.style, 0, _xlpm.standard, 1, _xlpm.combo), _xlpm.output))</definedName>
    <definedName name="FOOTINCH">_xlfn.LAMBDA(_xlpm.input,_xlop.precision, _xlfn.LET(_xlpm.precision, IF(_xlfn.ISOMITTED(_xlpm.precision), 3, _xlpm.precision), _xlpm.feet, QUOTIENT(_xlpm.input, 1), _xlpm.mant, MOD(_xlpm.input, 1), _xlpm.decimal_inch, ROUND(_xlpm.mant * 12, _xlpm.precision), _xlpm.feet &amp; CHAR(39) &amp; CHAR(32) &amp; _xlpm.decimal_inch &amp; CHAR(34)))</definedName>
    <definedName name="FORM_TEXT">_xlfn.LAMBDA(_xlpm.input,_xlop.mode, _xlfn.LET(_xlpm.mode, IF(OR(_xlfn.ISOMITTED(_xlpm.mode), _xlpm.mode &gt; 1), 0, _xlpm.mode), _xlpm.f_text, _xlfn.FORMULATEXT(_xlpm.input), _xlpm.f_len, LEN(_xlpm.f_text) - 1, _xlpm.t_out, RIGHT(_xlpm.f_text, _xlpm.f_len), _xlpm.t_out_fin, SUBSTITUTE(_xlpm.t_out, "$", ""), _xlpm.cell_name, SUBSTITUTE(CELL("address", _xlpm.input), "$", ""), _xlpm.output, IF(_xlfn.ISFORMULA(_xlpm.input), _xlfn.CONCAT(_xlpm.cell_name, ":= ", _xlpm.t_out_fin), "#FORM!"), _xlpm.return, IF(_xlpm.mode = 0, _xlfn.TEXTAFTER(_xlfn.TEXTBEFORE(_xlpm.output, "("), " "), _xlpm.output), _xlpm.return))</definedName>
    <definedName name="FORMAT_AS_LIST">_xlfn.LAMBDA(_xlpm.range,_xlop.format,_xlop.style,_xlop.sort,_xlop.mode, _xlfn.LET(_xlpm.style, IF(OR(_xlfn.ISOMITTED(_xlpm.style), _xlpm.style &gt; 1), 0, _xlpm.style), _xlpm.format, IF(OR(_xlfn.ISOMITTED(_xlpm.format), _xlpm.format &gt; 1), 0, _xlpm.format), _xlpm.mode, IF(OR(_xlfn.ISOMITTED(_xlpm.mode), _xlpm.mode &gt; 1), 0, _xlpm.mode), _xlpm.sort, IF(OR(_xlfn.ISOMITTED(_xlpm.mode), _xlpm.sort &gt; 1), 0, _xlpm.sort), _xlpm.separator, IF(_xlpm.format = 0, ", ", "; "), _xlpm.list, _xlfn.SWITCH(_xlpm.mode, 0, _xlfn.TOCOL(_xlpm.range, 3), 1, _xlfn.UNIQUE(_xlfn.TOCOL(_xlpm.range, 3))), _xlpm.sorted, _xlfn.SWITCH(_xlpm.sort, 0, _xlpm.list, 1, _xlfn._xlws.SORT(_xlpm.list)), _xlpm.output, _xlfn.SWITCH(_xlpm.style, 0, "{" &amp; _xlfn.TEXTJOIN(_xlpm.separator, , _xlpm.sorted) &amp; "}", 1, _xlfn.TEXTJOIN(_xlpm.separator, , _xlpm.sorted)), _xlpm.output))</definedName>
    <definedName name="FORMTEXT">_xlfn.LAMBDA(_xlpm.input,_xlop.mode, _xlfn.LET(_xlpm.recpt, _xlfn.FORMULATEXT(_xlpm.input), _xlpm.mode, IF(OR(_xlfn.ISOMITTED(_xlpm.mode), _xlpm.mode &gt; 2), 0, _xlpm.mode), _xlpm.checkval, ISNUMBER(SEARCH("(", _xlpm.recpt)), _xlpm.cell_name, SUBSTITUTE(CELL("address", _xlpm.input), "$", ""), _xlpm.list, IF(NOT(_xlpm.checkval), _xlpm.recpt, _xlfn.TEXTSPLIT(_xlpm.recpt, ")")), _xlpm.result, IF(_xlpm.checkval, _xlfn.BYCOL(_xlpm.list, _xlfn.LAMBDA(_xlpm.x, _xlfn.TEXTBEFORE(_xlpm.x, "(", , , , ""))), _xlpm.list), _xlpm.collected, _xlfn.TEXTJOIN("", , INDEX(_xlpm.result, _xlfn.SEQUENCE(COUNTA(_xlpm.result)))), _xlpm.output, _xlfn.SWITCH(_xlpm.mode, 0, _xlpm.collected, 1, _xlfn.CONCAT(_xlpm.cell_name, ":= ", SUBSTITUTE(_xlpm.collected, "=", "")), 2, _xlfn.CONCAT(_xlpm.cell_name, ":= ", SUBSTITUTE(_xlpm.recpt, "=", ""))), _xlpm.output))</definedName>
    <definedName name="FRAC">_xlfn.LAMBDA(_xlpm.input,_xlop.precision,_xlop.sign, _xlfn.LET(_xlpm.sign, IF(OR(_xlfn.ISOMITTED(_xlpm.sign), _xlpm.sign &gt; 1), 0, _xlpm.sign), _xlpm.precision, IF(_xlfn.ISOMITTED(_xlpm.precision), 3, _xlpm.precision), _xlpm.dec_part, _xlfn.SWITCH(_xlpm.sign, 0, ABS(ROUND(_xlpm.input - TRUNC(_xlpm.input), _xlpm.precision)), 1, ROUND(_xlpm.input - TRUNC(_xlpm.input), _xlpm.precision), ), _xlpm.dec_part))</definedName>
    <definedName name="FRAC_DIV">_xlfn.LAMBDA(_xlpm.input, _xlfn.LET(_xlpm.numer, _xlfn.TEXTBEFORE(_xlpm.input, "/"), _xlpm.denom, _xlfn.TEXTAFTER(_xlpm.input, "/"), _xlpm.numer / _xlpm.denom))</definedName>
    <definedName name="General.COUNTA_STRICT">_xlfn.LAMBDA(_xlpm.input, IF(COUNTIF(_xlpm.input, "*?") = 0, 0, COUNTA(_xlpm.input)))</definedName>
    <definedName name="General.FORMAT_AS_LIST">_xlfn.LAMBDA(_xlpm.range,_xlop.format,_xlop.style,_xlop.sort,_xlop.mode, _xlfn.LET(_xlpm.style, IF(OR(_xlfn.ISOMITTED(_xlpm.style), _xlpm.style &gt; 1), 0, _xlpm.style), _xlpm.format, IF(OR(_xlfn.ISOMITTED(_xlpm.format), _xlpm.format &gt; 1), 0, _xlpm.format), _xlpm.mode, IF(OR(_xlfn.ISOMITTED(_xlpm.mode), _xlpm.mode &gt; 1), 0, _xlpm.mode), _xlpm.sort, IF(OR(_xlfn.ISOMITTED(_xlpm.sort), _xlpm.sort &gt; 1), 0, _xlpm.sort), _xlpm.separator, IF(_xlpm.format = 0, ", ", "; "), _xlpm.list, _xlfn.SWITCH(_xlpm.mode, 0, _xlfn.TOCOL(_xlpm.range, 3), 1, _xlfn.UNIQUE(_xlfn.TOCOL(_xlpm.range, 3))), _xlpm.sorted, _xlfn.SWITCH(_xlpm.sort, 0, _xlpm.list, 1, _xlfn._xlws.SORT(_xlpm.list)), _xlpm.output, _xlfn.SWITCH(_xlpm.style, 0, "{" &amp; _xlfn.TEXTJOIN(_xlpm.separator, , _xlpm.sorted) &amp; "}", 1, _xlfn.TEXTJOIN(_xlpm.separator, , _xlpm.sorted)), _xlpm.output))</definedName>
    <definedName name="General.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General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General.RECIP">_xlfn.LAMBDA(_xlpm.input, 1 / _xlpm.input)</definedName>
    <definedName name="General.ROOT">_xlfn.LAMBDA(_xlpm.n,_xlop.x, _xlfn.LET(_xlpm.root_degree, IF(_xlfn.ISOMITTED(_xlpm.x), 2, _xlpm.x), IF(_xlpm.n &lt; 0, SQRT(-1), _xlpm.n ^ (1 / _xlpm.root_degree))))</definedName>
    <definedName name="General.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  <definedName name="Geometry.GEOM_ECCENTRICITY">_xlfn.LAMBDA(_xlpm.major,_xlpm.minor,_xlop.precision, _xlfn.LET(_xlpm.is_valid, AND(ISNUMBER(_xlpm.major), ISNUMBER(_xlpm.minor), _xlpm.major &gt; 0, _xlpm.minor &gt; 0), _xlpm.prec, IF(_xlfn.ISOMITTED(_xlpm.precision), 6, _xlpm.precision), _xlpm.a, MAX(_xlpm.major, _xlpm.minor), _xlpm.b, MIN(_xlpm.major, _xlpm.minor), _xlpm.ecc_raw, SQRT(1 - (_xlpm.b / _xlpm.a) ^ 2), _xlpm.result, ROUND(_xlpm.ecc_raw, _xlpm.prec), IF(_xlpm.is_valid, _xlpm.result, "#VALUE!")))</definedName>
    <definedName name="Geometry.GEOM_ELLIPSE_FROM_AE">_xlfn.LAMBDA(_xlpm.a,_xlpm.e,_xlop.precision, _xlfn.LET(_xlpm.is_valid, AND(ISNUMBER(_xlpm.a), ISNUMBER(_xlpm.e), _xlpm.a &gt; 0, _xlpm.e &gt;= 0, _xlpm.e &lt; 1), _xlpm.precision, MIN(IF(_xlfn.ISOMITTED(_xlpm.precision), 3, _xlpm.precision), 12), _xlpm.labels, {"semi-major axis (a)";"semi-minor axis (b)";"linear eccentricity (c)";"apoapsis (d)";"eccentricity (e)";"flattening (f)";"periapsis (g)";"principal axis (h)";"major axis (i)";"minor axis (j)";"semi-latus rectum (l)";"directrix (m)";"focal parameter (n)";"perimeter (p)";"latus rectum (q)";"ratio of apsides (r = d / g)";"s = n - g"}, _xlpm.b, _xlpm.a * SQRT(1 - _xlpm.e ^ 2),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_xlpm.r, (1 + _xlpm.e) / (1 - _xlpm.e), _xlpm.s, _xlpm.n - _xlpm.g,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IF(_xlpm.is_valid, CHOOSE({1,2}, _xlpm.labels, _xlpm.values), "#VALUE!")))</definedName>
    <definedName name="Geometry.GEOM_ELLIPSE_FROM_AXES">_xlfn.LAMBDA(_xlpm.a,_xlpm.b,_xlop.precision, _xlfn.LET(_xlpm.is_valid, AND(ISNUMBER(_xlpm.a), ISNUMBER(_xlpm.b), _xlpm.a &gt; 0, _xlpm.b &gt; 0, _xlpm.a &gt;= _xlpm.b), _xlpm.precision, MIN(IF(_xlfn.ISOMITTED(_xlpm.precision), 3, _xlpm.precision), 12), _xlpm.labels, {"semi-major axis (a)";"semi-minor axis (b)";"linear eccentricity (c)";"apoapsis (d)";"eccentricity (e)";"flattening (f)";"periapsis (g)";"principal axis (h)";"major axis (i)";"minor axis (j)";"semi-latus rectum (l)";"directrix (m)";"focal parameter (n)";"perimeter (p)";"latus rectum (q)";"ratio of apsides (r = d / g)";"s = n - g"}, _xlpm.e, SQRT(1 - (_xlpm.b ^ 2 / _xlpm.a ^ 2)),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_xlpm.s, _xlpm.n - _xlpm.g,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IF(_xlpm.is_valid, CHOOSE({1,2}, _xlpm.labels, _xlpm.values), "#VALUE!")))</definedName>
    <definedName name="Geometry.GEOM_SEMI_MINOR">_xlfn.LAMBDA(_xlpm.major,_xlpm.eccentricity,_xlop.precision, _xlfn.LET(_xlpm.is_valid, AND(ISNUMBER(_xlpm.major), ISNUMBER(_xlpm.eccentricity), _xlpm.major &gt; 0, _xlpm.eccentricity &gt;= 0, _xlpm.eccentricity &lt; 1), _xlpm.prec, IF(_xlfn.ISOMITTED(_xlpm.precision), 6, _xlpm.precision), _xlpm.semi_minor, _xlpm.major * SQRT(1 - _xlpm.eccentricity ^ 2), _xlpm.result, ROUND(_xlpm.semi_minor, _xlpm.prec), IF(_xlpm.is_valid, _xlpm.result, "#VALUE!")))</definedName>
    <definedName name="Geometry.GEOM_SPHERE_RADIUS_FROM_VOLUME">_xlfn.LAMBDA(_xlpm.v,_xlop.prec, _xlfn.LET(_xlpm.prec, MIN(IF(_xlfn.ISOMITTED(_xlpm.prec) + (_xlpm.prec &lt; 0), 3, _xlpm.prec), 12), _xlpm.r, POWER((3 * _xlpm.v) / (4 * PI()), 1 / 3), ROUND(_xlpm.r, _xlpm.prec)))</definedName>
    <definedName name="GETCELL">_xlfn.LAMBDA(_xlpm.input, SUBSTITUTE(ADDRESS(ROW(_xlpm.input), COLUMN(_xlpm.input)), "$", ""))</definedName>
    <definedName name="GETCHARS">_xlfn.LAMBDA(_xlpm.input, _xlfn.LET(_xlpm.output, _xlfn.TEXTJOIN("", TRUE, IF(ISERROR(--MID(_xlpm.input, ROW(INDIRECT("1:" &amp; LEN(_xlpm.input))), 1)), MID(_xlpm.input, ROW(INDIRECT("1:" &amp; LEN(_xlpm.input))), 1), "")), _xlpm.return, IF(_xlpm.output = "", "#NONE!", _xlpm.output), _xlpm.return))</definedName>
    <definedName name="GETDIGITS">_xlfn.LAMBDA(_xlpm.input, _xlfn.LET(_xlpm.output, _xlfn.TEXTJOIN("", TRUE, IFERROR(--MID(_xlpm.input, ROW(INDIRECT("1:" &amp; LEN(_xlpm.input))), 1), "")), _xlpm.return, IF(_xlpm.output = "", "#NONE!", _xlpm.output), _xlpm.return))</definedName>
    <definedName name="HAB_TABLE">_xlfn.LAMBDA(_xlop.null, _xlfn.LET(_xlpm.dec, 3, _xlpm.headers, {"Zone";"Inner";"Outer";"Average";"Span"}, _xlpm.labels, {"Z0 (Ignio-)";"Z1 (Caloro-)";"Z2 (Helio-)";"Z3 (Solara-)";"Z4 (Surya-)";"Z5 (Frio-)"}, _xlpm.inner, {0;0.5;0.75;0.95;1.385;1.77}, _xlpm.outer, {0.5;0.75;0.95;1.385;1.77;4.85}, _xlpm.average, {0.25;0.625;0.85;1.1675;1.5775;3.31}, _xlpm.span, {0.5;0.25;0.2;0.435;0.385;3.08}, _xlpm.col_1, _xlfn.VSTACK(INDEX(_xlpm.headers, 1), _xlpm.labels), _xlpm.col_2, _xlfn.VSTACK(INDEX(_xlpm.headers, 2), ROUND(_xlpm.inner, _xlpm.dec)), _xlpm.col_3, _xlfn.VSTACK(INDEX(_xlpm.headers, 3), ROUND(_xlpm.outer, _xlpm.dec)), _xlpm.col_4, _xlfn.VSTACK(INDEX(_xlpm.headers, 4), ROUND(_xlpm.average, _xlpm.dec)), _xlpm.col_5, _xlfn.VSTACK(INDEX(_xlpm.headers, 5), ROUND(_xlpm.span, _xlpm.dec)), CHOOSE({1,2,3,4,5}, _xlpm.col_1, _xlpm.col_2, _xlpm.col_3, _xlpm.col_4, _xlpm.col_5)))</definedName>
    <definedName name="HAB_ZONES">_xlfn.LAMBDA(_xlpm.lum,_xlop.precision, _xlfn.LET(_xlpm.labels, {"0: ","1: ","2: ","N-&gt; ","3: ","4: ","5: "}, _xlpm.precision, IF(_xlfn.ISOMITTED(_xlpm.precision), 3, _xlpm.precision), _xlpm.nucleal, ROUND(SQRT(_xlpm.lum), _xlpm.precision), _xlpm.Z_0, ROUND(0.5 * _xlpm.nucleal, _xlpm.precision), _xlpm.Z_1, ROUND(0.75 * _xlpm.nucleal, _xlpm.precision), _xlpm.Z_2, ROUND(0.95 * _xlpm.nucleal, _xlpm.precision), _xlpm.Z_N, _xlpm.nucleal, _xlpm.Z_3, ROUND(1.385 * _xlpm.nucleal, _xlpm.precision), _xlpm.Z_4, ROUND(1.77 * _xlpm.nucleal, _xlpm.precision), _xlpm.Z_5, ROUND(4.85 * _xlpm.nucleal, _xlpm.precision), _xlpm.Zone0, _xlfn.VSTACK(INDEX(_xlpm.labels, 1), _xlpm.Z_0), _xlpm.Zone1, _xlfn.VSTACK(INDEX(_xlpm.labels, 2), _xlpm.Z_1), _xlpm.Zone2, _xlfn.VSTACK(INDEX(_xlpm.labels, 3), _xlpm.Z_2), _xlpm.ZoneN, _xlfn.VSTACK(INDEX(_xlpm.labels, 4), _xlpm.Z_N), _xlpm.Zone3, _xlfn.VSTACK(INDEX(_xlpm.labels, 5), _xlpm.Z_3), _xlpm.Zone4, _xlfn.VSTACK(INDEX(_xlpm.labels, 6), _xlpm.Z_4), _xlpm.Zone5, _xlfn.VSTACK(INDEX(_xlpm.labels, 7), _xlpm.Z_5), TRANSPOSE(CHOOSE({1,2,3,4,5,6,7}, _xlpm.Zone0, _xlpm.Zone1, _xlpm.Zone2, _xlpm.ZoneN, _xlpm.Zone3, _xlpm.Zone4, _xlpm.Zone5))))</definedName>
    <definedName name="HABZONES">_xlfn.LAMBDA(_xlpm.lum,_xlop.precision, _xlfn.LET(_xlpm.precision, IF(_xlfn.ISOMITTED(_xlpm.precision), 15, _xlpm.precision), _xlpm.nucleal, ROUND(SQRT(_xlpm.lum), _xlpm.precision), _xlpm.N, "N-&gt; " &amp; ROUND(SQRT(_xlpm.lum), _xlpm.precision), _xlpm.Zone0, "0: " &amp; ROUND(0.5 * _xlpm.nucleal, _xlpm.precision), _xlpm.Zone1, "1: " &amp; ROUND(0.75 * _xlpm.nucleal, _xlpm.precision), _xlpm.Zone2, "2: " &amp; ROUND(0.95 * _xlpm.nucleal, _xlpm.precision), _xlpm.Zone3, "3: " &amp; ROUND(1.385 * _xlpm.nucleal, _xlpm.precision), _xlpm.Zone4, "4: " &amp; ROUND(1.77 * _xlpm.nucleal, _xlpm.precision), _xlpm.Zone5, "5: " &amp; ROUND(4.85 * _xlpm.nucleal, _xlpm.precision), _xlpm.list, _xlfn.TEXTJOIN("|", , _xlpm.Zone0, _xlpm.Zone1, _xlpm.Zone2, _xlpm.N, _xlpm.Zone3, _xlpm.Zone4, _xlpm.Zone5), _xlfn.TOCOL(_xlfn.TEXTSPLIT(_xlpm.list, "|"))))</definedName>
    <definedName name="HASCAP">_xlfn.LAMBDA(_xlpm.word, _xlfn.LET(_xlpm.count, LEN(_xlpm.word), _xlpm.subword, RIGHT(_xlpm.word, _xlpm.count - 1), _xlpm.letter, LEFT(_xlpm.subword, 1), _xlpm.test, AND((CODE(_xlpm.letter) &gt;= 65), (CODE(_xlpm.letter) &lt;= 91)), IF(((_xlpm.test = FALSE) * (LEN(_xlpm.subword) - 1 &gt; 0)), HASCAP(_xlpm.subword), _xlpm.test)))</definedName>
    <definedName name="HEADERS_OUT">_xlfn.LAMBDA(_xlop.null, _xlfn.LET(_xlpm.headers, {"A";"B"}, _xlpm.list1, {"V";"W";"X";"Y";"Z"}, _xlpm.list2, {1;2;3;4;5}, _xlpm.outlist1, _xlfn.VSTACK(INDEX(_xlpm.headers, 1), _xlpm.list1), _xlpm.outlist2, _xlfn.VSTACK(INDEX(_xlpm.headers, 2), _xlpm.list2), CHOOSE({1,2}, _xlpm.outlist1, _xlpm.outlist2)))</definedName>
    <definedName name="HOUR.EPH.S">_xlfn.LAMBDA(3600)</definedName>
    <definedName name="HOURS_DECHMS">_xlfn.LAMBDA(_xlpm.DecimalHours, _xlfn.LET(_xlpm.Hours, TRUNC(_xlpm.DecimalHours), _xlpm.FracPortion, _xlpm.DecimalHours - _xlpm.Hours, _xlpm.Minutes, ABS(_xlpm.FracPortion * 60), _xlpm.IntMin, TRUNC(_xlpm.Minutes), _xlpm.FracMin, _xlpm.Minutes - TRUNC(_xlpm.IntMin), _xlpm.Seconds, _xlpm.FracMin * 60, _xlpm.Hours + TRUNC(_xlpm.Minutes) / 100 + _xlpm.Seconds / 10000))</definedName>
    <definedName name="HOURS_DHMS">_xlfn.LAMBDA(_xlpm.DecimalHours,_xlop.precision, _xlfn.LET(_xlpm.precision, IF(_xlfn.ISOMITTED(_xlpm.precision), 3, _xlpm.precision), _xlpm.TotalDays, _xlpm.DecimalHours / 24, _xlpm.Days, QUOTIENT(_xlpm.TotalDays, 1), _xlpm.frachours, MOD(_xlpm.TotalDays, 1), _xlpm.hours, QUOTIENT(_xlpm.frachours * 24, 1), _xlpm.totalminutes, MOD(_xlpm.frachours * 24, 1), _xlpm.minutes, QUOTIENT(_xlpm.totalminutes * 60, 1), _xlpm.totalseconds, MOD(_xlpm.totalminutes * 60, 1), _xlpm.seconds, _xlpm.totalseconds * 60, _xlpm.Days &amp; "d " &amp; _xlpm.hours &amp; "h " &amp; _xlpm.minutes &amp; "m " &amp; FIXED(_xlpm.seconds, _xlpm.precision) &amp; "s"))</definedName>
    <definedName name="HOURS_FROMDEC">_xlfn.LAMBDA(_xlpm.input, _xlfn.LET(_xlpm.mil_hour, TRUNC(_xlpm.input), _xlpm.hour, MOD(_xlpm.mil_hour, 24), _xlpm.conv_hour, IF(_xlpm.hour &gt; 12, _xlpm.hour - 12, _xlpm.hour), _xlpm.minute, ROUND((_xlpm.input - _xlpm.mil_hour) * 60, 0), _xlpm.suffix, IF(_xlpm.hour &lt; 12, " AM", " PM"), _xlpm.output, TEXT(_xlpm.conv_hour, "00") &amp; ":" &amp; TEXT(_xlpm.minute, "00") &amp; _xlpm.suffix, _xlpm.output))</definedName>
    <definedName name="HOURS_HMS">_xlfn.LAMBDA(_xlpm.DecimalHours,_xlop.Precision, _xlfn.LET(_xlpm.decprec, IF(_xlfn.ISOMITTED(_xlpm.Precision), 3, _xlpm.Precision), _xlpm.Hours, TRUNC(_xlpm.DecimalHours), _xlpm.Minutes, MOD(ABS(_xlpm.DecimalHours * 60), 60), _xlpm.Seconds, MOD(ABS(_xlpm.DecimalHours * 3600), 60), _xlpm.Hours &amp; "h " &amp; TRUNC(_xlpm.Minutes) &amp; "m " &amp; FIXED(_xlpm.Seconds, _xlpm.decprec) &amp; "s"))</definedName>
    <definedName name="HOURS_TODEC">_xlfn.LAMBDA(_xlpm.input, _xlfn.LET(_xlpm.test, ISTEXT(_xlpm.input), _xlpm.conv, TEXT(_xlpm.input, "HH:MM"), _xlpm.hour, _xlfn.TEXTBEFORE(_xlpm.conv, ":"), _xlpm.min, LEFT(_xlfn.TEXTAFTER(_xlpm.conv, ":"), 2), _xlpm.minutes, _xlpm.min / 60, _xlpm.output, _xlpm.hour + _xlpm.minutes, _xlpm.output))</definedName>
    <definedName name="HOURS_YDHMS">_xlfn.LAMBDA(_xlpm.DecimalHours,_xlop.Type,_xlop.precision, _xlfn.LET(_xlpm.year_len, _xlfn.SWITCH(_xlpm.Type, 0, 8760, 1, 8765.81256, 2, 8766, 3, 8766.152712096, 8760), _xlpm.precision, IF(_xlfn.ISOMITTED(_xlpm.precision), 3, _xlpm.precision), _xlpm.TotalYears, _xlpm.DecimalHours / _xlpm.year_len, _xlpm.Years, TRUNC(_xlpm.TotalYears), _xlpm.FracYears, _xlpm.TotalYears - _xlpm.Years, _xlpm.TotalDays, _xlpm.FracYears * 365, _xlpm.Days, TRUNC(_xlpm.TotalDays), _xlpm.FracDays, _xlpm.TotalDays - _xlpm.Days, _xlpm.TotalHours, _xlpm.FracDays * 24, _xlpm.frachours, MOD(_xlpm.TotalDays, 1), _xlpm.hours, QUOTIENT(_xlpm.frachours * 24, 1), _xlpm.totalminutes, MOD(_xlpm.frachours * 24, 1), _xlpm.minutes, QUOTIENT(_xlpm.totalminutes * 60, 1), _xlpm.totalseconds, MOD(_xlpm.totalminutes * 60, 1), _xlpm.Seconds, MOD(_xlpm.TotalDays * 86400, 60), _xlpm.Years &amp; "y " &amp; _xlpm.Days &amp; "d " &amp; _xlpm.hours &amp; "h " &amp; _xlpm.minutes &amp; "m " &amp; FIXED(_xlpm.Seconds, _xlpm.precision) &amp; "s"))</definedName>
    <definedName name="INCH_CONVERT">_xlfn.LAMBDA(_xlpm.input,_xlop.denom, _xlfn.LET(_xlpm.denom, IF(_xlfn.ISOMITTED(_xlpm.denom), 32, TRUNC(_xlpm.denom)), _xlpm.inch, QUOTIENT(_xlpm.input, 1), _xlpm.inch_mant, MOD(_xlpm.input, 1), _xlpm.inch_numer, TRUNC(_xlpm.inch_mant * _xlpm.denom), _xlpm.comfact, GCD(_xlpm.inch_numer, _xlpm.denom), _xlpm.numerfinal, _xlpm.inch_numer / _xlpm.comfact, _xlpm.denomfinal, _xlpm.denom / _xlpm.comfact, _xlpm.test, MOD(_xlpm.inch_numer, _xlpm.denom), _xlpm.frac_inch, IF(_xlpm.test &lt;&gt; 0, _xlpm.numerfinal &amp; "/" &amp; _xlpm.denomfinal, ""), _xlpm.output, IF(_xlpm.inch_numer = 0, _xlpm.inch &amp; CHAR(34), _xlpm.inch &amp; "-" &amp; _xlpm.frac_inch &amp; CHAR(34)), _xlpm.output))</definedName>
    <definedName name="INCRDECR">_xlfn.LAMBDA(_xlpm.input,_xlpm.interval, _xlpm.input + _xlpm.interval)</definedName>
    <definedName name="INTMANT">_xlfn.LAMBDA(_xlpm.input,_xlop.mode,_xlop.sign,_xlop.decimals, _xlfn.LET(_xlpm.mode, IF(OR(_xlfn.ISOMITTED(_xlpm.mode), _xlpm.mode &gt; 1), 0, _xlpm.mode), _xlpm.sign, IF(OR(_xlfn.ISOMITTED(_xlpm.sign), _xlpm.sign &gt; 1), 0, _xlpm.sign), _xlpm.decimals, IF(OR(_xlfn.ISOMITTED(_xlpm.decimals), _xlpm.decimals = 0), 3, _xlpm.decimals), _xlpm.int_part, QUOTIENT(_xlpm.input, 1), _xlpm.dec_part, _xlfn.SWITCH(_xlpm.sign, 0, ABS(ROUND(_xlpm.input - TRUNC(_xlpm.input), _xlpm.decimals)), 1, ROUND(_xlpm.input - TRUNC(_xlpm.input), _xlpm.decimals), ), _xlpm.list, _xlfn.TEXTJOIN(" ", , _xlpm.int_part, _xlpm.dec_part), _xlpm.output, _xlfn.SWITCH(_xlpm.mode, 0, _xlfn.TOROW(VALUE(_xlfn.TEXTSPLIT(_xlpm.list, " "))), 1, _xlfn.TOCOL(VALUE(_xlfn.TEXTSPLIT(_xlpm.list, " ")))), _xlpm.output))</definedName>
    <definedName name="ISIN">_xlfn.LAMBDA(_xlpm.Target,_xlpm.TestArray, _xlfn.LET(_xlpm.Return, IF(ISNA(_xlfn.XLOOKUP(_xlpm.Target, _xlpm.TestArray, _xlpm.TestArray)), "FALSE", "TRUE"), _xlpm.Return))</definedName>
    <definedName name="LETTER_GRADE">_xlfn.LAMBDA(_xlpm.input,_xlop.mode, _xlfn.LET(_xlpm.mode, IF(OR(_xlfn.ISOMITTED(_xlpm.mode), _xlpm.mode &gt; 2), 0, _xlpm.mode), _xlpm.value, _xlpm.input * 100, _xlpm.letters, {"A","B","C","D","F"}, _xlpm.minima, _xlfn.SWITCH(_xlpm.mode, 0, {90,80,70,60,0}, 1, {80,60,40,20,0}, 2, {79,59,39,19,0}), _xlpm.grade, _xlfn.XLOOKUP(_xlpm.value, _xlpm.minima, _xlpm.letters, "-", -1), _xlpm.grade))</definedName>
    <definedName name="LIGHT.M">_xlfn.LAMBDA(299792458)</definedName>
    <definedName name="LIGHTYR.AU">_xlfn.LAMBDA(LIGHTYR.M() / AU.M())</definedName>
    <definedName name="LIGHTYR.M">_xlfn.LAMBDA(9460700000000000)</definedName>
    <definedName name="LIST_DIVISORS">_xlfn.LAMBDA(_xlpm.input,_xlop.mode, _xlfn.LET(_xlpm.mode, IF((_xlfn.ISOMITTED(_xlpm.mode) + (_xlpm.mode &gt; 2) + (_xlpm.mode &lt; 0)), 0, _xlpm.mode), _xlpm.list, _xlfn._xlws.SORT(_xlfn._xlws.FILTER(_xlfn.SEQUENCE(_xlpm.input, 1), MOD(_xlpm.input, _xlfn.SEQUENCE(_xlpm.input, 1)) = 0)), _xlpm.output, _xlfn.SWITCH(_xlpm.mode, 0, _xlpm.list, 1, TRANSPOSE(_xlpm.list), 2, "{" &amp; _xlfn.TEXTJOIN(", ", , _xlpm.list) &amp; "}", ), _xlpm.output))</definedName>
    <definedName name="LIST_DUPES">_xlfn.LAMBDA(_xlpm.list, _xlfn.LET(_xlpm.count_list, _xlfn.UNIQUE(_xlfn.BYROW(_xlpm.list, _xlfn.LAMBDA(_xlpm.x, _xlpm.x &amp; ": " &amp; COUNTIF(_xlpm.list, _xlpm.x)))), _xlpm.output, _xlfn._xlws.SORT(_xlfn._xlws.FILTER(_xlpm.count_list, VALUE(_xlfn.TEXTAFTER(_xlpm.count_list, ": ")) &gt; 1)), _xlpm.output))</definedName>
    <definedName name="LIST_WEIGHTS">_xlfn.LAMBDA(_xlpm.range, _xlfn.LET(_xlpm.headers, {"Values";"Weights";"Products"}, _xlpm.u_range, _xlfn._xlws.SORT(_xlfn.UNIQUE(_xlpm.range)), _xlpm.weights, _xlfn.BYROW(_xlpm.u_range, _xlfn.LAMBDA(_xlpm.a, COUNTIF(_xlpm.range, _xlpm.a))), _xlpm.products, _xlpm.u_range * _xlpm.weights, _xlpm.col_1, _xlfn.VSTACK(INDEX(_xlpm.headers, 1), _xlpm.u_range), _xlpm.col_2, _xlfn.VSTACK(INDEX(_xlpm.headers, 2), _xlpm.weights), _xlpm.col_3, _xlfn.VSTACK(INDEX(_xlpm.headers, 3), _xlpm.products), CHOOSE({1,2,3}, _xlpm.col_1, _xlpm.col_2, _xlpm.col_3)))</definedName>
    <definedName name="List.LIST_COPY_REVERSE">_xlfn.LAMBDA(_xlpm.range,_xlop.opts, _xlfn.LET(_xlpm.opts, IF(_xlfn.ISOMITTED(_xlpm.opts), "", LOWER(_xlpm.opts)), _xlpm.is_horizontal, OR(ISNUMBER(SEARCH("horizontal=true", _xlpm.opts)), ISNUMBER(SEARCH("mode=horizontal", _xlpm.opts))), _xlpm.n, COUNTA(_xlpm.range), _xlpm.reversed, IF(_xlpm.is_horizontal, _xlfn.HSTACK(INDEX(_xlpm.range, _xlfn.SEQUENCE(1, _xlpm.n, _xlpm.n, -1))), _xlfn.VSTACK(INDEX(_xlpm.range, _xlfn.SEQUENCE(_xlpm.n, , _xlpm.n, -1)))), _xlpm.reversed))</definedName>
    <definedName name="List.LIST_COUNTEACH_MODE">_xlfn.LAMBDA(_xlpm.range,_xlop.sortMode,_xlop.outputMode, _xlfn.LET(_xlpm.sortMode, IF(_xlfn.ISOMITTED(_xlpm.sortMode), 0, _xlpm.sortMode), _xlpm.outputMode, IF(_xlfn.ISOMITTED(_xlpm.outputMode), 0, _xlpm.outputMode), _xlpm.values, _xlfn.UNIQUE(_xlfn.TOROW(_xlpm.range, 1)), _xlpm.counts, _xlfn.MAP(_xlpm.values, _xlfn.LAMBDA(_xlpm.x, COUNTIF(_xlpm.range, _xlpm.x))), _xlpm.sortedValues, _xlfn.SWITCH(_xlpm.sortMode, 0, _xlfn.SORTBY(_xlpm.values, _xlpm.values, 1), 1, _xlfn.SORTBY(_xlpm.values, _xlpm.counts, -1), 2, _xlpm.values, _xlpm.values), _xlpm.sortedCounts, _xlfn.XLOOKUP(_xlpm.sortedValues, _xlpm.values, _xlpm.counts), _xlpm.output, _xlfn.SWITCH(_xlpm.outputMode, 1, _xlpm.sortedValues, 2, _xlpm.sortedCounts, CHOOSE({1,2}, _xlpm.sortedValues, _xlpm.sortedCounts)), _xlpm.output))</definedName>
    <definedName name="List.LIST_DUPES_TABLE">_xlfn.LAMBDA(_xlpm.list, _xlfn.LET(_xlpm.flat, _xlfn.TOCOL(_xlpm.list, 3), _xlpm.arr_unique, _xlfn.UNIQUE(_xlpm.flat), _xlpm.arr_counts, _xlfn.MAP(_xlpm.arr_unique, _xlfn.LAMBDA(_xlpm.x, COUNTIF(_xlpm.flat, _xlpm.x))), _xlpm.arr_dupes, _xlfn.HSTACK(_xlpm.arr_unique, _xlpm.arr_counts), _xlpm.output, _xlfn._xlws.FILTER(_xlpm.arr_dupes, INDEX(_xlpm.arr_dupes, , 2) &gt; 1), _xlpm.output))</definedName>
    <definedName name="List.LIST_ENUMERATE">_xlfn.LAMBDA(_xlpm.list, _xlfn.LET(_xlpm.arr, _xlfn.TOCOL(_xlpm.list, 3), _xlpm.count, ROWS(_xlpm.arr), _xlpm.indexes, _xlfn.SEQUENCE(_xlpm.count), _xlfn.HSTACK(_xlpm.indexes, _xlpm.arr)))</definedName>
    <definedName name="List.LIST_FILTER_INDEXED">_xlfn.LAMBDA(_xlpm.list,_xlpm.indexes, _xlfn.LET(_xlpm.flat, _xlfn.TOCOL(_xlpm.list, 3), _xlpm.result, INDEX(_xlpm.flat, _xlpm.indexes), _xlpm.result))</definedName>
    <definedName name="List.LIST_FILTER_WILDCARD">_xlfn.LAMBDA(_xlpm.array,_xlpm.find,_xlop.mode, _xlfn.LET(_xlpm.mode, IF(OR(_xlfn.ISOMITTED(_xlpm.mode), _xlpm.mode &gt; 2), 0, _xlpm.mode), _xlpm.output, IFERROR(_xlfn.SWITCH(_xlpm.mode, 0, _xlfn._xlws.FILTER(_xlpm.array, ISNUMBER(SEARCH(_xlpm.find, _xlpm.array))), 2, _xlfn._xlws.FILTER(_xlpm.array, (_xlfn.BYROW(_xlpm.array, _xlfn.LAMBDA(_xlpm.x, _xlfn.XLOOKUP("*" &amp; _xlpm.find, _xlpm.x, _xlpm.x, "", 2))) &lt;&gt; "")), 1, _xlfn._xlws.FILTER(_xlpm.array, (_xlfn.BYROW(_xlpm.array, _xlfn.LAMBDA(_xlpm.x, _xlfn.XLOOKUP(_xlpm.find &amp; "*", _xlpm.x, _xlpm.x, "", 2))) &lt;&gt; ""))), "None"), _xlpm.output))</definedName>
    <definedName name="List.LIST_FORMAT_AS_STRING">_xlfn.LAMBDA(_xlpm.range,_xlpm.delimiter,_xlop.opts, _xlfn.LET(_xlpm.opts, IF(_xlfn.ISOMITTED(_xlpm.opts), "", LOWER(_xlpm.opts)), _xlpm.do_sort, ISNUMBER(SEARCH("sort=true", _xlpm.opts)), _xlpm.do_unique, ISNUMBER(SEARCH("unique=true", _xlpm.opts)), _xlpm.show_braces, NOT(ISNUMBER(SEARCH("braces=false", _xlpm.opts))), _xlpm.list_raw, _xlfn.TOCOL(_xlpm.range, 3), _xlpm.list_filtered, IF(_xlpm.do_unique, _xlfn.UNIQUE(_xlpm.list_raw), _xlpm.list_raw), _xlpm.list_final, IF(_xlpm.do_sort, _xlfn._xlws.SORT(_xlpm.list_filtered), _xlpm.list_filtered), _xlpm.joined, _xlfn.TEXTJOIN(_xlpm.delimiter, , _xlpm.list_final), _xlpm.output, IF(_xlpm.show_braces, "{" &amp; _xlpm.joined &amp; "}", _xlpm.joined), _xlpm.output))</definedName>
    <definedName name="List.LIST_FROM_STRING">_xlfn.LAMBDA(_xlpm.text,_xlpm.delimiter,_xlop.mode, _xlfn.LET(_xlpm.mode, IF(OR(_xlfn.ISOMITTED(_xlpm.mode), _xlpm.mode = 0), "C", "R"), _xlpm.split, _xlfn.TEXTSPLIT(_xlpm.text, _xlpm.delimiter), IF(_xlpm.mode = "R", _xlpm.split, TRANSPOSE(_xlpm.split))))</definedName>
    <definedName name="List.LIST_GRID">_xlfn.LAMBDA(_xlpm.arr_1,_xlpm.arr_2, _xlfn.LET(_xlpm.arr_1_flat, _xlfn.TOCOL(_xlpm.arr_1, 3), _xlpm.arr_2_flat, _xlfn.TOCOL(_xlpm.arr_2, 3), _xlpm.len_1, ROWS(_xlpm.arr_1_flat), _xlpm.len_2, ROWS(_xlpm.arr_2_flat), _xlpm.total, _xlpm.len_1 * _xlpm.len_2, _xlpm.output, _xlfn.MAKEARRAY(_xlpm.total, 2, _xlfn.LAMBDA(_xlpm.r,_xlpm.c, _xlfn.LET(_xlpm.i_1, QUOTIENT(_xlpm.r - 1, _xlpm.len_2) + 1, _xlpm.i_2, MOD(_xlpm.r - 1, _xlpm.len_2) + 1, IF(_xlpm.c = 1, INDEX(_xlpm.arr_1_flat, _xlpm.i_1), INDEX(_xlpm.arr_2_flat, _xlpm.i_2))))), _xlpm.output))</definedName>
    <definedName name="List.LIST_INVERT">_xlfn.LAMBDA(_xlpm.table,_xlop.mode, _xlfn.LET(_xlpm.mode, IF(_xlfn.ISOMITTED(_xlpm.mode), "ROWS", UPPER(_xlpm.mode)), _xlpm.rows, ROWS(_xlpm.table), _xlpm.cols, COLUMNS(_xlpm.table), _xlpm.flipped, _xlfn.SWITCH(_xlpm.mode, "ROWS", INDEX(_xlpm.table, _xlfn.SEQUENCE(_xlpm.rows, , _xlpm.rows, -1), _xlfn.SEQUENCE(1, _xlpm.cols)), "COLS", INDEX(_xlpm.table, _xlfn.SEQUENCE(_xlpm.rows), _xlfn.SEQUENCE(1, _xlpm.cols, _xlpm.cols, -1)), "BOTH", INDEX(_xlpm.table, _xlfn.SEQUENCE(_xlpm.rows, , _xlpm.rows, -1), _xlfn.SEQUENCE(1, _xlpm.cols, _xlpm.cols, -1)), _xlpm.table), _xlpm.flipped))</definedName>
    <definedName name="List.LIST_IS_DISTINCT">_xlfn.LAMBDA(_xlpm.list, _xlfn.LET(_xlpm.flat, _xlfn.TOCOL(_xlpm.list, 3), _xlpm.result, COUNTA(_xlpm.flat) = COUNTA(_xlfn.UNIQUE(_xlpm.flat)), _xlpm.result))</definedName>
    <definedName name="List.LIST_N">_xlfn.LAMBDA(_xlpm.value,_xlpm.count,_xlop.mode, _xlfn.LET(_xlpm.mode, IF(_xlfn.ISOMITTED(_xlpm.mode), 0, _xlpm.mode), _xlpm.vector, INDEX(_xlfn.SEQUENCE(1, , 1, 0) + 0 * _xlfn.SEQUENCE(_xlpm.count), 1) * 0 + _xlpm.value, IF(_xlpm.mode = 1, TRANSPOSE(_xlpm.vector), _xlpm.vector)))</definedName>
    <definedName name="List.LIST_REMOVE_BLANK_ROWS">_xlfn.LAMBDA(_xlpm.tbl, _xlfn.LET(_xlpm.keep, _xlfn.BYROW(_xlpm.tbl, _xlfn.LAMBDA(_xlpm.r, SUM(LEN(TRIM(_xlpm.r))) &gt; 0)), _xlfn._xlws.FILTER(_xlpm.tbl, _xlpm.keep)))</definedName>
    <definedName name="List.LIST_REMOVE_BLANKS">_xlfn.LAMBDA(_xlpm.col, _xlfn._xlws.FILTER(_xlpm.col, _xlpm.col &lt;&gt; ""))</definedName>
    <definedName name="List.LIST_REPEAT_VALUES">_xlfn.LAMBDA(_xlpm.inputRange,_xlpm.repeatCount, _xlfn.LET(_xlpm.totalItems, COUNTA(_xlpm.inputRange) * _xlpm.repeatCount, _xlpm.output, _xlfn.MAKEARRAY(_xlpm.totalItems, 1, _xlfn.LAMBDA(_xlpm.row,_xlpm.col, INDEX(_xlpm.inputRange, CEILING(_xlpm.row / _xlpm.repeatCount, 1)))), _xlpm.output))</definedName>
    <definedName name="List.LIST_SEQUENCE_REPEAT">_xlfn.LAMBDA(_xlpm.start,_xlpm.end,_xlpm.repeat, _xlfn.LET(_xlpm.len, ABS(_xlpm.end - _xlpm.start) + 1, _xlpm.step, IF(_xlpm.end &gt;= _xlpm.start, 1, -1), _xlpm.base, _xlfn.SEQUENCE(_xlpm.len, , _xlpm.start, _xlpm.step), _xlpm.total, _xlpm.len * _xlpm.repeat, _xlpm.output, _xlfn.MAKEARRAY(_xlpm.total, 1, _xlfn.LAMBDA(_xlpm.row,_xlpm.col, INDEX(_xlpm.base, CEILING(_xlpm.row / _xlpm.repeat, 1)))), _xlpm.output))</definedName>
    <definedName name="List.LIST_SPLIT_DIGITS">_xlfn.LAMBDA(_xlpm.input,_xlop.mode, _xlfn.LET(_xlpm.mode, IF(OR(_xlfn.ISOMITTED(_xlpm.mode), _xlpm.mode &gt; 1), 0, _xlpm.mode), _xlpm.arr_chars, MID(_xlpm.input, _xlfn.SEQUENCE(LEN(_xlpm.input)), 1), _xlpm.arr_digits, IF(ISNUMBER(VALUE(_xlpm.arr_chars)), VALUE(_xlpm.arr_chars), NA()), _xlpm.arr_filtered, _xlfn._xlws.FILTER(_xlpm.arr_digits, ISNUMBER(_xlpm.arr_digits)), _xlpm.result, _xlfn.SWITCH(_xlpm.mode, 1, _xlpm.arr_filtered, 0, TRANSPOSE(_xlpm.arr_filtered)), _xlpm.result))</definedName>
    <definedName name="List.LIST_WRAP">_xlfn.LAMBDA(_xlpm.list,_xlpm.n, _xlfn.LET(_xlpm.flat, _xlfn.TOCOL(_xlpm.list, 3), _xlpm.len, ROWS(_xlpm.flat), _xlpm.steps, MOD(_xlpm.n, _xlpm.len), _xlpm.wrapped, INDEX(_xlpm.flat, _xlfn.SEQUENCE(_xlpm.len, , _xlpm.len - _xlpm.steps + 1, 1)), IF(COLUMNS(_xlpm.list) &gt; 1, TRANSPOSE(_xlpm.wrapped), _xlpm.wrapped)))</definedName>
    <definedName name="List.LIST_ZIP">_xlfn.LAMBDA(_xlpm.arr_1,_xlpm.arr_2,_xlop.mode, _xlfn.LET(_xlpm.mode, IF(_xlfn.ISOMITTED(_xlpm.mode), "PAD", UPPER(_xlpm.mode)), _xlpm.a_1, _xlfn.TOCOL(_xlpm.arr_1, 3), _xlpm.a_2, _xlfn.TOCOL(_xlpm.arr_2, 3), _xlpm.len_1, ROWS(_xlpm.a_1), _xlpm.len_2, ROWS(_xlpm.a_2), _xlpm.padCount, IF(_xlpm.mode = "PAD", MAX(_xlpm.len_1, _xlpm.len_2), MIN(_xlpm.len_1, _xlpm.len_2)), _xlpm.pada_1, IF(_xlpm.len_1 &lt; _xlpm.padCount, _xlfn.VSTACK(_xlpm.a_1, _xlfn.MAKEARRAY(_xlpm.padCount - _xlpm.len_1, 1, _xlfn.LAMBDA(_xlpm.r,_xlpm.c, NA()))), _xlpm.a_1), _xlpm.pada_2, IF(_xlpm.len_2 &lt; _xlpm.padCount, _xlfn.VSTACK(_xlpm.a_2, _xlfn.MAKEARRAY(_xlpm.padCount - _xlpm.len_2, 1, _xlfn.LAMBDA(_xlpm.r,_xlpm.c, NA()))), _xlpm.a_2), _xlpm.zipped, _xlfn.HSTACK(IF(_xlpm.mode = "PAD", _xlpm.pada_1, INDEX(_xlpm.a_1, _xlfn.SEQUENCE(_xlpm.padCount))), IF(_xlpm.mode = "PAD", _xlpm.pada_2, INDEX(_xlpm.a_2, _xlfn.SEQUENCE(_xlpm.padCount)))), _xlpm.zipped))</definedName>
    <definedName name="M_SORT">_xlfn.LAMBDA(_xlpm.array,_xlpm.cols, _xlfn.LET(_xlpm.colcount, COUNTA(COLUMN(_xlpm.array)), _xlpm.list, _xlpm.cols, _xlpm.colcount))</definedName>
    <definedName name="MANT">_xlfn.LAMBDA(_xlpm.input,_xlop.precision,_xlop.sign, _xlfn.LET(_xlpm.sign, IF(OR(_xlfn.ISOMITTED(_xlpm.sign), _xlpm.sign &gt; 1), 0, _xlpm.sign), _xlpm.precision, IF(_xlfn.ISOMITTED(_xlpm.precision), 3, _xlpm.precision), _xlpm.dec_part, _xlfn.SWITCH(_xlpm.sign, 0, ABS(ROUND(_xlpm.input - TRUNC(_xlpm.input), _xlpm.precision)), 1, ROUND(_xlpm.input - TRUNC(_xlpm.input), _xlpm.precision), ), _xlpm.dec_part))</definedName>
    <definedName name="Math.MATH_APPROXIMATE_FRACTION">_xlfn.LAMBDA(_xlpm.input,_xlop.mode,_xlop.prec, _xlfn.LET(_xlpm.mode, IF((_xlpm.mode &gt; 1) + (_xlfn.ISOMITTED(_xlpm.mode)), 0, _xlpm.mode), _xlpm.prec, IF(_xlfn.ISOMITTED(_xlpm.prec), 3, _xlpm.prec), _xlpm.fmt, _xlfn.CONCAT("?/", REPT("?", _xlpm.prec)), _xlpm.fraction, _xlfn.SWITCH(_xlpm.mode, 0, TEXT(_xlpm.input, _xlpm.fmt), 1, TEXT(MOD(_xlpm.input, 1), _xlpm.fmt)), _xlpm.output, _xlfn.SWITCH(_xlpm.mode, 0, _xlpm.fraction, 1, IF(QUOTIENT(_xlpm.input, 1) &lt;&gt; 0, _xlfn.TEXTJOIN("-", , QUOTIENT(_xlpm.input, 1), _xlpm.fraction), _xlpm.fraction)), _xlpm.output))</definedName>
    <definedName name="Math.MATH_DIGITAL_ROOT">_xlfn.LAMBDA(_xlpm.input, _xlfn.LET(_xlpm.mode, IF(_xlpm.input &lt; 1, 1, 0), _xlpm.clean_input, _xlfn.SWITCH(_xlpm.mode, 0, TRUNC(_xlpm.input), 1, VALUE(SUBSTITUTE(_xlpm.input, ".", ""))), _xlpm.digit_sum, SUMPRODUCT(--MID(_xlpm.clean_input, _xlfn.SEQUENCE(LEN(_xlpm.clean_input)), 1)), _xlpm.root, IF(_xlpm.digit_sum = 0, 0, 1 + MOD(ABS(_xlpm.digit_sum) - 1, 9)), _xlpm.root))</definedName>
    <definedName name="Math.MATH_DIGITAL_SUM">_xlfn.LAMBDA(_xlpm.input, _xlfn.LET(_xlpm.mode, IF(_xlpm.input &lt; 1, 1, 0), _xlpm.normalized, _xlfn.SWITCH(_xlpm.mode, 0, TRUNC(_xlpm.input), 1, VALUE(SUBSTITUTE(_xlpm.input, ".", ""))), SUMPRODUCT(--MID(_xlpm.normalized, _xlfn.SEQUENCE(LEN(_xlpm.normalized)), 1))))</definedName>
    <definedName name="Math.MATH_FORMAT_AS_FRACTION">_xlfn.LAMBDA(_xlpm.input,_xlop.denom, _xlfn.LET(_xlpm.is_valid_input, ISNUMBER(_xlpm.input), _xlpm.base_denom_raw, IF(_xlfn.ISOMITTED(_xlpm.denom), 64, _xlpm.denom), _xlpm.base_denom, IF(_xlpm.base_denom_raw &lt; 1, 64, TRUNC(_xlpm.base_denom_raw)), _xlpm.raw_numer, TRUNC(_xlpm.input * _xlpm.base_denom), _xlpm.gcd, GCD(_xlpm.raw_numer, _xlpm.base_denom), _xlpm.numer_final, _xlpm.raw_numer / _xlpm.gcd, _xlpm.denom_final, _xlpm.base_denom / _xlpm.gcd, _xlpm.result, IF(_xlpm.numer_final = 0, "#NONE!", TEXT(_xlpm.numer_final, "0") &amp; "/" &amp; TEXT(_xlpm.denom_final, "0")), IF(_xlpm.is_valid_input, _xlpm.result, "#VALUE!")))</definedName>
    <definedName name="Math.MATH_FRACTION_TO_DECIMAL">_xlfn.LAMBDA(_xlpm.input, _xlfn.LET(_xlpm.slash_count, LEN(_xlpm.input) - LEN(SUBSTITUTE(_xlpm.input, "/", "")), _xlpm.is_valid, _xlpm.slash_count = 1, _xlpm.numer_raw, _xlfn.TEXTBEFORE(_xlpm.input, "/"), _xlpm.denom_raw, _xlfn.TEXTAFTER(_xlpm.input, "/"), _xlpm.numer, IFERROR(VALUE(_xlpm.numer_raw), NA()), _xlpm.denom, IFERROR(VALUE(_xlpm.denom_raw), NA()), _xlpm.output, IF(NOT(_xlpm.is_valid) + ISNA(_xlpm.numer) + ISNA(_xlpm.denom), "#INVALID!", IF(_xlpm.denom = 0, "#DIV/0!", _xlpm.numer / _xlpm.denom)), _xlpm.output))</definedName>
    <definedName name="Math.MATH_GET_DECIMAL_PART">_xlfn.LAMBDA(_xlpm.input,_xlop.sign,_xlop.precision, _xlfn.LET(_xlpm.sign, IF(OR(_xlfn.ISOMITTED(_xlpm.sign), _xlpm.sign &gt; 1), 0, _xlpm.sign), _xlpm.precision, IF(_xlfn.ISOMITTED(_xlpm.precision), 3, _xlpm.precision), _xlpm.dec_part, _xlfn.SWITCH(_xlpm.sign, 0, ABS(ROUND(_xlpm.input - TRUNC(_xlpm.input), _xlpm.precision)), 1, ROUND(_xlpm.input - TRUNC(_xlpm.input), _xlpm.precision)), _xlpm.dec_part))</definedName>
    <definedName name="Math.MATH_LCM_SCALED">_xlfn.LAMBDA(_xlpm.a,_xlpm.b,_xlop.precision, IF(OR(_xlpm.a &lt;= 0, _xlpm.b &lt;= 0), "#VALUE!", _xlfn.LET(_xlpm.precision, IF(_xlfn.ISOMITTED(_xlpm.precision), 6, _xlpm.precision), _xlpm.scale, 10 ^ _xlpm.precision, _xlpm.ascale, ROUND(_xlpm.a * _xlpm.scale, 0), _xlpm.bscale, ROUND(_xlpm.b * _xlpm.scale, 0), _xlpm.prod, _xlpm.ascale * _xlpm.bscale, _xlpm.gcd, GCD(_xlpm.ascale, _xlpm.bscale), _xlpm.xlcm, _xlpm.prod / _xlpm.gcd, _xlpm.result, _xlpm.xlcm / _xlpm.scale, _xlpm.result)))</definedName>
    <definedName name="Math.MATH_LCM_SCALED_ARRAY">_xlfn.LAMBDA(_xlpm.array,_xlop.precision, _xlfn.LET(_xlpm.precision, IF(_xlfn.ISOMITTED(_xlpm.precision), 6, _xlpm.precision), _xlpm.scale, 10 ^ _xlpm.precision, _xlpm.flat, _xlfn.TOCOL(_xlpm.array, 3), _xlpm.valid, ISNUMBER(_xlpm.flat) * (_xlpm.flat &gt; 0), _xlpm.scaled, IF(_xlpm.valid, ROUND(_xlpm.flat * _xlpm.scale, 0), NA()), _xlpm.valid_check, IF(COUNTA(_xlpm.scaled) = COUNT(_xlpm.scaled), TRUE, FALSE), _xlpm.output, IF(NOT(_xlpm.valid_check), "#VALUE!", _xlfn.LET(_xlpm.lcm, _xlfn.REDUCE(1, _xlpm.scaled, _xlfn.LAMBDA(_xlpm.acc,_xlpm.x, (_xlpm.acc * _xlpm.x) / GCD(_xlpm.acc, _xlpm.x))), _xlpm.lcm / _xlpm.scale)), _xlpm.output))</definedName>
    <definedName name="Math.MATH_LIST_DIVISORS">_xlfn.LAMBDA(_xlpm.input,_xlop.mode, _xlfn.LET(_xlpm.output_mode, IF(_xlfn.ISOMITTED(_xlpm.mode) + (_xlpm.mode &lt; 0) + (_xlpm.mode &gt; 2), 0, _xlpm.mode), _xlpm.is_valid, AND(ISNUMBER(_xlpm.input), _xlpm.input &gt; 0, _xlpm.input = INT(_xlpm.input)), _xlpm.nums, _xlfn.SEQUENCE(_xlpm.input), _xlpm.divisors, _xlfn._xlws.SORT(_xlfn._xlws.FILTER(_xlpm.nums, MOD(_xlpm.input, _xlpm.nums) = 0)), _xlpm.result, _xlfn.SWITCH(_xlpm.output_mode, 0, _xlpm.divisors, 1, TRANSPOSE(_xlpm.divisors), 2, "{" &amp; _xlfn.TEXTJOIN(", ", , _xlpm.divisors) &amp; "}", "#MODE?"), IF(_xlpm.is_valid, _xlpm.result, "#NUM!")))</definedName>
    <definedName name="Math.MATH_METALLIC_MEAN">_xlfn.LAMBDA(_xlpm.order,_xlop.return_type,_xlop.precision, _xlfn.LET(_xlpm.is_valid, AND(ISNUMBER(_xlpm.order), _xlpm.order &gt;= 0), _xlpm.return_type, IF(OR(_xlfn.ISOMITTED(_xlpm.return_type), _xlpm.return_type &lt; 0, _xlpm.return_type &gt; 1), 0, _xlpm.return_type), _xlpm.precision, IF(_xlfn.ISOMITTED(_xlpm.precision), 3, _xlpm.precision), _xlpm.n, TRUNC(_xlpm.order), _xlpm.mean, SQRT(1 + (_xlpm.n ^ 2 / 4)) + (_xlpm.n / 2), _xlpm.result, _xlfn.SWITCH(_xlpm.return_type, 0, _xlpm.mean, 1, 1 / _xlpm.mean, "#TYPE?"), IF(_xlpm.is_valid, ROUND(_xlpm.result, _xlpm.precision), "#NUM!")))</definedName>
    <definedName name="Math.MATH_NORMALIZE_DECIMAL">_xlfn.LAMBDA(_xlpm.input,_xlop.precision, _xlfn.LET(_xlpm.is_invalid, _xlpm.input &lt; 0, _xlpm.default_prec, LEN(TEXT(INT(ABS(_xlpm.input)), "0")) + 3, _xlpm.prec, IF(_xlfn.ISOMITTED(_xlpm.precision), _xlpm.default_prec, _xlpm.precision), _xlpm.scaled, IF(_xlpm.input &lt; 1, _xlpm.input, _xlpm.input / 10 ^ (INT(LOG10(_xlpm.input)) + 1)), _xlpm.result, ROUND(_xlpm.scaled, _xlpm.prec), IF(_xlpm.is_invalid, "#NUM!", _xlpm.result)))</definedName>
    <definedName name="Math.MATH_POLYGONAL">_xlfn.LAMBDA(_xlpm.sides,_xlpm.term,_xlop.mode, _xlfn.LET(_xlpm.mode, IF(_xlfn.ISOMITTED(_xlpm.mode), 0, _xlpm.mode), _xlpm.valid, AND(_xlpm.sides &gt;= 3, _xlpm.term &gt;= 1), _xlpm.value, ((_xlpm.sides - 2) * (_xlpm.term ^ 2 - _xlpm.term)) / 2 + _xlpm.term, _xlpm.suffix, CHOOSE(IF(AND(_xlpm.term &gt; 10, _xlpm.term &lt; 20), 4, MOD(_xlpm.term, 10) + 1), "st", "nd", "rd", "th", "th", "th", "th", "th", "th", "th"), _xlpm.label_text, CHOOSE(_xlpm.sides, "#", "#", "triangular", "square", "pentagonal", "hexagonal", "heptagonal", "octagonal", "nonagonal", "decagonal", "hendecagonal", "dodecagonal"), _xlpm.label, TEXT(_xlpm.value, "0") &amp; " (" &amp; _xlpm.term &amp; _xlpm.suffix &amp; " " &amp; _xlpm.label_text &amp; " number)", _xlpm.array_result, CHOOSE({1,2}, _xlpm.value, _xlpm.label), _xlpm.output, IF(NOT(_xlpm.valid), "#ERROR", IF(_xlpm.mode = 0, _xlpm.value, IF(_xlpm.mode = 1, _xlpm.label, IF(_xlpm.mode = 2, _xlpm.array_result, "#MODE?")))), _xlpm.output))</definedName>
    <definedName name="Math.MATH_QUADRATIC_REAL_ROOTS">_xlfn.LAMBDA(_xlpm.a,_xlpm.b,_xlpm.c,_xlop.precision,_xlop.mode, _xlfn.LET(_xlpm.precision, IF(_xlfn.ISOMITTED(_xlpm.precision), 3, _xlpm.precision), _xlpm.mode, IF(_xlfn.ISOMITTED(_xlpm.mode), 0, _xlpm.mode), _xlpm.discrim, _xlpm.b ^ 2 - 4 * _xlpm.a * _xlpm.c, _xlpm.is_valid, _xlpm.a &lt;&gt; 0, _xlpm.denom, 2 * _xlpm.a, _xlpm.sqrt_d, IF(_xlpm.discrim &gt;= 0, SQRT(_xlpm.discrim), NA()), _xlpm.r_1, IF(_xlpm.discrim &gt;= 0, (-_xlpm.b + _xlpm.sqrt_d) / _xlpm.denom, NA()), _xlpm.r_2, IF(_xlpm.discrim &gt; 0, (-_xlpm.b - _xlpm.sqrt_d) / _xlpm.denom, NA()), _xlpm.fix_1, TEXT(_xlpm.r_1, "0." &amp; REPT("0", _xlpm.precision)), _xlpm.fix_2, TEXT(_xlpm.r_2, "0." &amp; REPT("0", _xlpm.precision)), _xlpm.label, IF(_xlpm.discrim &lt; 0, "NONE", IF(_xlpm.discrim = 0, "1 real root: " &amp; _xlpm.fix_1, "2 real roots: " &amp; _xlpm.fix_1 &amp; " and " &amp; _xlpm.fix_2)), _xlpm.array_numeric, _xlfn.VSTACK(ROUND(_xlpm.r_1, _xlpm.precision), ROUND(_xlpm.r_2, _xlpm.precision)), _xlpm.array_text, _xlfn.VSTACK(_xlpm.fix_1, _xlpm.fix_2), _xlpm.numeric_out, IF(_xlpm.discrim &lt; 0, "NONE", IF(_xlpm.discrim = 0, ROUND(_xlpm.r_1, _xlpm.precision), _xlpm.array_numeric)), _xlpm.text_out, IF(_xlpm.discrim &lt; 0, "NONE", IF(_xlpm.discrim = 0, _xlpm.fix_1, _xlpm.array_text)), _xlpm.result, IF(NOT(_xlpm.is_valid), "#DIV/0!", _xlfn.SWITCH(_xlpm.mode, 0, _xlpm.numeric_out, 1, _xlpm.text_out, 2, _xlpm.label, "#MODE?")), _xlpm.result))</definedName>
    <definedName name="Math.MATH_SPLIT_FRACTION">_xlfn.LAMBDA(_xlpm.input,_xlop.mode, _xlfn.LET(_xlpm.mode, IF(OR(_xlfn.ISOMITTED(_xlpm.mode), _xlpm.mode &gt; 1), 0, _xlpm.mode), _xlpm.delim_pos, FIND("/", _xlpm.input), _xlpm.valid, ISNUMBER(_xlpm.delim_pos) * (LEN(_xlpm.input) - LEN(SUBSTITUTE(_xlpm.input, "/", "")) = 1), _xlpm.numer_raw, _xlfn.TEXTBEFORE(_xlpm.input, "/"), _xlpm.denom_raw, _xlfn.TEXTAFTER(_xlpm.input, "/"), _xlpm.numer, IFERROR(VALUE(_xlpm.numer_raw), NA()), _xlpm.denom, IFERROR(VALUE(_xlpm.denom_raw), NA()), _xlpm.list, _xlfn.TEXTJOIN("|", , _xlpm.numer, _xlpm.denom), _xlpm.output, IF(NOT(_xlpm.valid) + ISNA(_xlpm.numer) + ISNA(_xlpm.denom), "#INVALID!", _xlfn.SWITCH(_xlpm.mode, 0, _xlfn.TOCOL(VALUE(_xlfn.TEXTSPLIT(_xlpm.list, "|"))), 1, _xlfn.TOROW(VALUE(_xlfn.TEXTSPLIT(_xlpm.list, "|"))))), _xlpm.output))</definedName>
    <definedName name="Math.MATH_SPLIT_INTEGER_DECIMAL">_xlfn.LAMBDA(_xlpm.input,_xlop.mode,_xlop.sign,_xlop.decimals, _xlfn.LET(_xlpm.mode, IF(OR(_xlfn.ISOMITTED(_xlpm.mode), _xlpm.mode &gt; 1), 0, _xlpm.mode), _xlpm.sign, IF(OR(_xlfn.ISOMITTED(_xlpm.sign), _xlpm.sign &gt; 1), 0, _xlpm.sign), _xlpm.decimals, IF(OR(_xlfn.ISOMITTED(_xlpm.decimals), _xlpm.decimals = 0), 3, _xlpm.decimals), _xlpm.int_part, TRUNC(_xlpm.input), _xlpm.dec_part, _xlfn.SWITCH(_xlpm.sign, 0, ABS(ROUND(_xlpm.input - _xlpm.int_part, _xlpm.decimals)), 1, ROUND(_xlpm.input - _xlpm.int_part, _xlpm.decimals)), _xlpm.list, _xlfn.TEXTJOIN(" ", , _xlpm.int_part, _xlpm.dec_part), _xlpm.output, _xlfn.SWITCH(_xlpm.mode, 0, _xlfn.TOROW(VALUE(_xlfn.TEXTSPLIT(_xlpm.list, " "))), 1, _xlfn.TOCOL(VALUE(_xlfn.TEXTSPLIT(_xlpm.list, " ")))), _xlpm.output))</definedName>
    <definedName name="METALLIC_MEAN">_xlfn.LAMBDA(_xlpm.input,_xlop.type,_xlop.precision, _xlfn.LET(_xlpm.type, IF((_xlfn.ISOMITTED(_xlpm.type) + (_xlpm.type &lt; 0) + (_xlpm.type &gt; 1)), 0, _xlpm.type), _xlpm.precision, IF(_xlfn.ISOMITTED(_xlpm.precision), 3, _xlpm.precision), _xlpm.return, SQRT(1 + ((TRUNC(_xlpm.input) ^ 2) / 4)) + (TRUNC(_xlpm.input) / 2), _xlpm.output, _xlfn.SWITCH(_xlpm.type, 0, _xlpm.return, 1, 1 / _xlpm.return), _xlpm.output))</definedName>
    <definedName name="METALS">_xlfn.LAMBDA(_xlop.max,_xlop.precision, _xlfn.LET(_xlpm.max, IF(_xlfn.ISOMITTED(_xlpm.max), 9, _xlpm.max), _xlpm.precision, IF(_xlfn.ISOMITTED(_xlpm.precision), 5, _xlpm.precision), _xlpm.prec, "#." &amp; REPT("0", _xlpm.precision), _xlpm.list, _xlfn.SEQUENCE(_xlpm.max, , 1), _xlpm.output, VALUE(TEXT(_xlfn.BYROW(_xlpm.list, _xlfn.LAMBDA(_xlpm.x, SQRT(1 + (_xlpm.x ^ 2) / 4) + (_xlpm.x / 2))), _xlpm.prec)), _xlpm.output))</definedName>
    <definedName name="MINUTES_DHMS">_xlfn.LAMBDA(_xlpm.DecimalMinutes,_xlop.precision, _xlfn.LET(_xlpm.precision, IF(_xlfn.ISOMITTED(_xlpm.precision), 3, _xlpm.precision), _xlpm.totaldays, _xlpm.DecimalMinutes / 60 / 24, _xlpm.days, QUOTIENT(_xlpm.totaldays, 1), _xlpm.totalhours, MOD(_xlpm.totaldays, 1), _xlpm.hours, QUOTIENT(_xlpm.totalhours * 24, 1), _xlpm.totalminutes, MOD(_xlpm.totalhours * 24, 1), _xlpm.minutes, QUOTIENT(_xlpm.totalminutes * 60, 1), _xlpm.totalseconds, MOD(_xlpm.totalminutes * 60, 1), _xlpm.seconds, _xlpm.totalseconds * 60, _xlpm.days &amp; "d " &amp; _xlpm.hours &amp; "h " &amp; _xlpm.minutes &amp; "m " &amp; FIXED(_xlpm.seconds, _xlpm.precision) &amp; "s"))</definedName>
    <definedName name="MINUTES_HMS">_xlfn.LAMBDA(_xlpm.DecimalMinutes,_xlop.precision, _xlfn.LET(_xlpm.precision, IF(_xlfn.ISOMITTED(_xlpm.precision), 3, _xlpm.precision), _xlpm.totalhours, _xlpm.DecimalMinutes / 60, _xlpm.hours, QUOTIENT(_xlpm.DecimalMinutes, 60), _xlpm.totalminutes, MOD(_xlpm.DecimalMinutes, 60), _xlpm.minutes, QUOTIENT(_xlpm.totalminutes, 1), _xlpm.totalseconds, MOD(_xlpm.totalminutes, 1), _xlpm.seconds, _xlpm.totalseconds * 60, _xlpm.hours &amp; "h " &amp; _xlpm.minutes &amp; "m " &amp; FIXED(_xlpm.seconds, _xlpm.precision) &amp; "s"))</definedName>
    <definedName name="MINUTES_MS">_xlfn.LAMBDA(_xlpm.DecimalMinutes,_xlop.Precision, _xlfn.LET(_xlpm.precision, IF(_xlfn.ISOMITTED(_xlpm.Precision), 3, _xlpm.Precision), _xlpm.minutes, QUOTIENT(_xlpm.DecimalMinutes, 1), _xlpm.seconds, (_xlpm.DecimalMinutes - _xlpm.minutes) * 60, _xlpm.minutes &amp; "m " &amp; FIXED(_xlpm.seconds, _xlpm.precision) &amp; "s"))</definedName>
    <definedName name="MINUTES_YDHMS">_xlfn.LAMBDA(_xlpm.DecimalMinutes,_xlop.Type,_xlop.precision, _xlfn.LET(_xlpm.year_len, _xlfn.SWITCH(_xlpm.Type, 0, 525600, 1, 525948.7536, 2, 525960, 3, 525969.16272576, 525600), _xlpm.precision, IF(_xlfn.ISOMITTED(_xlpm.precision), 3, _xlpm.precision), _xlpm.TotalYears, _xlpm.DecimalMinutes / _xlpm.year_len, _xlpm.years, QUOTIENT(_xlpm.TotalYears, 1), _xlpm.totaldays, MOD(_xlpm.TotalYears, 1) * _xlpm.year_len / 1440, _xlpm.days, QUOTIENT(_xlpm.totaldays, 1), _xlpm.totalhours, MOD(_xlpm.totaldays, 1), _xlpm.hours, QUOTIENT(_xlpm.totalhours * 24, 1), _xlpm.totalminutes, MOD(_xlpm.totalhours * 24, 1), _xlpm.minutes, QUOTIENT(_xlpm.totalminutes * 60, 1), _xlpm.totalseconds, MOD(_xlpm.totalminutes * 60, 1), _xlpm.seconds, _xlpm.totalseconds * 60, _xlpm.years &amp; "y " &amp; _xlpm.days &amp; "d " &amp; _xlpm.hours &amp; "h " &amp; _xlpm.minutes &amp; "m " &amp; FIXED(_xlpm.seconds, _xlpm.precision) &amp; "s"))</definedName>
    <definedName name="MOON.D.G">_xlfn.LAMBDA(3.344)</definedName>
    <definedName name="MOON.D.T">_xlfn.LAMBDA(MOON.D.G() / EARTH.D.G())</definedName>
    <definedName name="MOON.ECC">_xlfn.LAMBDA(0.0549)</definedName>
    <definedName name="MOON.G.T">_xlfn.LAMBDA(0.1654)</definedName>
    <definedName name="MOON.M.T">_xlfn.LAMBDA(0.0123)</definedName>
    <definedName name="MOON.ORB.AU">#N/A</definedName>
    <definedName name="MOON.ORB.KM">_xlfn.LAMBDA(384399)</definedName>
    <definedName name="MOON.ORB.T">_xlfn.LAMBDA(MOON.ORB.KM() / EARTH.R.KM())</definedName>
    <definedName name="MOON.P.SID">_xlfn.LAMBDA(27.321661)</definedName>
    <definedName name="MOON.P.SYN">_xlfn.LAMBDA(29.53058821)</definedName>
    <definedName name="MOON.R.KM">_xlfn.LAMBDA(1737.4)</definedName>
    <definedName name="MOON.R.T">_xlfn.LAMBDA(MOON.R.KM() / EARTH.R.KM())</definedName>
    <definedName name="Notation.NUMNOTE_ENGINEERING">_xlfn.LAMBDA(_xlpm.input,_xlop.prec, _xlfn.LET(_xlpm.prec, IF(_xlfn.ISOMITTED(_xlpm.prec), 2, _xlpm.prec), _xlpm.power, TRUNC(LOG10(ABS(_xlpm.input))), _xlpm.divisor, _xlpm.power - MOD(_xlpm.power, 3), _xlpm.adjust, 10 ^ _xlpm.divisor, _xlpm.value, ROUND(_xlpm.input / _xlpm.adjust, _xlpm.prec), _xlpm.suff, "E" &amp; IF(_xlpm.divisor &gt;= 0, "+", "") &amp; TEXT(_xlpm.divisor, "00"), _xlpm.output, TEXT(_xlpm.value, "0." &amp; REPT("0", _xlpm.prec)) &amp; _xlpm.suff, _xlpm.output))</definedName>
    <definedName name="Notation.NUMNOTE_MAGNITUDE">_xlfn.LAMBDA(_xlpm.input,_xlop.decprec, _xlfn.LET(_xlpm.max, 30, _xlpm.decprec, IF(_xlfn.ISOMITTED(_xlpm.decprec), 3, _xlpm.decprec), _xlpm.input, ABS(_xlpm.input), _xlpm.power, TRUNC(LOG(_xlpm.input)), _xlpm.category, MOD(_xlpm.power, 3), _xlpm.divisor, _xlfn.SWITCH(_xlpm.category, 0, _xlpm.power, 1, _xlpm.power - 1, 2, _xlpm.power - 2), _xlpm.adjust, IF(_xlpm.divisor &lt;= _xlpm.max, 10 ^ _xlpm.divisor, 10 ^ _xlpm.max), _xlpm.value, _xlpm.input / _xlpm.adjust, _xlpm.suff, _xlfn.SWITCH(_xlpm.divisor, 0, "—", 3, "k", 6, "M", 9, "G", 12, "T", 15, "P", 18, "E", 21, "Z", 24, "Y", 27, "R", 30, "Q", "??"), _xlpm.output, FIXED(_xlpm.value, _xlpm.decprec, TRUE) &amp; " " &amp; _xlpm.suff, _xlpm.output))</definedName>
    <definedName name="Notation.NUMNOTE_POWERTAG">_xlfn.LAMBDA(_xlpm.input,_xlop.mode, _xlfn.LET(_xlpm.mode, IF(_xlfn.ISOMITTED(_xlpm.mode), 0, _xlpm.mode), _xlpm.mag, TRUNC(LOG10(_xlpm.input)), _xlpm.result, _xlfn.SWITCH(_xlpm.mode, 0, "E+" &amp; TEXT(_xlpm.mag, "00"), 1, "10^" &amp; _xlpm.mag, "Invalid mode"), _xlpm.result))</definedName>
    <definedName name="NUM_ONLY">_xlfn.LAMBDA(_xlpm.input, _xlfn.LET(_xlpm.get_codes, CODE(MID(LOWER(_xlpm.input), _xlfn.SEQUENCE(LEN(_xlpm.input)), 1)), _xlpm.make_num, SUM(--_xlfn.BYROW(_xlpm.get_codes, _xlfn.LAMBDA(_xlpm.z, _xlpm.z = 46))), _xlpm.output, IF(_xlpm.make_num &gt;= 2, _xlfn.CONCAT(_xlfn.BYROW(_xlpm.get_codes, _xlfn.LAMBDA(_xlpm.x, IF(AND(OR(_xlpm.x &lt; 48, _xlpm.x &gt; 57), _xlpm.x &lt;&gt; 46), "", CHAR(_xlpm.x))))), IFERROR(VALUE(_xlfn.CONCAT(_xlfn.BYROW(_xlpm.get_codes, _xlfn.LAMBDA(_xlpm.x, IF(AND(OR(_xlpm.x &lt; 48, _xlpm.x &gt; 57), _xlpm.x &lt;&gt; 46), "", CHAR(_xlpm.x)))))), "#NONE!")), _xlpm.output))</definedName>
    <definedName name="NUMMAG">_xlfn.LAMBDA(_xlpm.input,_xlop.decprec, _xlfn.LET(_xlpm.max, 30, _xlpm.decprec, IF(_xlfn.ISOMITTED(_xlpm.decprec), 3, _xlpm.decprec), _xlpm.input, ABS(_xlpm.input), _xlpm.power, TRUNC(LOG(_xlpm.input)), _xlpm.category, MOD(_xlpm.power, 3), _xlpm.divisor, _xlfn.SWITCH(_xlpm.category, 0, _xlpm.power, 1, _xlpm.power - 1, 2, _xlpm.power - 2), _xlpm.adjust, _xlfn.IFS(_xlpm.divisor &lt;= _xlpm.max, 10 ^ _xlpm.divisor, _xlpm.divisor &gt; _xlpm.max, 10 ^ _xlpm.max), _xlpm.value, _xlpm.input / _xlpm.adjust, _xlpm.suff, _xlfn.SWITCH(_xlpm.divisor, 0, "—", 3, "k", 6, "M", 9, "G", 12, "T", 15, "P", 18, "E", 21, "Z", 24, "Y", 27, "R", "Q"), FIXED(_xlpm.value, _xlpm.decprec, TRUE) &amp; " " &amp; _xlpm.suff))</definedName>
    <definedName name="NUMPOWR">_xlfn.LAMBDA(_xlpm.input,_xlop.mode, _xlfn.LET(_xlpm.mode, IF((_xlpm.mode &gt; 2) + (_xlfn.ISOMITTED(_xlpm.mode)), 0, _xlpm.mode), _xlpm.mag, TRUNC(LOG(_xlpm.input)), _xlpm.power, _xlfn.SWITCH(_xlpm.mode, 0, _xlfn.TEXTJOIN("", , "E+", TEXT(_xlpm.mag, "00")), 1, _xlfn.TEXTJOIN("", , "10^", _xlpm.mag), 2, TEXT(POWER(10, TRUNC(LOG(_xlpm.input))), "0E+00"), ), _xlpm.power))</definedName>
    <definedName name="OHI">_xlfn.LAMBDA(_xlpm.d,_xlpm.n,_xlop.prec, _xlfn.LET(_xlpm.prec, IF(_xlfn.ISOMITTED(_xlpm.prec), 3, _xlpm.prec), _xlpm.case, IF(_xlpm.d &lt; _xlpm.n, 0, 1), _xlpm.index, _xlfn.SWITCH(_xlpm.case, 0, ((2 * _xlpm.d) / _xlpm.n) - 1, 1, (_xlpm.d / (-3.85 * _xlpm.n)) + (4.85 / 3.85)), _xlpm.output, IF(_xlpm.index &lt;= 0, "U/I", ROUND(_xlpm.index, _xlpm.prec)), _xlpm.output))</definedName>
    <definedName name="ORB_AXIS">_xlfn.LAMBDA(_xlpm.mass1,_xlpm.mass2,_xlpm.period, _xlfn.LET(_xlpm.mass2, IF((_xlfn.ISOMITTED(_xlpm.mass2)) + (_xlpm.mass2 = 1), 0, _xlpm.mass2 * 0.000003003), _xlpm.axis, POWER((POWER(_xlpm.period, 2) * (_xlpm.mass1 + _xlpm.mass2)), 1 / 3), _xlpm.axis))</definedName>
    <definedName name="ORB_MASS_SUM">_xlfn.LAMBDA(_xlpm.axis,_xlpm.period, POWER(_xlpm.axis, 3) / POWER(_xlpm.period, 2))</definedName>
    <definedName name="ORB_PERIOD">_xlfn.LAMBDA(_xlpm.mass1,_xlpm.mass2,_xlpm.axis, _xlfn.LET(_xlpm.mass2, IF((_xlfn.ISOMITTED(_xlpm.mass2)) + (_xlpm.mass2 = 1), 0, (_xlpm.mass2 * 0.00000300273)), _xlpm.period, SQRT(POWER(_xlpm.axis, 3) / (_xlpm.mass1 + _xlpm.mass2)), _xlpm.period))</definedName>
    <definedName name="ORB_SUM_MASSES">_xlfn.LAMBDA(_xlpm.axis,_xlpm.period, POWER(_xlpm.axis, 3) / POWER(_xlpm.period, 2))</definedName>
    <definedName name="ORB_XING">_xlfn.LAMBDA(_xlpm.mass1,_xlpm.mass2, ABS(_xlpm.mass1 - _xlpm.mass2) / ABS(_xlpm.mass1 + _xlpm.mass2))</definedName>
    <definedName name="PCT">_xlfn.LAMBDA(_xlpm.one,_xlpm.two,_xlpm.three,_xlop.mode,_xlop.prec, _xlfn.LET(_xlpm.prec, IF((_xlfn.ISOMITTED(_xlpm.prec)) + (_xlpm.prec &lt; 0), 3, _xlpm.prec), _xlpm.mode, IF((_xlfn.ISOMITTED(_xlpm.mode) + (_xlpm.mode &lt; 0) + (_xlpm.mode &gt; 3)), 0, _xlpm.mode), _xlpm.output, _xlfn.SWITCH(_xlpm.mode, 0, ROUND((_xlpm.one - _xlpm.three) / (_xlpm.two - _xlpm.three), _xlpm.prec), 1, ROUND((_xlpm.one * (_xlpm.two - _xlpm.three)) + _xlpm.three, _xlpm.prec), 2, ROUND((_xlpm.one - (_xlpm.two * _xlpm.three)) / (1 - _xlpm.two), _xlpm.prec), 3, ROUND(((_xlpm.one - _xlpm.three) / _xlpm.two) + _xlpm.three, _xlpm.prec)), _xlpm.output))</definedName>
    <definedName name="Percent.PCT_INTERPOLATE">_xlfn.LAMBDA(_xlpm.lbound,_xlpm.ubound,_xlpm.percentage,_xlop.precision, _xlfn.LET(_xlpm.precision, IF(_xlfn.ISOMITTED(_xlpm.precision) + (_xlpm.precision &lt; 0), 3, _xlpm.precision), _xlpm.result, ROUND(_xlpm.lbound + (_xlpm.ubound - _xlpm.lbound) * _xlpm.percentage, _xlpm.precision), _xlpm.result))</definedName>
    <definedName name="Percent.PCT_LBOUND">_xlfn.LAMBDA(_xlpm.interpolant,_xlpm.ubound,_xlpm.percentage,_xlop.precision, _xlfn.LET(_xlpm.precision, IF(_xlfn.ISOMITTED(_xlpm.precision) + (_xlpm.precision &lt; 0), 3, _xlpm.precision), _xlpm.result, ROUND((_xlpm.interpolant - (_xlpm.percentage * _xlpm.ubound)) / (1 - _xlpm.percentage), _xlpm.precision), _xlpm.result))</definedName>
    <definedName name="Percent.PCT_OF">_xlfn.LAMBDA(_xlpm.value,_xlpm.percent,_xlop.precision, _xlfn.LET(_xlpm.precision, IF(_xlfn.ISOMITTED(_xlpm.precision) + (_xlpm.precision &lt; 0), 3, _xlpm.precision), _xlpm.pct_adj, IF(ABS(_xlpm.percent) &gt; 1, _xlpm.percent / 100, _xlpm.percent), ROUND(_xlpm.value * _xlpm.pct_adj, _xlpm.precision)))</definedName>
    <definedName name="Percent.PCT_POSITION">_xlfn.LAMBDA(_xlpm.min,_xlpm.max,_xlpm.target,_xlop.prec, _xlfn.LET(_xlpm.precision, IF(OR(_xlfn.ISOMITTED(_xlpm.prec), _xlpm.prec &lt; 0), 3, _xlpm.prec), _xlpm.position, (_xlpm.target - _xlpm.min) / (_xlpm.max - _xlpm.min), _xlpm.result, ROUND(_xlpm.position, _xlpm.precision), _xlpm.result))</definedName>
    <definedName name="Percent.PCT_REMAP">_xlfn.LAMBDA(_xlpm.init_lbound,_xlpm.init_ubound,_xlpm.init_interpolant,_xlpm.fin_lbound,_xlpm.fin_ubound,_xlop.precision, _xlfn.LET(_xlpm.precision, IF(_xlfn.ISOMITTED(_xlpm.precision) + (_xlpm.precision &lt; 0), 3, _xlpm.precision), _xlpm.trans_pct, (_xlpm.init_interpolant - _xlpm.init_lbound) / (_xlpm.init_ubound - _xlpm.init_lbound), _xlpm.fin_interpolant, _xlpm.fin_lbound + (_xlpm.fin_ubound - _xlpm.fin_lbound) * _xlpm.trans_pct, ROUND(_xlpm.fin_interpolant, _xlpm.precision)))</definedName>
    <definedName name="Percent.PCT_REMAP_ARRAY">_xlfn.LAMBDA(_xlpm.input_range,_xlpm.init_lbound,_xlpm.init_ubound,_xlpm.fin_lbound,_xlpm.fin_ubound,_xlop.precision, _xlfn.LET(_xlpm.precision, IF(_xlfn.ISOMITTED(_xlpm.precision) + (_xlpm.precision &lt; 0), 3, _xlpm.precision), _xlfn.BYROW(_xlpm.input_range, _xlfn.LAMBDA(_xlpm.x, _xlfn.LET(_xlpm.trans_pct, (_xlpm.x - _xlpm.init_lbound) / (_xlpm.init_ubound - _xlpm.init_lbound), _xlpm.fin_interp, _xlpm.fin_lbound + (_xlpm.fin_ubound - _xlpm.fin_lbound) * _xlpm.trans_pct, ROUND(_xlpm.fin_interp, _xlpm.precision))))))</definedName>
    <definedName name="Percent.PCT_RESOLVE">_xlfn.LAMBDA(_xlpm.low,_xlpm.high,_xlpm.percent,_xlop.mode,_xlop.precision, _xlfn.LET(_xlpm.mode, IF(OR(_xlfn.ISOMITTED(_xlpm.mode), _xlpm.mode &lt; 0, _xlpm.mode &gt; 3), 0, _xlpm.mode), _xlpm.precision, IF(OR(_xlfn.ISOMITTED(_xlpm.precision), _xlpm.precision &lt; 0), 3, _xlpm.precision), _xlpm.target, _xlpm.low + (_xlpm.high - _xlpm.low) * _xlpm.percent, _xlpm.pct, (_xlpm.percent - _xlpm.low) / (_xlpm.high - _xlpm.low), _xlpm.newLow, _xlpm.high - ((_xlpm.high - _xlpm.low) * _xlpm.percent), _xlpm.newHigh, ((_xlpm.percent - _xlpm.low) / _xlpm.percent) + _xlpm.low, _xlpm.output, _xlfn.SWITCH(_xlpm.mode, 0, ROUND(_xlpm.pct, _xlpm.precision), 1, ROUND(_xlpm.target, _xlpm.precision), 2, ROUND(_xlpm.newLow, _xlpm.precision), 3, ROUND(_xlpm.newHigh, _xlpm.precision), "#MODE?"), _xlpm.output))</definedName>
    <definedName name="Percent.PCT_UBOUND">_xlfn.LAMBDA(_xlpm.lbound,_xlpm.interpolant,_xlpm.percentage,_xlop.precision, _xlfn.LET(_xlpm.precision, IF(_xlfn.ISOMITTED(_xlpm.precision) + (_xlpm.precision &lt; 0), 3, _xlpm.precision), _xlpm.result, ROUND((_xlpm.interpolant - _xlpm.lbound) / _xlpm.percentage + _xlpm.lbound, _xlpm.precision), _xlpm.result))</definedName>
    <definedName name="PERIOD_AXIS">_xlfn.LAMBDA(_xlpm.input, _xlfn.LET(_xlpm.output, POWER(POWER(_xlpm.input, 2), (1 / 3)), _xlpm.output))</definedName>
    <definedName name="PLANET">_xlfn.LAMBDA(_xlpm.first,_xlpm.second,_xlop.mode,_xlop.prec, _xlfn.LET(_xlpm.prec, IF((_xlfn.ISOMITTED(_xlpm.prec)) + (_xlpm.prec &lt; 0), 5, _xlpm.prec), _xlpm.mode, IF((_xlfn.ISOMITTED(_xlpm.mode) + (_xlpm.mode &lt; 0) + (_xlpm.mode &gt; 9)), 0, _xlpm.mode), _xlpm.labels, _xlfn.SWITCH(_xlpm.mode, 0, "M&gt;;R:;d&gt;;g:;v:", 1, "M&gt;;R&gt;;d:;g:;v:", 2, "M&gt;;R:;d:;g&gt;;v:", 3, "M:;R&gt;;d&gt;;g:;v:", 4, "M:;R&gt;;d:;g&gt;;v:", 5, "M:;R:;d&gt;;g&gt;;v:", 6, "M:;R:;d&gt;;g:;v&gt;", 7, "M:;R:;d:;g&gt;;v&gt;", 8, "M&gt;;R:;d:;g:;v&gt;", 9, "M:;R&gt;;d:;g:;v&gt;"), _xlpm.output, _xlfn.SWITCH(_xlpm.mode, 0, _xlfn.LET(_xlpm.mass, _xlpm.first, _xlpm.density, _xlpm.second, _xlpm.radius, POWER(_xlpm.mass / _xlpm.density, 3 ^ -1), _xlpm.gravity, POWER(_xlpm.mass * _xlpm.density ^ 2, 3 ^ -1), _xlpm.escape, POWER(_xlpm.mass * SQRT(_xlpm.density), 3 ^ -1), _xlfn.TEXTJOIN(";", , _xlpm.mass, _xlpm.radius, _xlpm.density, _xlpm.gravity, _xlpm.escape)), 1, _xlfn.LET(_xlpm.mass, _xlpm.first, _xlpm.radius, _xlpm.second, _xlpm.density, _xlpm.mass / _xlpm.radius ^ 3, _xlpm.gravity, _xlpm.mass / _xlpm.radius ^ 2, _xlpm.escape, SQRT(_xlpm.mass / _xlpm.radius), _xlfn.TEXTJOIN(";", , _xlpm.mass, _xlpm.radius, _xlpm.density, _xlpm.gravity, _xlpm.escape)), 2, _xlfn.LET(_xlpm.mass, _xlpm.first, _xlpm.gravity, _xlpm.second, _xlpm.radius, SQRT(_xlpm.mass / _xlpm.gravity), _xlpm.density, SQRT(_xlpm.gravity ^ 3 / _xlpm.mass), _xlpm.escape, POWER(_xlpm.mass * _xlpm.gravity, 4 ^ -1), _xlfn.TEXTJOIN(";", , _xlpm.mass, _xlpm.radius, _xlpm.density, _xlpm.gravity, _xlpm.escape)), 3, _xlfn.LET(_xlpm.radius, _xlpm.first, _xlpm.density, _xlpm.second, _xlpm.gravity, _xlpm.radius * _xlpm.density, _xlpm.mass, _xlpm.density * _xlpm.radius ^ 3, _xlpm.escape, _xlpm.radius * SQRT(_xlpm.density), _xlfn.TEXTJOIN(";", , _xlpm.mass, _xlpm.radius, _xlpm.density, _xlpm.gravity, _xlpm.escape)), 4, _xlfn.LET(_xlpm.radius, _xlpm.first, _xlpm.gravity, _xlpm.second, _xlpm.density, _xlpm.gravity / _xlpm.radius, _xlpm.mass, _xlpm.gravity * _xlpm.radius ^ 2, _xlpm.escape, SQRT(_xlpm.gravity * _xlpm.radius), _xlfn.TEXTJOIN(";", , _xlpm.mass, _xlpm.radius, _xlpm.density, _xlpm.gravity, _xlpm.escape)), 5, _xlfn.LET(_xlpm.density, _xlpm.first, _xlpm.gravity, _xlpm.second, _xlpm.radius, _xlpm.gravity / _xlpm.density, _xlpm.mass, _xlpm.gravity ^ 3 / _xlpm.density ^ 2, _xlpm.escape, _xlpm.gravity / SQRT(_xlpm.density), _xlfn.TEXTJOIN(";", , _xlpm.mass, _xlpm.radius, _xlpm.density, _xlpm.gravity, _xlpm.escape)), 6, _xlfn.LET(_xlpm.density, _xlpm.first, _xlpm.escape, _xlpm.second, _xlpm.mass, _xlpm.escape ^ 3 / SQRT(_xlpm.density), _xlpm.radius, _xlpm.escape / SQRT(_xlpm.density), _xlpm.gravity, _xlpm.escape * SQRT(_xlpm.density), _xlfn.TEXTJOIN(";", , _xlpm.mass, _xlpm.radius, _xlpm.density, _xlpm.gravity, _xlpm.escape)), 7, _xlfn.LET(_xlpm.gravity, _xlpm.first, _xlpm.escape, _xlpm.second, _xlpm.mass, _xlpm.escape ^ 4 / _xlpm.gravity, _xlpm.radius, _xlpm.escape ^ 2 / _xlpm.gravity, _xlpm.density, (_xlpm.gravity / _xlpm.escape) ^ 2, _xlfn.TEXTJOIN(";", , _xlpm.mass, _xlpm.radius, _xlpm.density, _xlpm.gravity, _xlpm.escape)), 8, _xlfn.LET(_xlpm.mass, _xlpm.first, _xlpm.escape, _xlpm.second, _xlpm.gravity, _xlpm.escape ^ 4 / _xlpm.mass, _xlpm.radius, _xlpm.mass / _xlpm.escape ^ 2, _xlpm.density, _xlpm.escape ^ 6 / _xlpm.mass ^ 2, _xlfn.TEXTJOIN(";", , _xlpm.mass, _xlpm.radius, _xlpm.density, _xlpm.gravity, _xlpm.escape)), 9, _xlfn.LET(_xlpm.radius, _xlpm.first, _xlpm.escape, _xlpm.second, _xlpm.gravity, _xlpm.escape ^ 2 / _xlpm.radius, _xlpm.mass, _xlpm.radius * _xlpm.escape ^ 2, _xlpm.density, (_xlpm.escape / _xlpm.radius) ^ 2, _xlfn.TEXTJOIN(";", , _xlpm.mass, _xlpm.radius, _xlpm.density, _xlpm.gravity, _xlpm.escape)), ), _xlpm.label_list, TRANSPOSE(_xlfn.TEXTSPLIT(_xlpm.labels, ";")), _xlpm.value_list, TRANSPOSE(_xlfn.TEXTSPLIT(_xlpm.output, ";")), CHOOSE({1,2}, _xlpm.label_list, ROUND(VALUE(_xlpm.value_list), _xlpm.prec))))</definedName>
    <definedName name="POLYGONAL">_xlfn.LAMBDA(_xlpm.s,_xlpm.n, ((_xlpm.s - 2) * ((_xlpm.n ^ 2 - _xlpm.n) / 2)) + _xlpm.n)</definedName>
    <definedName name="POLYROOTS">_xlfn.LAMBDA(_xlpm.a,_xlpm.b,_xlpm.c, _xlfn.LET(_xlpm.discrim, _xlpm.b ^ 2 - 4 * _xlpm.a * _xlpm.c, _xlpm.x_1, IF(_xlpm.discrim &gt;= 0, (-_xlpm.b + SQRT(_xlpm.discrim)) / (2 * _xlpm.a), ""), _xlpm.x_2, IF(_xlpm.discrim &gt; 0, (-_xlpm.b - SQRT(_xlpm.discrim)) / (2 * _xlpm.a), ""), _xlpm.output, IF(_xlpm.discrim &lt; 0, "NONE", IF(_xlpm.discrim = 0, _xlpm.x_1, TRANSPOSE(_xlfn.TEXTSPLIT(FIXED(_xlpm.x_1, 3) &amp; IF(_xlpm.x_2 &lt;&gt; "", " " &amp; FIXED(_xlpm.x_2, 3), ""), " ")))), _xlpm.output))</definedName>
    <definedName name="PPSC_GETLAST">_xlfn.LAMBDA(_xlpm.in, _xlfn.LET(_xlpm.input, _xlfn.TOCOL(_xlpm.in, 3), _xlpm.whole_name, IF(ISNUMBER(SEARCH("(", _xlpm.input)), _xlfn.TEXTBEFORE(_xlpm.input, "("), "TBA"), _xlpm.last_name, _xlfn.TEXTAFTER(_xlpm.whole_name, " ", -2, , , "TBA"), TRIM(_xlpm.last_name)))</definedName>
    <definedName name="PPSC_NAMEONLY">_xlfn.LAMBDA(_xlpm.array, _xlfn.LET(_xlpm.name, TRIM(_xlfn.TEXTBEFORE(_xlpm.array, "(", , , , _xlpm.array)), _xlfn.TOCOL(_xlpm.name, 3)))</definedName>
    <definedName name="PPSC_SPLITNAME">_xlfn.LAMBDA(_xlpm.array, _xlfn.LET(_xlpm.name, TRIM(_xlfn.TEXTBEFORE(_xlpm.array, "(", , , , _xlpm.array)), _xlfn.TEXTSPLIT(_xlpm.name, " ")))</definedName>
    <definedName name="QUANTILES">_xlfn.LAMBDA(_xlpm.range,_xlop.divisions,_xlop.mode,_xlop.precision, _xlfn.LET(_xlpm.mode, IF(OR(_xlfn.ISOMITTED(_xlpm.mode), _xlpm.mode &gt; 1), 0, _xlpm.mode), _xlpm.divisions, IF(_xlfn.ISOMITTED(_xlpm.divisions), 10, _xlpm.divisions), _xlpm.precision, IF(_xlfn.ISOMITTED(_xlpm.precision), 3, _xlpm.precision), _xlpm.pctiles, _xlfn.SEQUENCE(_xlpm.divisions + 1, 1, 0) * 1 / _xlpm.divisions, _xlpm.pct_labels, TEXT(_xlpm.pctiles, "0%"), _xlpm.pct_vals, _xlfn.PERCENTILE.INC(_xlpm.range, _xlpm.pctiles), _xlpm.list, _xlfn.TEXTJOIN(" ", TRUE, _xlpm.pct_vals), _xlpm.outputs, _xlfn.TOCOL(ROUND(VALUE(_xlfn.TEXTSPLIT(_xlpm.list, " ")), _xlpm.precision)), _xlfn.SWITCH(_xlpm.mode, 0, _xlpm.outputs, 1, CHOOSE({1,2}, _xlpm.pct_labels, VALUE(_xlpm.outputs)))))</definedName>
    <definedName name="R_SPHERE">_xlfn.LAMBDA(_xlpm.v,_xlop.prec, _xlfn.LET(_xlpm.prec, IF((_xlfn.ISOMITTED(_xlpm.prec)) + (_xlpm.prec &lt; 0), 3, _xlpm.prec), _xlpm.radius, ROUND(POWER((_xlpm.v * 3) / (4 * PI()), 1 / 3), _xlpm.prec), _xlpm.radius))</definedName>
    <definedName name="RANDBENFORD">_xlfn.LAMBDA(_xlop.digits, _xlfn.LET(_xlpm.digits, IF(_xlfn.ISOMITTED(_xlpm.digits), 3, _xlpm.digits), _xlpm.numlist, _xlfn.SEQUENCE(9, 1, 1, 1), _xlpm.problist, {0.301,0.477,0.602,0.699,0.778,0.845,0.903,0.954,1}, _xlpm.random_numbers, _xlfn.RANDARRAY(_xlpm.digits, 1), _xlpm.generated_digits, INDEX(_xlpm.numlist, MATCH(_xlfn.XLOOKUP(_xlpm.random_numbers, _xlpm.problist, _xlpm.problist, , 1), _xlpm.problist, 1)), _xlpm.generated_number, _xlfn.TEXTJOIN("", TRUE, _xlpm.generated_digits), VALUE(_xlpm.generated_number)))</definedName>
    <definedName name="RANDBENFORD_SINGLE">_xlfn.LAMBDA(_xlop.null, _xlfn.LET(_xlpm.numlist, _xlfn.SEQUENCE(9, , 1, 1), _xlpm.problist, {0.301,0.477,0.602,0.699,0.778,0.845,0.903,0.954,1}, _xlpm.prob, _xlfn.XLOOKUP(RAND(), _xlpm.problist, _xlpm.problist, , 1), _xlpm.prob_index, MATCH(_xlpm.prob, _xlpm.problist, 0), _xlpm.digit, INDEX(_xlpm.numlist, _xlpm.prob_index), VALUE(_xlpm.digit)))</definedName>
    <definedName name="RANDDIGITS">_xlfn.LAMBDA(_xlop.len, _xlfn.LET(_xlpm.len, IF(_xlfn.ISOMITTED(_xlpm.len), 5, _xlpm.len), _xlpm.min, IF(_xlpm.len = 1, 0, 10 ^ (_xlpm.len - 1)), _xlpm.max, IF(_xlpm.len = 1, 9, 10 ^ _xlpm.len) - 1, RANDBETWEEN(_xlpm.min, _xlpm.max)))</definedName>
    <definedName name="RANDGROUP">_xlfn.LAMBDA(_xlop.len, _xlfn.LET(_xlpm.len, IF(OR(_xlfn.ISOMITTED(_xlpm.len), _xlpm.len = 0), 5, _xlpm.len), _xlpm.small, _xlfn.SEQUENCE(26, , 97, 1), _xlpm.large, _xlfn.SEQUENCE(26, , 65, 1), _xlpm.numbers, _xlfn.SEQUENCE(10, , 48, 1), _xlpm.extras, {126;33;64;35;36;37;94;38;42;40;41;95;45;43;61;123;91;125;93;124;92;58;59;60;44;62;46;63}, _xlpm.all_list, _xlfn.VSTACK(_xlpm.small, _xlpm.large, _xlpm.numbers, _xlpm.extras), _xlpm.rand_list, INDEX(_xlpm.all_list, _xlfn.RANDARRAY(_xlpm.len, , 1, COUNT(_xlpm.all_list), TRUE)), _xlpm.output, _xlfn.CONCAT(_xlfn.BYROW(_xlpm.rand_list, _xlfn.LAMBDA(_xlpm.q, CHAR(_xlpm.q)))), _xlpm.output))</definedName>
    <definedName name="Random.RND_BY_SEED">_xlfn.LAMBDA(_xlpm.seed, _xlfn.LET(_xlpm.output, MOD(48271 * _xlpm.seed, 2 ^ 31 - 1), _xlpm.output))</definedName>
    <definedName name="Random.RND_DIGITS">_xlfn.LAMBDA(_xlop.len, _xlfn.LET(_xlpm.len, IF(_xlfn.ISOMITTED(_xlpm.len), 5, _xlpm.len), _xlpm.valid, ISNUMBER(_xlpm.len), IF(NOT(_xlpm.valid), SQRT("a"), IF(_xlpm.len &lt; 1, SQRT(-1), _xlfn.LET(_xlpm.min, IF(_xlpm.len = 1, 0, 10 ^ (_xlpm.len - 1)), _xlpm.max, IF(_xlpm.len = 1, 9, 10 ^ _xlpm.len - 1), RANDBETWEEN(_xlpm.min, _xlpm.max))))))</definedName>
    <definedName name="Random.RND_MIX">_xlfn.LAMBDA(_xlop.len, _xlfn.LET(_xlpm.len, IF(_xlfn.ISOMITTED(_xlpm.len), 5, _xlpm.len), _xlpm.valid, ISNUMBER(_xlpm.len), IF(NOT(_xlpm.valid), SQRT("a"), IF(_xlpm.len &lt; 1, SQRT(-1), _xlfn.LET(_xlpm.len, INT(_xlpm.len), _xlpm.small, _xlfn.SEQUENCE(26, , 97), _xlpm.large, _xlfn.SEQUENCE(26, , 65), _xlpm.numbers, _xlfn.SEQUENCE(10, , 48), _xlpm.extras, {126;33;64;35;36;37;94;38;42;40;41;95;45;43;61;123;91;125;93;124;92;58;59;60;44;62;46;63}, _xlpm.all_list, _xlfn.VSTACK(_xlpm.small, _xlpm.large, _xlpm.numbers, _xlpm.extras), _xlpm.rand_list, INDEX(_xlpm.all_list, _xlfn.RANDARRAY(_xlpm.len, , 1, COUNTA(_xlpm.all_list), TRUE)), _xlpm.output, _xlfn.CONCAT(_xlfn.BYROW(_xlpm.rand_list, _xlfn.LAMBDA(_xlpm.q, CHAR(_xlpm.q)))), _xlpm.output)))))</definedName>
    <definedName name="Random.RND_STR">_xlfn.LAMBDA(_xlop.len,_xlop.mode, _xlfn.LET(_xlpm.mode, IF(OR(_xlfn.ISOMITTED(_xlpm.mode), _xlpm.mode &gt; 2), 0, _xlpm.mode), _xlpm.len, IF(OR(_xlfn.ISOMITTED(_xlpm.len), _xlpm.len = 0), 5, _xlpm.len), _xlpm.valid, ISNUMBER(_xlpm.len) * ISNUMBER(_xlpm.mode), IF(NOT(_xlpm.valid), SQRT("a"), IF(_xlpm.len &lt; 1, SQRT(-1), _xlfn.LET(_xlpm.len, INT(_xlpm.len), _xlpm.small, _xlfn.SEQUENCE(26, , 97, 1), _xlpm.large, _xlfn.SEQUENCE(26, , 65, 1), _xlpm.all_list, _xlfn.VSTACK(_xlpm.small, _xlpm.large), _xlpm.rand_list, _xlfn.SWITCH(_xlpm.mode, 0, INDEX(_xlpm.all_list, _xlfn.RANDARRAY(_xlpm.len, , 1, COUNTA(_xlpm.all_list), TRUE)), 1, INDEX(_xlpm.small, _xlfn.RANDARRAY(_xlpm.len, , 1, COUNTA(_xlpm.small), TRUE)), 2, INDEX(_xlpm.large, _xlfn.RANDARRAY(_xlpm.len, , 1, COUNTA(_xlpm.large), TRUE))), _xlpm.output, _xlfn.CONCAT(_xlfn.BYROW(_xlpm.rand_list, _xlfn.LAMBDA(_xlpm.q, CHAR(_xlpm.q)))), _xlpm.output)))))</definedName>
    <definedName name="Random.RND_UNIQUE">_xlfn.LAMBDA(_xlop.len,_xlop.start,_xlop.step, _xlfn.LET(_xlpm.len, IF(_xlfn.ISOMITTED(_xlpm.len), 5, _xlpm.len), _xlpm.start, IF(_xlfn.ISOMITTED(_xlpm.start), 1, _xlpm.start), _xlpm.step, IF(_xlfn.ISOMITTED(_xlpm.step), 1, _xlpm.step), _xlpm.valid, ISNUMBER(_xlpm.len) * ISNUMBER(_xlpm.start) * ISNUMBER(_xlpm.step), IF(NOT(_xlpm.valid), SQRT("a"), IF(OR(_xlpm.len &lt; 1, _xlpm.step = 0), SQRT(-1), _xlfn.LET(_xlpm.len, INT(_xlpm.len), _xlpm.start, INT(_xlpm.start), _xlpm.step, INT(_xlpm.step), _xlpm.base, _xlfn.SEQUENCE(_xlpm.len, , _xlpm.start, _xlpm.step), _xlpm.output, _xlfn.SORTBY(_xlpm.base, _xlfn.RANDARRAY(_xlpm.len)), _xlpm.output)))))</definedName>
    <definedName name="RANDSTRING">_xlfn.LAMBDA(_xlop.len,_xlop.mode, _xlfn.LET(_xlpm.mode, IF(OR(_xlfn.ISOMITTED(_xlpm.mode), _xlpm.mode &gt; 2), 0, _xlpm.mode), _xlpm.len, IF(OR(_xlfn.ISOMITTED(_xlpm.len), _xlpm.len = 0), 5, _xlpm.len), _xlpm.small, _xlfn.SEQUENCE(26, , 97, 1), _xlpm.large, _xlfn.SEQUENCE(26, , 65, 1), _xlpm.all_list, _xlfn.VSTACK(_xlpm.small, _xlpm.large), _xlpm.rand_list, _xlfn.SWITCH(_xlpm.mode, 0, INDEX(_xlpm.all_list, _xlfn.RANDARRAY(_xlpm.len, , 1, COUNT(_xlpm.all_list), TRUE)), 1, INDEX(_xlpm.small, _xlfn.RANDARRAY(_xlpm.len, , 1, COUNT(_xlpm.small), TRUE)), 2, INDEX(_xlpm.large, _xlfn.RANDARRAY(_xlpm.len, , 1, COUNT(_xlpm.large), TRUE))), _xlpm.output, _xlfn.CONCAT(_xlfn.BYROW(_xlpm.rand_list, _xlfn.LAMBDA(_xlpm.q, CHAR(_xlpm.q)))), _xlpm.output))</definedName>
    <definedName name="RANDUNIQUE">_xlfn.LAMBDA(_xlop.len,_xlop.start,_xlop.step, _xlfn.LET(_xlpm.len, IF(_xlfn.ISOMITTED(_xlpm.len), 5, _xlpm.len), _xlpm.start, IF(_xlfn.ISOMITTED(_xlpm.start), 1, _xlpm.start), _xlpm.step, IF(_xlfn.ISOMITTED(_xlpm.step), 1, _xlpm.step), _xlpm.output, _xlfn.SORTBY(_xlfn.SEQUENCE(_xlpm.len, , _xlpm.start, _xlpm.step), _xlfn.RANDARRAY(_xlpm.len)), _xlpm.output))</definedName>
    <definedName name="RANGE_PERCENT_OF_VALUE">_xlfn.LAMBDA(_xlpm.min,_xlpm.max,_xlpm.value,_xlop.decprec, _xlfn.LET(_xlpm.decprec, IF(_xlfn.ISOMITTED(_xlpm.decprec), 15, _xlpm.decprec), _xlpm.calc, (_xlpm.value - _xlpm.min) / (_xlpm.max - _xlpm.min), ROUND(_xlpm.calc, _xlpm.decprec)))</definedName>
    <definedName name="RANGE_PERCENT_TRANSFER">_xlfn.LAMBDA(_xlpm.StartMin,_xlpm.StartMax,_xlpm.Target,_xlpm.EndMin,_xlpm.EndMax,_xlop.decprec, _xlfn.LET(_xlpm.decprec, IF(_xlfn.ISOMITTED(_xlpm.decprec), 15, _xlpm.decprec), _xlpm.pct, (_xlpm.Target - _xlpm.StartMin) / (_xlpm.StartMax - _xlpm.StartMin), _xlpm.calc, _xlpm.pct * (_xlpm.EndMax - _xlpm.EndMin) + _xlpm.EndMin, ROUND(_xlpm.calc, _xlpm.decprec)))</definedName>
    <definedName name="RANGE_VALUE_OF_PERCENT">_xlfn.LAMBDA(_xlpm.min,_xlpm.max,_xlpm.pct,_xlop.decprec, _xlfn.LET(_xlpm.decprec, IF(_xlfn.ISOMITTED(_xlpm.decprec), 15, _xlpm.decprec), _xlpm.calc, _xlpm.pct * (_xlpm.max - _xlpm.min) + _xlpm.min, ROUND(_xlpm.calc, _xlpm.decprec)))</definedName>
    <definedName name="RECIP">_xlfn.LAMBDA(_xlpm.input, 1 / _xlpm.input)</definedName>
    <definedName name="rnd">3</definedName>
    <definedName name="ROOT">_xlfn.LAMBDA(_xlpm.n,_xlop.x, _xlfn.LET(_xlpm.result, IF(_xlfn.ISOMITTED(_xlpm.x), SQRT(_xlpm.n), _xlpm.n ^ (1 / _xlpm.x)), _xlpm.result))</definedName>
    <definedName name="ROOT_DIGITAL">_xlfn.LAMBDA(_xlpm.input, _xlfn.LET(_xlpm.mode, IF(_xlpm.input &lt; 1, 1, 0), _xlpm.input, _xlfn.SWITCH(_xlpm.mode, 0, TRUNC(_xlpm.input), 1, VALUE(SUBSTITUTE(_xlpm.input, ".", "")), ), _xlpm.sub, SUMPRODUCT(--MID(_xlpm.input, _xlfn.SEQUENCE(LEN(_xlpm.input)), 1)), _xlpm.root, 1 + MOD(ABS(_xlpm.sub) - 1, 9), _xlpm.root))</definedName>
    <definedName name="ROOT_DIGITAL_SUB">_xlfn.LAMBDA(_xlpm.input, _xlfn.LET(_xlpm.mode, IF(_xlpm.input &lt; 1, 1, 0), _xlpm.input, _xlfn.SWITCH(_xlpm.mode, 0, TRUNC(_xlpm.input), 1, VALUE(SUBSTITUTE(_xlpm.input, ".", "")), ), IF(AND(_xlpm.input &lt;&gt; 11, _xlpm.input &lt;&gt; 22, _xlpm.input &lt;&gt; 33), SUMPRODUCT(--MID(_xlpm.input, _xlfn.SEQUENCE(LEN(_xlpm.input)), 1)), _xlpm.input)))</definedName>
    <definedName name="ROOT_NUMERO">_xlfn.LAMBDA(_xlpm.input, _xlfn.LET(_xlpm.TempTot, SUMPRODUCT(--MID(_xlpm.input, _xlfn.SEQUENCE(LEN(_xlpm.input)), 1)), _xlpm.fmt, "#", IF(_xlpm.input &lt; 10, TEXT(_xlpm.input, _xlpm.fmt), _xlfn.TEXTJOIN("/", , IF((_xlpm.input = 11) + (_xlpm.input = 22) + (_xlpm.input = 33), TEXT(_xlpm.input, _xlpm.fmt), IF(_xlpm.TempTot &lt; 10, "", _xlpm.TempTot)), TEXT(1 + MOD(ABS(_xlpm.input) - 1, 9), _xlpm.fmt)))))</definedName>
    <definedName name="SECONDS_DHMS">_xlfn.LAMBDA(_xlpm.DecimalSeconds,_xlop.Precision, _xlfn.LET(_xlpm.decprec, IF(_xlfn.ISOMITTED(_xlpm.Precision), 3, _xlpm.Precision), _xlpm.TotalSeconds, _xlpm.DecimalSeconds, _xlpm.Days, QUOTIENT(_xlpm.TotalSeconds, 86400), _xlpm.Hours, QUOTIENT(MOD(_xlpm.TotalSeconds, 86400), 3600), _xlpm.Minutes, QUOTIENT(MOD(_xlpm.TotalSeconds, 3600), 60), _xlpm.Seconds, MOD(_xlpm.TotalSeconds, 60), _xlpm.Days &amp; "d " &amp; _xlpm.Hours &amp; "h " &amp; _xlpm.Minutes &amp; "m " &amp; FIXED(_xlpm.Seconds, _xlpm.decprec) &amp; "s"))</definedName>
    <definedName name="SECONDS_HMS">_xlfn.LAMBDA(_xlpm.DecimalSeconds,_xlop.Precision, _xlfn.LET(_xlpm.decprec, IF(_xlfn.ISOMITTED(_xlpm.Precision), 3, _xlpm.Precision), _xlpm.hrs, QUOTIENT(_xlpm.DecimalSeconds, 3600), _xlpm.min, QUOTIENT(MOD(_xlpm.DecimalSeconds, 3600), 60), _xlpm.sec, MOD(_xlpm.DecimalSeconds, 60), _xlpm.hrs &amp; "h " &amp; _xlpm.min &amp; "m " &amp; FIXED(_xlpm.sec, _xlpm.decprec) &amp; "s"))</definedName>
    <definedName name="SECONDS_MS">_xlfn.LAMBDA(_xlpm.DecimalSeconds,_xlop.Precision, _xlfn.LET(_xlpm.decprec, IF(_xlfn.ISOMITTED(_xlpm.Precision), 3, _xlpm.Precision), _xlpm.sign, IF(_xlpm.DecimalSeconds &lt; 0, "-", ""), _xlpm.totalSeconds, ABS(_xlpm.DecimalSeconds), _xlpm.minutes, TRUNC(_xlpm.totalSeconds / 60), _xlpm.seconds, MOD(_xlpm.totalSeconds, 60), _xlpm.sign &amp; _xlpm.minutes &amp; "m " &amp; FIXED(_xlpm.seconds, _xlpm.decprec) &amp; "s"))</definedName>
    <definedName name="SECONDS_YDHMS">_xlfn.LAMBDA(_xlpm.DecimalSeconds,_xlop.Type,_xlop.Precision, _xlfn.LET(_xlpm.year_len, _xlfn.SWITCH(_xlpm.Type, 0, 31536000, 1, 31556925.22, 2, 31557600, 3, 31558149.7635456, 31536000), _xlpm.decprec, IF(_xlfn.ISOMITTED(_xlpm.Precision), 3, _xlpm.Precision), _xlpm.TotalSeconds, _xlpm.DecimalSeconds, _xlpm.Years, QUOTIENT(_xlpm.TotalSeconds, _xlpm.year_len), _xlpm.RemainingSecondsAfterYears, MOD(_xlpm.TotalSeconds, _xlpm.year_len), _xlpm.Days, QUOTIENT(_xlpm.RemainingSecondsAfterYears, 86400), _xlpm.RemainingSecondsAfterDays, MOD(_xlpm.RemainingSecondsAfterYears, 86400), _xlpm.Hours, QUOTIENT(_xlpm.RemainingSecondsAfterDays, 3600), _xlpm.RemainingSecondsAfterHours, MOD(_xlpm.RemainingSecondsAfterDays, 3600), _xlpm.Minutes, QUOTIENT(_xlpm.RemainingSecondsAfterHours, 60), _xlpm.Seconds, MOD(_xlpm.RemainingSecondsAfterHours, 60), _xlpm.Years &amp; "y " &amp; _xlpm.Days &amp; "d " &amp; _xlpm.Hours &amp; "h " &amp; _xlpm.Minutes &amp; "m " &amp; FIXED(_xlpm.Seconds, _xlpm.decprec) &amp; "s"))</definedName>
    <definedName name="SEEDED_VALUE">_xlfn.LAMBDA(_xlpm.seed, _xlfn.LET(_xlpm.output, MOD(48271 * _xlpm.seed, 2 ^ 31 - 1), _xlpm.output))</definedName>
    <definedName name="Seq.SEQ_BOUND">_xlfn.LAMBDA(_xlpm.lbound,_xlpm.ubound,_xlpm.count,_xlop.mode,_xlop.rnd, _xlfn.LET(_xlpm.rnd, IF(_xlfn.ISOMITTED(_xlpm.rnd), 3, _xlpm.rnd), _xlpm.mode, IF(_xlfn.ISOMITTED(_xlpm.mode), 0, _xlpm.mode), _xlpm.stp, (_xlpm.ubound - _xlpm.lbound) / _xlpm.count, _xlpm.rng, (_xlpm.ubound - _xlpm.lbound) / _xlpm.stp, _xlpm.list, _xlfn.SWITCH(_xlpm.mode, 0, ROUND(_xlfn.SEQUENCE(_xlpm.rng + 1, , _xlpm.lbound, _xlpm.stp), _xlpm.rnd), 1, ROUND(_xlfn.SEQUENCE(_xlpm.rng, , _xlpm.lbound, _xlpm.stp), _xlpm.rnd), 2, ROUND(_xlfn.SEQUENCE(_xlpm.rng, , _xlpm.lbound + _xlpm.stp, _xlpm.stp), _xlpm.rnd), 3, ROUND(_xlfn.SEQUENCE(_xlpm.rng - 1, , _xlpm.lbound + _xlpm.stp, _xlpm.stp), _xlpm.rnd)), _xlpm.list))</definedName>
    <definedName name="Seq.SEQ_REPEAT">_xlfn.LAMBDA(_xlpm.start,_xlpm.end,_xlpm.repeat,_xlop.repeatMode, _xlfn.LET(_xlpm.n, IF(ISNUMBER(_xlpm.repeat), _xlpm.repeat, 1), _xlpm.repeatMode, IF(_xlfn.ISOMITTED(_xlpm.repeatMode), 0, _xlpm.repeatMode), _xlpm.len, ABS(_xlpm.end - _xlpm.start) + 1, _xlpm.step, IF(_xlpm.end &gt; _xlpm.start, 1, -1), _xlpm.errorMessage, "Invalid input: 'repeat' must be a positive number greater-than 0", _xlpm.result, IF(NOT(AND(ISNUMBER(_xlpm.n), _xlpm.n &gt; 0)), _xlpm.errorMessage, IF(_xlpm.repeatMode = 0, _xlfn.MAKEARRAY(_xlpm.len * _xlpm.n, 1, _xlfn.LAMBDA(_xlpm.r,_xlpm.c, _xlpm.start + _xlpm.step * INT((_xlpm.r - 1) / _xlpm.n))), _xlfn.MAKEARRAY(_xlpm.len * _xlpm.n, 1, _xlfn.LAMBDA(_xlpm.r,_xlpm.c, _xlpm.start + _xlpm.step * MOD(_xlpm.r - 1, _xlpm.len))))), _xlpm.result))</definedName>
    <definedName name="Seq.SEQ_SPAN">_xlfn.LAMBDA(_xlpm.lbound,_xlpm.ubound,_xlpm.count, _xlfn.LET(_xlpm.stp, (_xlpm.ubound - _xlpm.lbound) / (_xlpm.count - 1), _xlfn.SEQUENCE(_xlpm.count, , _xlpm.lbound, _xlpm.stp)))</definedName>
    <definedName name="Seq.SEQ_STEP">_xlfn.LAMBDA(_xlpm.lbound,_xlpm.ubound,_xlop.step,_xlop.mode, _xlfn.LET(_xlpm.mode, IF(_xlfn.ISOMITTED(_xlpm.mode), 0, _xlpm.mode), _xlpm.step, IF(_xlfn.ISOMITTED(_xlpm.step), 1, _xlpm.step), _xlpm.count, ABS((_xlpm.ubound - (_xlpm.lbound - ABS(_xlpm.step))) / _xlpm.step), _xlpm.start, IF(_xlpm.step &lt; 0, _xlpm.ubound, _xlpm.lbound), _xlpm.list, _xlfn.SEQUENCE(_xlpm.count, , _xlpm.start, _xlpm.step), _xlpm.output, IF(_xlpm.mode = 0, _xlpm.list, TRANSPOSE(_xlpm.list)), _xlpm.output))</definedName>
    <definedName name="SEQUENCE_BETW">_xlfn.LAMBDA(_xlpm.lbound,_xlpm.ubound,_xlpm.length, _xlfn.LET(_xlpm.length, MAX(1, _xlpm.length), _xlpm.step, IF(_xlpm.length = 1, 0, (_xlpm.ubound - _xlpm.lbound) / (_xlpm.length - 1)), IF(_xlpm.length = 1, _xlpm.lbound, _xlfn.SEQUENCE(_xlpm.length, , _xlpm.lbound, _xlpm.step))))</definedName>
    <definedName name="SEQUENCE_BETWEEN">_xlfn.LAMBDA(_xlpm.lbound,_xlpm.ubound,_xlop.step,_xlop.mode, _xlfn.LET(_xlpm.mode, IF(OR(_xlfn.ISOMITTED(_xlpm.mode), _xlpm.mode &gt; 1), 0, _xlpm.mode), _xlpm.step, IF(_xlfn.ISOMITTED(_xlpm.step), IF(_xlpm.ubound &gt;= _xlpm.lbound, 1, -1), _xlpm.step), _xlpm.count, IF(_xlpm.step = 0, 1, ABS((_xlpm.ubound - _xlpm.lbound) / _xlpm.step) + 1), _xlpm.list, IF(_xlpm.step = 0, _xlpm.lbound, _xlfn.SEQUENCE(_xlpm.count, , _xlpm.lbound, _xlpm.step)), _xlpm.output, IF(_xlpm.mode = 0, _xlpm.list, TRANSPOSE(_xlpm.list)), _xlpm.output))</definedName>
    <definedName name="SEQUENCE_BTWN">_xlfn.LAMBDA(_xlpm.lbound,_xlpm.ubound,_xlpm.length,_xlop.mode, _xlfn.LET(_xlpm.length, MAX(1, _xlpm.length), _xlpm.mode, IF(OR(_xlfn.ISOMITTED(_xlpm.mode), _xlpm.mode &gt; 2), 0, _xlpm.mode), _xlpm.stp, IF(_xlpm.length = 1, 0, (_xlpm.ubound - _xlpm.lbound) / _xlpm.length), _xlpm.rng, IF(_xlpm.stp = 0, 1, (_xlpm.ubound - _xlpm.lbound) / _xlpm.stp), _xlpm.list, _xlfn.SWITCH(_xlpm.mode, 1, _xlfn.SEQUENCE(_xlpm.rng, , _xlpm.lbound + _xlpm.stp, _xlpm.stp), 0, _xlfn.SEQUENCE(_xlpm.rng, , _xlpm.lbound, _xlpm.stp), 2, _xlfn.SEQUENCE(_xlpm.rng + 1, , _xlpm.lbound, _xlpm.stp)), _xlpm.list))</definedName>
    <definedName name="SEQUENCE_REPEAT">_xlfn.LAMBDA(_xlpm.start,_xlpm.end,_xlpm.repeat,_xlop.repeatMode, _xlfn.LET(_xlpm.len, ABS(_xlpm.start - _xlpm.end) + 1, _xlpm.repeat, IF(ISNUMBER(_xlpm.repeat), _xlpm.repeat, 1), _xlpm.valid, IF(_xlpm.repeat &gt;= 0, TRUE, FALSE), _xlpm.repeatMode, IF(_xlfn.ISOMITTED(_xlpm.repeatMode), 0, _xlpm.repeatMode), _xlpm.sequence, _xlfn.SEQUENCE(_xlpm.len, , _xlpm.start, 1), _xlpm.result, IF(_xlpm.valid, IF(_xlpm.repeatMode = 0, _xlfn.LET(_xlpm.arr, _xlfn.CONCAT(_xlfn.BYROW(_xlpm.sequence, _xlfn.LAMBDA(_xlpm.x, REPT(_xlfn.CONCAT(_xlpm.x, ","), _xlpm.repeat)))), VALUE(_xlfn.TOCOL(_xlfn.TEXTSPLIT(LEFT(_xlpm.arr, LEN(_xlpm.arr) - 1), ",")))), _xlfn.LET(_xlpm.arr, _xlfn.CONCAT(REPT(_xlfn.CONCAT(_xlfn.TEXTJOIN(",", TRUE, _xlpm.sequence), ","), _xlpm.repeat)), VALUE(_xlfn.TOCOL(_xlfn.TEXTSPLIT(LEFT(_xlpm.arr, LEN(_xlpm.arr) - 1), ","))))), "Invalid input: repeat must be non-negative"), _xlpm.result))</definedName>
    <definedName name="SERIALTODATE">_xlfn.LAMBDA(_xlpm.serial,_xlop.fmt, _xlfn.LET(_xlpm.format, IF(_xlfn.ISOMITTED(_xlpm.fmt), "mm/dd/yyyy", _xlpm.fmt), _xlpm.text_val, TEXT(_xlpm.serial, _xlpm.format), _xlpm.text_val))</definedName>
    <definedName name="SIDE">#REF!</definedName>
    <definedName name="SMALLANGLE">_xlfn.LAMBDA(_xlpm.diameter,_xlpm.distance, 0.532904294 * (_xlpm.diameter / _xlpm.distance))</definedName>
    <definedName name="SPEC_LIST">_xlfn.LAMBDA(_xlop.null, _xlfn.LET(_xlpm.classifications, {"O: 25000 - 55000";"B: 10000 - 25000";"A: 7500 - 10000";"F: 6000 - 7500";"G: 5000 - 6000";"K: 3500 - 5000";"M: 2400 - 3500";"L: 1300 - 2400";"T: 600 - 1300";"Y: 300 - 600"}, _xlpm.classifications))</definedName>
    <definedName name="SPEC_TABLE">_xlfn.LAMBDA(_xlop.null, _xlfn.LET(_xlpm.headers, {"Type";"Min";"Max";"Span";"q"}, _xlpm.types, _xlfn.VSTACK(INDEX(_xlpm.headers, 1), {"O";"B";"A";"F";"G";"K";"M";"L";"T";"Y"}), _xlpm.min, _xlfn.VSTACK(INDEX(_xlpm.headers, 2), {25000;10000;7500;6000;5000;3500;2400;1300;600;300}), _xlpm.max, _xlfn.VSTACK(INDEX(_xlpm.headers, 3), {55000;25000;10000;7500;6000;5000;3500;2400;1300;600}), _xlpm.q_vals, _xlfn.VSTACK(INDEX(_xlpm.headers, 5), {3000;1500;250;150;100;150;110;110;70;30}), _xlpm.ranges, {30000;15000;2500;1500;1000;1500;1100;1100;700;300}, _xlpm.span, _xlfn.VSTACK(INDEX(_xlpm.headers, 4), _xlpm.ranges), CHOOSE({1,2,3,4,5}, _xlpm.types, _xlpm.min, _xlpm.max, _xlpm.span, _xlpm.q_vals)))</definedName>
    <definedName name="SPLITDIGITS">_xlfn.LAMBDA(_xlpm.input,_xlop.mode, _xlfn.LET(_xlpm.mode, IF(OR(_xlfn.ISOMITTED(_xlpm.mode), _xlpm.mode &gt; 1), 0, _xlpm.mode), _xlpm.stripped, SUBSTITUTE(_xlpm.input, ".", ""), _xlpm.output, IFERROR(VALUE(MID(_xlpm.stripped, _xlfn.SEQUENCE(LEN(_xlpm.stripped)), 1)), "0"), _xlfn.SWITCH(_xlpm.mode, 1, _xlpm.output, 0, TRANSPOSE(_xlpm.output), )))</definedName>
    <definedName name="SPLITFRACTION">_xlfn.LAMBDA(_xlpm.input,_xlop.mode, _xlfn.LET(_xlpm.mode, IF(OR(_xlfn.ISOMITTED(_xlpm.mode), _xlpm.mode &gt; 1), 0, _xlpm.mode), _xlpm.select, IF(OR(_xlfn.ISOMITTED(_xlpm.mode), _xlpm.mode &gt; 2), 0, _xlpm.mode), _xlpm.numer, VALUE(_xlfn.TEXTBEFORE(_xlpm.input, "/")), _xlpm.denom, VALUE(_xlfn.TEXTAFTER(_xlpm.input, "/")), _xlpm.list, _xlfn.TEXTJOIN("|", , _xlpm.numer, _xlpm.denom), _xlpm.output, _xlfn.SWITCH(_xlpm.mode, 0, _xlfn.TEXTSPLIT(_xlpm.list, "|"), 1, TRANSPOSE(_xlfn.TEXTSPLIT(_xlpm.list, "|"))), _xlpm.output))</definedName>
    <definedName name="SPLITNAME">_xlfn.LAMBDA(_xlpm.input, _xlfn.LET(_xlpm.Last, _xlfn.TEXTBEFORE(_xlpm.input, ", "), _xlpm.Remainder, _xlfn.TEXTAFTER(_xlpm.input, ", "), _xlpm.HasMiddle, ISNUMBER(SEARCH(" ", _xlpm.Remainder)), _xlpm.First, IF(_xlpm.HasMiddle = TRUE, _xlfn.TEXTBEFORE(_xlpm.Remainder, " "), _xlpm.Remainder), _xlpm.Middle, IF(_xlpm.HasMiddle = TRUE, _xlfn.TEXTAFTER(_xlpm.Remainder, " "), ""), _xlpm.List, _xlfn.TEXTJOIN("|", TRUE, _xlpm.Last, _xlpm.First, _xlpm.Middle), _xlfn.TEXTSPLIT(_xlpm.List, "|")))</definedName>
    <definedName name="SPLITSTRING">_xlfn.LAMBDA(_xlpm.input,_xlop.mode, _xlfn.LET(_xlpm.mode, IF(OR(_xlfn.ISOMITTED(_xlpm.mode), _xlpm.mode &gt; 1), 0, _xlpm.mode), _xlpm.output, IF(_xlpm.mode = 0, TRANSPOSE(MID(_xlpm.input, _xlfn.SEQUENCE(LEN(_xlpm.input)), 1)), MID(_xlpm.input, _xlfn.SEQUENCE(LEN(_xlpm.input)), 1)), _xlpm.output))</definedName>
    <definedName name="STAR_FREQ">_xlfn.LAMBDA(_xlop.type,_xlop.count,_xlop.precision, _xlfn.LET(_xlpm.precision, IF(_xlfn.ISOMITTED(_xlpm.precision), 3, _xlpm.precision), _xlpm.allclasses, "OBAFGKM", _xlpm.type, IF(OR(_xlfn.ISOMITTED(_xlpm.type), ISERROR(SEARCH(_xlpm.type, _xlpm.allclasses))), "$", UPPER(_xlpm.type)), _xlpm.count, IF(_xlfn.ISOMITTED(_xlpm.count), 1, _xlpm.count), _xlpm.classifications, {"O";"B";"A";"F";"G";"K";"M"}, _xlpm.table, {3000000;800;160;33;13;8;1.31531603010874}, _xlpm.freq, _xlfn.XLOOKUP(_xlpm.type, _xlpm.classifications, _xlpm.table), _xlpm.factors, _xlfn.BYROW(_xlpm.table, _xlfn.LAMBDA(_xlpm.x, _xlpm.freq / _xlpm.x)), _xlpm.values, IF(_xlpm.type &lt;&gt; "$", _xlfn.BYROW(_xlpm.factors, _xlfn.LAMBDA(_xlpm.x, _xlpm.count * _xlpm.x)), _xlfn.BYROW(_xlpm.table, _xlfn.LAMBDA(_xlpm.x, 1 / _xlpm.x))), CHOOSE({1,2}, _xlpm.classifications, ROUND(_xlpm.values, _xlpm.precision))))</definedName>
    <definedName name="STAR_KTEMP">_xlfn.LAMBDA(_xlpm.kelvin,_xlop.precision, _xlfn.LET(_xlpm.precision, IF(_xlfn.ISOMITTED(_xlpm.precision), 6, _xlpm.precision), _xlpm.k_temp, "K-&gt; " &amp; ROUND(_xlpm.kelvin, _xlpm.precision), _xlpm.temp, _xlpm.kelvin / 5800, _xlpm.solar, "T: " &amp; ROUND(_xlpm.temp,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_xlpm.k_temp, _xlpm.solar, _xlpm.mass, _xlpm.radius, _xlpm.luminosity, _xlpm.lifetime), _xlfn.TOCOL(_xlfn.TEXTSPLIT(_xlpm.list, "|"))))</definedName>
    <definedName name="STAR_LIFE">_xlfn.LAMBDA(_xlpm.lifetime,_xlop.precision, _xlfn.LET(_xlpm.precision, IF(_xlfn.ISOMITTED(_xlpm.precision), 6, _xlpm.precision), _xlpm.solar, "V-&gt; " &amp; ROUND(_xlpm.lifetime, _xlpm.precision), _xlpm.temperature, "T: " &amp; ROUND(_xlpm.lifetime ^ (1 / -5), _xlpm.precision), _xlpm.kelvin, "K: " &amp; ROUND((_xlpm.lifetime ^ (1 / -5)) * 5800, _xlpm.precision), _xlpm.radius, "R: " &amp; ROUND(_xlpm.lifetime ^ (-0.36), _xlpm.precision), _xlpm.mass, "M: " &amp; ROUND(_xlpm.lifetime ^ (1 / -2.5), _xlpm.precision), _xlpm.luminosity, "L: " &amp; ROUND(_xlpm.lifetime ^ -1.52, _xlpm.precision), _xlpm.list, _xlfn.TEXTJOIN("|", , _xlpm.kelvin, _xlpm.temperature, _xlpm.mass, _xlpm.radius, _xlpm.luminosity, _xlpm.solar), _xlfn.TOCOL(_xlfn.TEXTSPLIT(_xlpm.list, "|"))))</definedName>
    <definedName name="STAR_LUMS">_xlfn.LAMBDA(_xlpm.luminosity,_xlop.precision, _xlfn.LET(_xlpm.precision, IF(_xlfn.ISOMITTED(_xlpm.precision), 6, _xlpm.precision), _xlpm.temperature, "T: " &amp; ROUND(_xlpm.luminosity ^ (1 / 7.6), _xlpm.precision), _xlpm.kelvin, "K: " &amp; ROUND((_xlpm.luminosity ^ (1 / 7.5778)) * 5800, _xlpm.precision), _xlpm.s_lum, "L-&gt; " &amp; ROUND(_xlpm.luminosity, _xlpm.precision), _xlpm.radius, "R: " &amp; ROUND(_xlpm.luminosity ^ (1 / 4.22), _xlpm.precision), _xlpm.mass, "M: " &amp; ROUND(_xlpm.luminosity ^ (1 / 3.7889), _xlpm.precision), _xlpm.lifetime, "V: " &amp; ROUND(_xlpm.luminosity ^ (1 / -1.52), _xlpm.precision), _xlpm.list, _xlfn.TEXTJOIN("|", , _xlpm.kelvin, _xlpm.temperature, _xlpm.mass, _xlpm.radius, _xlpm.s_lum, _xlpm.lifetime), _xlfn.TOCOL(_xlfn.TEXTSPLIT(_xlpm.list, "|"))))</definedName>
    <definedName name="STAR_MASS">_xlfn.LAMBDA(_xlpm.mass,_xlop.precision, _xlfn.LET(_xlpm.precision, IF(_xlfn.ISOMITTED(_xlpm.precision), 6, _xlpm.precision), _xlpm.s_mass, "M-&gt; " &amp; ROUND(_xlpm.mass, _xlpm.precision), _xlpm.temperature, "T: " &amp; ROUND(SQRT(_xlpm.mass), _xlpm.precision), _xlpm.solar, SQRT(_xlpm.mass) * 5800, _xlpm.kelvin, "K: " &amp; ROUND(_xlpm.solar, _xlpm.precision), _xlpm.radius, "R: " &amp; ROUND(_xlpm.mass ^ 0.9, _xlpm.precision), _xlpm.luminosity, "L: " &amp; ROUND(_xlpm.mass ^ 3.7889, _xlpm.precision), _xlpm.lifetime, "V: " &amp; ROUND(SQRT(_xlpm.mass) ^ -5, _xlpm.precision), _xlpm.list, _xlfn.TEXTJOIN("|", , _xlpm.kelvin, _xlpm.temperature, _xlpm.s_mass, _xlpm.radius, _xlpm.luminosity, _xlpm.lifetime), _xlfn.TOCOL(_xlfn.TEXTSPLIT(_xlpm.list, "|"))))</definedName>
    <definedName name="STAR_RADS">_xlfn.LAMBDA(_xlpm.radius,_xlop.precision, _xlfn.LET(_xlpm.precision, IF(_xlfn.ISOMITTED(_xlpm.precision), 6, _xlpm.precision), _xlpm.solar, "R-&gt; " &amp; ROUND(_xlpm.radius, _xlpm.precision), _xlpm.temperature, "T: " &amp; ROUND(_xlpm.radius ^ (1 / 1.8), _xlpm.precision), _xlpm.kelvin, "K: " &amp; ROUND((_xlpm.radius ^ (1 / 1.8)) * 5800, _xlpm.precision), _xlpm.luminosity, "L: " &amp; ROUND(_xlpm.radius ^ 4.22, _xlpm.precision), _xlpm.mass, "M: " &amp; ROUND(_xlpm.radius ^ 1.11427001777778, _xlpm.precision), _xlpm.lifetime, "V: " &amp; ROUND(_xlpm.radius ^ (1 / -0.36), _xlpm.precision), _xlpm.list, _xlfn.TEXTJOIN("|", , _xlpm.kelvin, _xlpm.temperature, _xlpm.mass, _xlpm.solar, _xlpm.luminosity, _xlpm.lifetime), _xlfn.TOCOL(_xlfn.TEXTSPLIT(_xlpm.list, "|"))))</definedName>
    <definedName name="STAR_STATS">_xlfn.LAMBDA(_xlpm.in,_xlop.precision, _xlfn.LET(_xlpm.input, SUBSTITUTE(_xlpm.in, " ", ""), _xlpm.precision, IF(_xlfn.ISOMITTED(_xlpm.precision), 6, _xlpm.precision), _xlpm.class, LEFT(_xlpm.input, 1), _xlpm.sub, RIGHT(_xlpm.input, LEN(_xlpm.input) - 1), _xlpm.thresholds, {55000,25000,10000,7500,6000,5000,3500,2400,1300,600}, _xlpm.classifications, {"O","B","A","F","G","K","M","L","T","Y"}, _xlpm.q_vals, {3000,1500,250,150,100,150,110,110,70,30}, _xlpm.max_temp, _xlfn.XLOOKUP(_xlpm.class, _xlpm.classifications, _xlpm.thresholds), _xlpm.q_factor, _xlfn.XLOOKUP(_xlpm.class, _xlpm.classifications, _xlpm.q_vals), _xlpm.k_temp, _xlpm.max_temp - (_xlpm.sub * _xlpm.q_factor), _xlpm.temp, _xlpm.k_temp / 5800, _xlpm.kelvin, "K: " &amp; ROUND(_xlpm.k_temp, _xlpm.precision), _xlpm.solar, "T: " &amp; ROUND(_xlpm.temp,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"-&gt; " &amp; _xlpm.input, _xlpm.kelvin, _xlpm.solar, _xlpm.mass, _xlpm.radius, _xlpm.luminosity, _xlpm.lifetime), _xlfn.TOCOL(_xlfn.TEXTSPLIT(_xlpm.list, "|"))))</definedName>
    <definedName name="STAR_TEMP">_xlfn.LAMBDA(_xlpm.temp,_xlop.precision, _xlfn.LET(_xlpm.precision, IF(_xlfn.ISOMITTED(_xlpm.precision), 6, _xlpm.precision), _xlpm.t_temp, "T-&gt; " &amp; ROUND(_xlpm.temp, _xlpm.precision), _xlpm.kelvin, "K: " &amp; ROUND(_xlpm.temp * 5800,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_xlpm.kelvin, _xlpm.t_temp, _xlpm.mass, _xlpm.radius, _xlpm.luminosity, _xlpm.lifetime), _xlfn.TOCOL(_xlfn.TEXTSPLIT(_xlpm.list, "|"))))</definedName>
    <definedName name="STARLUMS">_xlfn.LAMBDA(_xlpm.luminosity,_xlop.precision, _xlfn.LET(_xlpm.precision, IF(_xlfn.ISOMITTED(_xlpm.precision), 6, _xlpm.precision), _xlpm.labels, TRANSPOSE({"K:","T:","M:","R:","L}","V:"}), _xlpm.T, ROUND(_xlpm.luminosity ^ (1 / 7.5778), _xlpm.precision), _xlpm.K, ROUND((_xlpm.luminosity ^ (1 / 7.5778)) * 5800, _xlpm.precision), _xlpm.L, ROUND(_xlpm.luminosity, _xlpm.precision), _xlpm.R, ROUND(_xlpm.luminosity ^ (1 / 4.22), _xlpm.precision), _xlpm.M, ROUND(_xlpm.luminosity ^ (1 / 3.7889), _xlpm.precision), _xlpm.V, ROUND(_xlpm.luminosity ^ (1 / -1.52), _xlpm.precision), _xlpm.attribs, _xlfn.TEXTJOIN(",", , _xlpm.K, _xlpm.T, _xlpm.M, _xlpm.R, _xlpm.L, _xlpm.V), _xlpm.values, TRANSPOSE(_xlfn.TEXTSPLIT(_xlpm.attribs, ",")), CHOOSE({1,2}, _xlpm.labels, _xlpm.values)))</definedName>
    <definedName name="STARS_BY_VOL">_xlfn.LAMBDA(_xlpm.input,_xlop.prec,_xlop.mode, _xlfn.LET(_xlpm.mode, IF((_xlfn.ISOMITTED(_xlpm.mode)) + (_xlpm.mode &lt; 0) + (_xlpm.mode &gt; 1), 0, _xlpm.mode), _xlpm.prec, IF((_xlfn.ISOMITTED(_xlpm.prec)) + (_xlpm.prec &lt; 0), 3, _xlpm.prec), _xlpm.volume, _xlfn.SWITCH(_xlpm.mode, 0, _xlpm.input, 1, (4 / 3) * PI() * _xlpm.input ^ 3), _xlpm.radius, _xlfn.SWITCH(_xlpm.mode, 0, ROUND(POWER((_xlpm.volume * 3) / (4 * PI()), 1 / 3), _xlpm.prec), 1, _xlpm.input), _xlpm.stars, ROUND(_xlpm.volume / 250, _xlpm.prec), _xlpm.output, _xlfn.SWITCH(_xlpm.mode, 0, _xlfn.TOCOL(_xlfn.TEXTSPLIT(_xlfn.TEXTJOIN("; ", , _xlpm.stars, _xlpm.radius), "; ")), 1, _xlfn.TOCOL(_xlfn.TEXTSPLIT(_xlfn.TEXTJOIN("; ", , ROUND(_xlpm.stars, 0), ROUND(_xlpm.volume, 0)), "; "))), _xlpm.output))</definedName>
    <definedName name="STARS_PER">_xlfn.LAMBDA(_xlpm.total,_xlop.precision, _xlfn.LET(_xlpm.precision, IF(_xlfn.ISOMITTED(_xlpm.precision), 3, _xlpm.precision), _xlpm.classifications, {"Total";"O";"B";"A";"F";"G";"K";"M"}, _xlpm.table, {3000000;800;160;33;13;8;1.31531603010874}, _xlpm.factors, _xlfn.BYROW(_xlpm.table, _xlfn.LAMBDA(_xlpm.x, 1 / _xlpm.x)), _xlpm.values, _xlfn.BYROW(_xlpm.factors, _xlfn.LAMBDA(_xlpm.x, ROUND(_xlpm.x * _xlpm.total, _xlpm.precision))), _xlpm.results, _xlfn.VSTACK(_xlpm.total, _xlpm.values), CHOOSE({1,2}, _xlpm.classifications, _xlpm.results)))</definedName>
    <definedName name="STATS_MINMAX">_xlfn.LAMBDA(_xlpm.array,_xlop.prec, _xlfn.LET(_xlpm.prec, IF(_xlfn.ISOMITTED(_xlpm.prec), 3, _xlpm.prec), _xlpm.min, MIN(_xlpm.array), _xlpm.max, MAX(_xlpm.array), _xlpm.min_out, ROUND(MIN(_xlpm.array), _xlpm.prec), _xlpm.max_out, ROUND(MAX(_xlpm.array), _xlpm.prec), _xlpm.list, _xlfn.TEXTJOIN("|", , _xlpm.min_out, _xlpm.max_out), _xlfn.TOCOL(VALUE(_xlfn.TEXTSPLIT(_xlpm.list, "|")))))</definedName>
    <definedName name="STATS_PCT_CHG">_xlfn.LAMBDA(_xlpm.old,_xlpm.new,_xlop.mode,_xlop.precision, _xlfn.LET(_xlpm.precision, IF(_xlfn.ISOMITTED(_xlpm.precision), 3, _xlpm.precision), _xlpm.mode, IF(OR(_xlfn.ISOMITTED(_xlpm.mode), _xlpm.mode &gt; 1), 0, _xlpm.mode), _xlpm.fmt, "0." &amp; REPT("0", _xlpm.precision) &amp; "%", _xlpm.diff, _xlpm.new - _xlpm.old, _xlpm.result, _xlfn.SWITCH(_xlpm.mode, 0, ROUND(_xlpm.diff / _xlpm.old, _xlpm.precision), 1, IF(ROUND(_xlpm.diff / _xlpm.old, _xlpm.precision) &gt; 0, "+" &amp; TEXT(_xlpm.diff / _xlpm.old, _xlpm.fmt), TEXT(_xlpm.diff / _xlpm.old, _xlpm.fmt))), _xlpm.result))</definedName>
    <definedName name="STATS_PCT_DIF">_xlfn.LAMBDA(_xlpm.val_01,_xlpm.val_02,_xlop.mode,_xlop.precision, _xlfn.LET(_xlpm.precision, IF(_xlfn.ISOMITTED(_xlpm.precision), 3, _xlpm.precision), _xlpm.mode, IF(OR(_xlfn.ISOMITTED(_xlpm.mode), _xlpm.mode &gt; 1), 0, _xlpm.mode), _xlpm.diff, ABS(_xlpm.val_02 - _xlpm.val_01), _xlpm.avg, ABS(AVERAGE(_xlpm.val_01, _xlpm.val_02)), _xlpm.fmt, "0." &amp; REPT("0", _xlpm.precision) &amp; "%", _xlpm.result, _xlfn.SWITCH(_xlpm.mode, 0, ROUND(_xlpm.diff / _xlpm.avg, _xlpm.precision), 1, TEXT(_xlpm.diff / _xlpm.avg, _xlpm.fmt)), _xlpm.result))</definedName>
    <definedName name="STATS_PCT_ERR">_xlfn.LAMBDA(_xlpm.expected,_xlpm.actual,_xlop.mode,_xlop.precision, _xlfn.LET(_xlpm.mode, IF(OR(_xlfn.ISOMITTED(_xlpm.mode), _xlpm.mode &gt; 1), 0, _xlpm.mode), _xlpm.fmt, "0." &amp; REPT("0", _xlpm.precision) &amp; "%", _xlpm.precision, IF(_xlfn.ISOMITTED(_xlpm.precision), 3, _xlpm.precision), _xlpm.diff, ABS(_xlpm.actual - _xlpm.expected), _xlpm.result, _xlfn.SWITCH(_xlpm.mode, 0, ROUND(_xlpm.diff / ABS(_xlpm.actual), _xlpm.precision), 1, TEXT(_xlpm.diff / ABS(_xlpm.actual), _xlpm.fmt), ), _xlpm.result))</definedName>
    <definedName name="STATS_SPAN">_xlfn.LAMBDA(_xlpm.array, _xlfn.LET(_xlpm.output, MAX(_xlpm.array) - MIN(_xlpm.array), _xlpm.output))</definedName>
    <definedName name="STATS_STDERR">_xlfn.LAMBDA(_xlpm.array,_xlop.mode,_xlop.precision, _xlfn.LET(_xlpm.precision, IF(_xlfn.ISOMITTED(_xlpm.precision), 3, _xlpm.precision), _xlpm.mode, IF(OR(_xlfn.ISOMITTED(_xlpm.mode), _xlpm.mode &gt; 1), 0, _xlpm.mode), _xlpm.stderr, _xlfn.SWITCH(_xlpm.mode, 0, _xlfn.STDEV.P(_xlpm.array) / SQRT(COUNTA(_xlpm.array)), 1, _xlfn.STDEV.S(_xlpm.array) / SQRT(COUNTA(_xlpm.array))), _xlpm.result, ROUND(_xlpm.stderr, _xlpm.precision), _xlpm.result))</definedName>
    <definedName name="STATS_TILES">_xlfn.LAMBDA(_xlpm.range,_xlop.divisions,_xlop.mode,_xlop.style,_xlop.precision, _xlfn.LET(_xlpm.mode, IF(OR(_xlfn.ISOMITTED(_xlpm.mode), _xlpm.mode &gt; 2), 0, _xlpm.mode), _xlpm.divisions, IF(_xlfn.ISOMITTED(_xlpm.divisions), 10, _xlpm.divisions), _xlpm.precision, IF(_xlfn.ISOMITTED(_xlpm.precision), 3, _xlpm.precision), _xlpm.style, IF(OR(_xlfn.ISOMITTED(_xlpm.style), _xlpm.style &gt; 2), 0, _xlpm.style), _xlpm.pctiles, _xlfn.SWITCH(_xlpm.style, 0, _xlfn.SEQUENCE(_xlpm.divisions - 1, 1, 1) * 1 / _xlpm.divisions, 1, _xlfn.SEQUENCE(_xlpm.divisions, 1, 0) * 1 / _xlpm.divisions, 2, _xlfn.SEQUENCE(_xlpm.divisions + 1, 1, 0) * 1 / _xlpm.divisions, ), _xlpm.fmt, "0.00%", _xlpm.pct_labels, TEXT(_xlpm.pctiles, _xlpm.fmt), _xlpm.pct_vals, ROUND(_xlfn.PERCENTILE.INC(_xlpm.range, _xlpm.pctiles), _xlpm.precision), _xlpm.counts, _xlfn.BYROW(_xlpm.pct_vals, _xlfn.LAMBDA(_xlpm.x, COUNTIF(_xlpm.range, "&lt;=" &amp; _xlpm.x))), _xlfn.SWITCH(_xlpm.mode, 0, _xlpm.pct_vals, 1, CHOOSE({1,2}, _xlpm.pct_labels, VALUE(_xlpm.pct_vals)), 2, CHOOSE({1,2,3}, _xlpm.pct_labels, VALUE(_xlpm.pct_vals), VALUE(_xlpm.counts)))))</definedName>
    <definedName name="Stats.STAT_BENFORD_TABLE">_xlfn.LAMBDA(_xlop.mode, _xlfn.LET(_xlpm.mode, IF(_xlfn.ISOMITTED(_xlpm.mode), "", UPPER(_xlpm.mode)), _xlpm.digits, _xlfn.SEQUENCE(9, , 1, 1), _xlpm.probs, _xlfn.BYROW(_xlpm.digits, _xlfn.LAMBDA(_xlpm.d,LOG10(1 + (1 / _xlpm.d)))), _xlpm.result, IF(_xlpm.mode = "LBL", _xlfn.HSTACK(_xlpm.digits, _xlpm.probs), _xlpm.probs), _xlpm.result))</definedName>
    <definedName name="Stats.STAT_FREQ_TABLE">_xlfn.LAMBDA(_xlpm.range,_xlop.mode, _xlfn.LET(_xlpm.mode, IF(_xlfn.ISOMITTED(_xlpm.mode), "", UPPER(_xlpm.mode)), _xlpm.u_vals, _xlfn._xlws.SORT(_xlfn.UNIQUE(_xlpm.range)), _xlpm.weights, _xlfn.BYROW(_xlpm.u_vals, _xlfn.LAMBDA(_xlpm.a, COUNTIF(_xlpm.range, _xlpm.a))), _xlpm.products, _xlpm.u_vals * _xlpm.weights, _xlpm.values_col, IF(_xlpm.mode = "LBL", _xlfn.VSTACK("Value", _xlpm.u_vals), _xlpm.u_vals), _xlpm.weights_col, IF(_xlpm.mode = "LBL", _xlfn.VSTACK("Weight", _xlpm.weights), _xlpm.weights), _xlpm.products_col, IF(_xlpm.mode = "LBL", _xlfn.VSTACK("Product", _xlpm.products), _xlpm.products), _xlfn.HSTACK(_xlpm.values_col, _xlpm.weights_col, _xlpm.products_col)))</definedName>
    <definedName name="Stats.STAT_GEO5">_xlfn.LAMBDA(_xlpm.range,_xlop.label,_xlop.prec, _xlfn.LET(_xlpm.label, IF(_xlfn.ISOMITTED(_xlpm.label), "", UPPER(_xlpm.label)), _xlpm.prec, IF(_xlfn.ISOMITTED(_xlpm.prec), 3, _xlpm.prec), _xlpm.min_val, MIN(_xlpm.range), _xlpm.max_val, MAX(_xlpm.range), _xlpm.midrange, (_xlpm.min_val + _xlpm.max_val) / 2, _xlpm.lower_mid, (_xlpm.min_val + _xlpm.midrange) / 2, _xlpm.upper_mid, (_xlpm.midrange + _xlpm.max_val) / 2, _xlpm.raw_vals, _xlfn.VSTACK(_xlpm.min_val, _xlpm.lower_mid, _xlpm.midrange, _xlpm.upper_mid, _xlpm.max_val), _xlpm.rounded_vals, ROUND(_xlpm.raw_vals, _xlpm.prec), _xlpm.labels, _xlfn.VSTACK("Min", "Lower Mid", "Midrange", "Upper Mid", "Max"), _xlpm.output, IF(_xlpm.label = "LBL", _xlfn.HSTACK(_xlpm.labels, _xlpm.rounded_vals), _xlpm.rounded_vals), _xlpm.output))</definedName>
    <definedName name="Stats.STAT_MIDRANGE">_xlfn.LAMBDA(_xlpm.array,_xlop.prec, _xlfn.LET(_xlpm.prec, IF(_xlfn.ISOMITTED(_xlpm.prec), 3, _xlpm.prec), _xlpm.count_val, COUNT(_xlpm.array), _xlpm.midrange, IF(_xlpm.count_val = 0, NA(), AVERAGE(MIN(_xlpm.array), MAX(_xlpm.array))), ROUND(_xlpm.midrange, _xlpm.prec)))</definedName>
    <definedName name="Stats.STAT_MINMAX">_xlfn.LAMBDA(_xlpm.array,_xlop.prec,_xlop.label,_xlop.layout, _xlfn.LET(_xlpm.prec, IF(_xlfn.ISOMITTED(_xlpm.prec), 3, _xlpm.prec), _xlpm.label, IF(_xlfn.ISOMITTED(_xlpm.label), "", UPPER(_xlpm.label)), _xlpm.layout, IF(_xlfn.ISOMITTED(_xlpm.layout), "V", UPPER(_xlpm.layout)), _xlpm.min_val, ROUND(MIN(_xlpm.array), _xlpm.prec), _xlpm.max_val, ROUND(MAX(_xlpm.array), _xlpm.prec), _xlpm.result_lbl, _xlfn.VSTACK(_xlfn.HSTACK("Min", _xlpm.min_val), _xlfn.HSTACK("Max", _xlpm.max_val)), _xlpm.result_raw, IF(_xlpm.layout = "H", _xlfn.HSTACK(_xlpm.min_val, _xlpm.max_val), _xlfn.VSTACK(_xlpm.min_val, _xlpm.max_val)), IF(_xlpm.label = "LBL", _xlpm.result_lbl, _xlpm.result_raw)))</definedName>
    <definedName name="Stats.STAT_PCT_OF_RANGE">_xlfn.LAMBDA(_xlpm.min,_xlpm.max,_xlpm.value,_xlop.decprec, _xlfn.LET(_xlpm.decprec, IF(_xlfn.ISOMITTED(_xlpm.decprec), 15, _xlpm.decprec), _xlpm.calc, (_xlpm.value - _xlpm.min) / (_xlpm.max - _xlpm.min), ROUND(_xlpm.calc, _xlpm.decprec)))</definedName>
    <definedName name="Stats.STAT_PCT_REMAP">_xlfn.LAMBDA(_xlpm.StartMin,_xlpm.StartMax,_xlpm.Target,_xlpm.EndMin,_xlpm.EndMax,_xlop.decprec, _xlfn.LET(_xlpm.decprec, IF(_xlfn.ISOMITTED(_xlpm.decprec), 15, _xlpm.decprec), _xlpm.pct, (_xlpm.Target - _xlpm.StartMin) / (_xlpm.StartMax - _xlpm.StartMin), _xlpm.calc, _xlpm.pct * (_xlpm.EndMax - _xlpm.EndMin) + _xlpm.EndMin, ROUND(_xlpm.calc, _xlpm.decprec)))</definedName>
    <definedName name="Stats.STAT_QNTILES">_xlfn.LAMBDA(_xlpm.range,_xlop.divisions,_xlop.mode,_xlop.style,_xlop.precision, _xlfn.LET(_xlpm.divisions, IF(_xlfn.ISOMITTED(_xlpm.divisions), 10, _xlpm.divisions), _xlpm.mode, IF(_xlfn.ISOMITTED(_xlpm.mode), "", UPPER(_xlpm.mode)), _xlpm.style, IF(_xlfn.ISOMITTED(_xlpm.style), "ALL", UPPER(_xlpm.style)), _xlpm.precision, IF(_xlfn.ISOMITTED(_xlpm.precision), 3, _xlpm.precision), _xlpm.countVals, COUNT(_xlpm.range), _xlpm.isValid, ISNUMBER(_xlpm.divisions) * ISNUMBER(_xlpm.precision), IF(_xlpm.countVals = 0, SQRT("a"), IF(OR(NOT(_xlpm.isValid), _xlpm.divisions &lt; 1), SQRT(-1), _xlfn.LET(_xlpm.pctiles, _xlfn.SWITCH(_xlpm.style, "BIN", _xlfn.SEQUENCE(_xlpm.divisions - 1, 1, 1) / _xlpm.divisions, _xlfn.SEQUENCE(_xlpm.divisions + 1, 1, 0) / _xlpm.divisions), _xlpm.pct_labels, TEXT(_xlpm.pctiles, "0%"), _xlpm.pct_vals, ROUND(_xlfn.PERCENTILE.INC(_xlpm.range, _xlpm.pctiles), _xlpm.precision), IF(_xlpm.mode = "LBL", CHOOSE({1,2}, _xlpm.pct_labels, VALUE(_xlpm.pct_vals)), _xlfn.TOCOL(_xlpm.pct_vals)))))))</definedName>
    <definedName name="Stats.STAT_RND_BENFORD">_xlfn.LAMBDA(_xlop.digits, _xlfn.LET(_xlpm.digits, IF(_xlfn.ISOMITTED(_xlpm.digits), 1, _xlpm.digits), _xlpm.numlist, _xlfn.SEQUENCE(9, , 1, 1), _xlpm.problist, {0.301,0.477,0.602,0.699,0.778,0.845,0.903,0.954,1}, _xlpm.rand_nums, _xlfn.RANDARRAY(_xlpm.digits, 1), _xlpm.indices, MATCH(_xlfn.XLOOKUP(_xlpm.rand_nums, _xlpm.problist, _xlpm.problist, , 1), _xlpm.problist, 1), _xlpm.digits_generated, INDEX(_xlpm.numlist, _xlpm.indices), _xlpm.output, IF(_xlpm.digits = 1, VALUE(_xlpm.digits_generated), VALUE(_xlfn.TEXTJOIN("", TRUE, _xlpm.digits_generated))), _xlpm.output))</definedName>
    <definedName name="Stats.STAT_SELF_WTD_AVG">_xlfn.LAMBDA(_xlpm.range, _xlfn.LET(_xlpm.sum_vals, SUM(_xlpm.range), _xlpm.result, IF(_xlpm.sum_vals = 0, NA(), SUMPRODUCT(_xlpm.range, _xlpm.range) / _xlpm.sum_vals), _xlpm.result))</definedName>
    <definedName name="Stats.STAT_SHAPE">_xlfn.LAMBDA(_xlpm.range,_xlop.label,_xlop.prec, _xlfn.LET(_xlpm.label, IF(_xlfn.ISOMITTED(_xlpm.label), "", UPPER(_xlpm.label)), _xlpm.prec, IF(_xlfn.ISOMITTED(_xlpm.prec), 3, _xlpm.prec), _xlpm.count_val, COUNT(_xlpm.range), _xlpm.μ, IF(_xlpm.count_val &gt; 0, AVERAGE(_xlpm.range), NA()), _xlpm.med, IF(_xlpm.count_val &gt; 0, MEDIAN(_xlpm.range), NA()), _xlpm.skew, IF(_xlpm.count_val &gt; 2, _xlfn.SKEW.P(_xlpm.range), NA()), _xlpm.kurt, IF(_xlpm.count_val &gt; 3, KURT(_xlpm.range), NA()), _xlpm.raw_vals, _xlfn.VSTACK(_xlpm.μ, _xlpm.med, _xlpm.skew, _xlpm.kurt), _xlpm.rounded_vals, ROUND(_xlpm.raw_vals, _xlpm.prec), _xlpm.labels, _xlfn.VSTACK("Mean (μ)", "Median", "Skew (P)", "Kurtosis (P)"), _xlpm.output, IF(_xlpm.label = "LBL", _xlfn.HSTACK(_xlpm.labels, _xlpm.rounded_vals), _xlpm.rounded_vals), _xlpm.output))</definedName>
    <definedName name="Stats.STAT_STDERR">_xlfn.LAMBDA(_xlpm.array,_xlop.mode,_xlop.label,_xlop.precision, _xlfn.LET(_xlpm.precision, IF(_xlfn.ISOMITTED(_xlpm.precision), 3, _xlpm.precision), _xlpm.label, IF(_xlfn.ISOMITTED(_xlpm.label), "", _xlpm.label), _xlpm.mode, IF(_xlfn.ISOMITTED(_xlpm.mode), "pop", LOWER(_xlpm.mode)), _xlpm.stderr, _xlfn.SWITCH(_xlpm.mode, "pop", _xlfn.STDEV.P(_xlpm.array) / SQRT(COUNTA(_xlpm.array)), "samp", _xlfn.STDEV.S(_xlpm.array) / SQRT(COUNTA(_xlpm.array)), _xlfn.STDEV.P(_xlpm.array) / SQRT(COUNTA(_xlpm.array))), _xlpm.result, ROUND(_xlpm.stderr, _xlpm.precision), IF(_xlpm.label = "lbl", "Standard Error: " &amp; _xlpm.result, _xlpm.result)))</definedName>
    <definedName name="Stats.STAT_SUMMARY">_xlfn.LAMBDA(_xlpm.range,_xlop.mode,_xlop.label,_xlop.prec, _xlfn.LET(_xlpm.raw_mode, IF(_xlfn.ISOMITTED(_xlpm.mode), "SPAN", UPPER(_xlpm.mode)), _xlpm.mode, IF(OR(_xlpm.raw_mode = "SMRY", _xlpm.raw_mode = "SPAN"), _xlpm.raw_mode, 1 / 0), _xlpm.label, IF(_xlfn.ISOMITTED(_xlpm.label), "", UPPER(_xlpm.label)), _xlpm.prec, IF(_xlfn.ISOMITTED(_xlpm.prec), 3, _xlpm.prec), _xlpm.μ, AVERAGE(_xlpm.range), _xlpm.σ, _xlfn.STDEV.P(_xlpm.range), _xlpm.min_val, MIN(_xlpm.range), _xlpm.max_val, MAX(_xlpm.range), _xlpm.med_val, MEDIAN(_xlpm.range), _xlpm.μ_minus_σ, _xlpm.μ - _xlpm.σ, _xlpm.μ_plus_σ, _xlpm.μ + _xlpm.σ, _xlpm.smry_vals, _xlfn.VSTACK(_xlpm.min_val, _xlpm.μ, _xlpm.med_val, _xlpm.max_val, _xlpm.σ), _xlpm.smry_labels, _xlfn.VSTACK("Min", "Mean (μ)", "Median", "Max", "Stdev (σ)"), _xlpm.span_vals, _xlfn.VSTACK(_xlpm.min_val, _xlpm.μ_minus_σ, _xlpm.μ, _xlpm.μ_plus_σ, _xlpm.max_val, _xlpm.σ), _xlpm.span_labels, _xlfn.VSTACK("Min", "μ − σ", "Mean (μ)", "μ + σ", "Max", "Stdev (σ)"), _xlpm.selected_vals, IF(_xlpm.mode = "SPAN", _xlpm.span_vals, _xlpm.smry_vals), _xlpm.selected_labels, IF(_xlpm.mode = "SPAN", _xlpm.span_labels, _xlpm.smry_labels), _xlpm.rounded_vals, ROUND(_xlpm.selected_vals, _xlpm.prec), _xlpm.result, IF(_xlpm.label = "LBL", _xlfn.HSTACK(_xlpm.selected_labels, _xlpm.rounded_vals), _xlpm.rounded_vals), _xlpm.result))</definedName>
    <definedName name="Stats.STAT_VAL_BRACKET">_xlfn.LAMBDA(_xlpm.TestArray,_xlpm.Target,_xlop.incl,_xlop.mode,_xlop.lbl,_xlop.prec, _xlfn.LET(_xlpm.prec, IF(_xlfn.ISOMITTED(_xlpm.prec), 3, _xlpm.prec), _xlpm.mode, UPPER(IF(_xlfn.ISOMITTED(_xlpm.mode), "VER", _xlpm.mode)), _xlpm.lbl, UPPER(IF(_xlfn.ISOMITTED(_xlpm.lbl), "", _xlpm.lbl)), _xlpm.lbl_val, _xlpm.lbl = "LBL", _xlpm.incl, UPPER(IF(_xlfn.ISOMITTED(_xlpm.incl), "INC", _xlpm.incl)), _xlpm.lower, MAX(_xlfn._xlws.FILTER(_xlpm.TestArray, _xlpm.TestArray &lt; _xlpm.Target)), _xlpm.upper, MIN(_xlfn._xlws.FILTER(_xlpm.TestArray, _xlpm.TestArray &gt; _xlpm.Target)), _xlpm.val_array, IF(_xlpm.incl = "INC", _xlfn.VSTACK(_xlpm.lower, _xlpm.Target, _xlpm.upper), _xlfn.VSTACK(_xlpm.lower, _xlpm.upper)), _xlpm.val_array_r, ROUND(_xlpm.val_array, _xlpm.prec), _xlpm.lbl_array, IF(_xlpm.incl = "INC", {"Lower";"Target";"Upper"}, {"Lower";"Upper"}), _xlpm.output, _xlfn.SWITCH(_xlpm.mode, "STR", "(" &amp; _xlfn.TEXTJOIN(" : ", , FIXED(_xlpm.val_array_r, _xlpm.prec)) &amp; ")", "HOR", IF(_xlpm.lbl_val, _xlfn.VSTACK(TRANSPOSE(_xlpm.lbl_array), TRANSPOSE(_xlpm.val_array_r)), TRANSPOSE(_xlpm.val_array_r)), "VER", IF(_xlpm.lbl_val, _xlfn.HSTACK(_xlpm.lbl_array, _xlpm.val_array_r), _xlpm.val_array_r), _xlpm.val_array_r), _xlpm.output))</definedName>
    <definedName name="Stats.STAT_VALUE_OF_PCT">_xlfn.LAMBDA(_xlpm.min,_xlpm.max,_xlpm.pct,_xlop.decprec, _xlfn.LET(_xlpm.decprec, IF(_xlfn.ISOMITTED(_xlpm.decprec), 15, _xlpm.decprec), _xlpm.calc, _xlpm.pct * (_xlpm.max - _xlpm.min) + _xlpm.min, ROUND(_xlpm.calc, _xlpm.decprec)))</definedName>
    <definedName name="Stats.STAT_VOLUME">_xlfn.LAMBDA(_xlpm.range,_xlop.label,_xlop.prec, _xlfn.LET(_xlpm.label, IF(_xlfn.ISOMITTED(_xlpm.label), "", UPPER(_xlpm.label)), _xlpm.prec, IF(_xlfn.ISOMITTED(_xlpm.prec), 3, _xlpm.prec), _xlpm.count_val, COUNT(_xlpm.range), _xlpm.sum_val, SUM(_xlpm.range), _xlpm.mean_val, IF(_xlpm.count_val &gt; 0, AVERAGE(_xlpm.range), NA()), _xlpm.raw_vals, _xlfn.VSTACK(_xlpm.count_val, _xlpm.sum_val, _xlpm.mean_val), _xlpm.rounded_vals, ROUND(_xlpm.raw_vals, _xlpm.prec), _xlpm.labels, _xlfn.VSTACK("Count", "Sum", "Mean (μ)"), _xlpm.output, IF(_xlpm.label = "LBL", _xlfn.HSTACK(_xlpm.labels, _xlpm.rounded_vals), _xlpm.rounded_vals), _xlpm.output))</definedName>
    <definedName name="Stats.STAT_WTD_AVG">_xlfn.LAMBDA(_xlpm.wts,_xlpm.values, _xlfn.LET(_xlpm.len_match, COUNTA(_xlpm.wts) = COUNTA(_xlpm.values), _xlpm.total_wt, SUM(_xlpm.wts), _xlpm.result, IF(NOT(_xlpm.len_match) + (_xlpm.total_wt = 0), NA(), SUMPRODUCT(_xlpm.wts, _xlpm.values) / _xlpm.total_wt), _xlpm.result))</definedName>
    <definedName name="STATSLIST">_xlfn.LAMBDA(_xlpm.range,_xlop.mode,_xlop.prec, _xlfn.LET(_xlpm.mode, IF(OR(_xlfn.ISOMITTED(_xlpm.mode), _xlpm.mode &gt; 6), 0, _xlpm.mode), _xlpm.prec, IF(_xlfn.ISOMITTED(_xlpm.prec), 3, _xlpm.prec), _xlpm.label_list, TRANSPOSE({"Min","ς⁻","μ","ς⁺","Max","σ","Skew.P","Ct","Range","Midrange","Sum","ẋ"}), _xlpm.stats, TRANSPOSE(CHOOSE({1,2,3,4,5,6,7,8,9,10,11,12}, FIXED(MIN(_xlpm.range), _xlpm.prec), FIXED(AVERAGE(_xlpm.range) - _xlfn.STDEV.P(_xlpm.range), _xlpm.prec), FIXED(AVERAGE(_xlpm.range), _xlpm.prec), FIXED(AVERAGE(_xlpm.range) + _xlfn.STDEV.P(_xlpm.range), _xlpm.prec), FIXED(MAX(_xlpm.range), _xlpm.prec), FIXED(_xlfn.STDEV.P(_xlpm.range), _xlpm.prec), FIXED(_xlfn.SKEW.P(_xlpm.range), _xlpm.prec), FIXED(COUNT(_xlpm.range), 0), FIXED(MAX(_xlpm.range) - MIN(_xlpm.range), _xlpm.prec), FIXED(AVERAGE(MIN(_xlpm.range), MAX(_xlpm.range)), _xlpm.prec), FIXED(SUM(_xlpm.range), _xlpm.prec), FIXED(MEDIAN(_xlpm.range), _xlpm.prec), )), _xlpm.output, CHOOSE({1,2}, _xlpm.label_list, VALUE(_xlpm.stats)), _xlpm.return, _xlfn.SWITCH(_xlpm.mode, 0, _xlpm.output, 1, _xlfn.CHOOSEROWS(_xlpm.output, 1, 5), 2, _xlfn.CHOOSEROWS(_xlpm.output, 1, 3, 5), 3, _xlfn.CHOOSEROWS(_xlpm.output, 1, 2, 3, 4, 5), 4, _xlfn.CHOOSEROWS(_xlpm.output, 1, 2, 3, 4, 5, 11), 5, _xlfn.CHOOSEROWS(_xlpm.output, 1, 2, 3, 4, 5, 6), 6, _xlfn.CHOOSEROWS(_xlpm.output, 1, 2, 3, 4, 5, 6, 11)), _xlpm.return))</definedName>
    <definedName name="STATSTILES">_xlfn.LAMBDA(_xlpm.range,_xlop.divisions,_xlop.mode,_xlop.style,_xlop.precision, _xlfn.LET(_xlpm.mode, IF(OR(_xlfn.ISOMITTED(_xlpm.mode), _xlpm.mode &gt; 2), 0, _xlpm.mode), _xlpm.divisions, IF(_xlfn.ISOMITTED(_xlpm.divisions), 10, _xlpm.divisions), _xlpm.precision, IF(_xlfn.ISOMITTED(_xlpm.precision), 3, _xlpm.precision), _xlpm.style, IF(OR(_xlfn.ISOMITTED(_xlpm.style), _xlpm.style &gt; 2), 0, _xlpm.style), _xlpm.pctiles, _xlfn.SWITCH(_xlpm.style, 1, _xlfn.SEQUENCE(_xlpm.divisions - 1, 1, 1) * 1 / _xlpm.divisions, 2, _xlfn.SEQUENCE(_xlpm.divisions, 1, 0) * 1 / _xlpm.divisions, 0, _xlfn.SEQUENCE(_xlpm.divisions + 1, 1, 0) * 1 / _xlpm.divisions, ), _xlpm.fmt, "0.00%", _xlpm.pct_labels, TEXT(_xlpm.pctiles, _xlpm.fmt), _xlpm.pct_vals, ROUND(_xlfn.PERCENTILE.INC(_xlpm.range, _xlpm.pctiles), _xlpm.precision), _xlpm.counts, _xlfn.BYROW(_xlpm.pct_vals, _xlfn.LAMBDA(_xlpm.x, COUNTIF(_xlpm.range, "&lt;=" &amp; _xlpm.x))), _xlfn.SWITCH(_xlpm.mode, 0, _xlpm.pct_vals, 1, CHOOSE({1,2}, _xlpm.pct_labels, VALUE(_xlpm.pct_vals)), 2, CHOOSE({1,2,3}, _xlpm.pct_labels, VALUE(_xlpm.pct_vals), VALUE(_xlpm.counts)))))</definedName>
    <definedName name="Str.STR_COUNTCHAR">_xlfn.LAMBDA(_xlpm.input,_xlpm.target, _xlfn.LET(_xlpm.char, LEFT(_xlpm.target, 1), _xlpm.arr_chars, MID(_xlpm.input, _xlfn.SEQUENCE(LEN(_xlpm.input)), 1), _xlpm.matches, _xlpm.arr_chars = _xlpm.char, _xlpm.result, SUM(--_xlpm.matches), _xlpm.result))</definedName>
    <definedName name="Str.STR_FILTERCHARS">_xlfn.LAMBDA(_xlpm.input,_xlop.mode,_xlop.fallback, _xlfn.LET(_xlpm.mode, IF(_xlfn.ISOMITTED(_xlpm.mode), "DGT", UPPER(_xlpm.mode)), _xlpm.arr_chars, MID(_xlpm.input, _xlfn.SEQUENCE(LEN(_xlpm.input)), 1), _xlpm.arr_code, CODE(_xlpm.arr_chars), _xlpm.arr_isDigit, (_xlpm.arr_code &gt;= 48) * (_xlpm.arr_code &lt;= 57), _xlpm.arr_isUpper, (_xlpm.arr_code &gt;= 65) * (_xlpm.arr_code &lt;= 90), _xlpm.arr_isLower, (_xlpm.arr_code &gt;= 97) * (_xlpm.arr_code &lt;= 122), _xlpm.arr_isLetter, _xlpm.arr_isUpper + _xlpm.arr_isLower, _xlpm.arr_isWhitespace, (_xlpm.arr_code = 32) + (_xlpm.arr_code = 9) + (_xlpm.arr_code = 160) + (_xlpm.arr_code = 10) + (_xlpm.arr_code = 13) + (_xlpm.arr_chars = _xlfn.UNICHAR(8203)) + (_xlpm.arr_chars = _xlfn.UNICHAR(8239)), _xlpm.arr_filtered, _xlfn.SWITCH(_xlpm.mode, "DGT", IF(_xlpm.arr_isDigit, _xlpm.arr_chars, ""), "DIG", IF(_xlpm.arr_isDigit, _xlpm.arr_chars, ""), "LTR", IF(_xlpm.arr_isLetter, _xlpm.arr_chars, ""), "ELS", IF(NOT(_xlpm.arr_isDigit + _xlpm.arr_isLetter + _xlpm.arr_isWhitespace), _xlpm.arr_chars, ""), _xlpm.arr_chars), _xlpm.result, _xlfn.TEXTJOIN("", TRUE, _xlpm.arr_filtered), IF(_xlpm.result = "", IF(_xlfn.ISOMITTED(_xlpm.fallback), "#NONE!", _xlpm.fallback), _xlpm.result)))</definedName>
    <definedName name="Str.STR_GETCHARS">_xlfn.LAMBDA(_xlpm.input,_xlop.fallback, _xlfn.LET(_xlpm.arr_chars, MID(_xlpm.input, _xlfn.SEQUENCE(LEN(_xlpm.input)), 1), _xlpm.arr_nondigits, IF(ISNUMBER(VALUE(_xlpm.arr_chars)), "", _xlpm.arr_chars), _xlpm.result, _xlfn.TEXTJOIN("", TRUE, _xlpm.arr_nondigits), IF(_xlpm.result = "", IF(_xlfn.ISOMITTED(_xlpm.fallback), "#NONE!", _xlpm.fallback), _xlpm.result)))</definedName>
    <definedName name="Str.STR_GETDIGITS">_xlfn.LAMBDA(_xlpm.input,_xlop.fallback, _xlfn.LET(_xlpm.arr_chars, MID(_xlpm.input, _xlfn.SEQUENCE(LEN(_xlpm.input)), 1), _xlpm.arr_digits, IF(ISNUMBER(VALUE(_xlpm.arr_chars)), _xlpm.arr_chars, ""), _xlpm.result, _xlfn.TEXTJOIN("", TRUE, _xlpm.arr_digits), IF(_xlpm.result = "", IF(_xlfn.ISOMITTED(_xlpm.fallback), "#NONE!", _xlpm.fallback), _xlpm.result)))</definedName>
    <definedName name="Str.STR_HASCAP_AFTERFIRST">_xlfn.LAMBDA(_xlpm.word, _xlfn.LET(_xlpm.count, LEN(_xlpm.word), _xlpm.subword, RIGHT(_xlpm.word, _xlpm.count - 1), _xlpm.letter, LEFT(_xlpm.subword, 1), _xlpm.code, CODE(_xlpm.letter), _xlpm.test, AND(_xlpm.code &gt;= 65, _xlpm.code &lt;= 90), IF(AND(NOT(_xlpm.test), LEN(_xlpm.subword) &gt; 1), Str.STR_HASCAP_AFTERFIRST(_xlpm.subword), _xlpm.test)))</definedName>
    <definedName name="Str.STR_REMOVE_ENCLOSED">_xlfn.LAMBDA(_xlpm.input, IF(ISERROR(SEARCH("(", _xlpm.input)), _xlpm.input, _xlfn.LET(_xlpm.first_find, SEARCH("(", _xlpm.input), _xlpm.second_find, SEARCH(")", _xlpm.input), _xlpm.new_string, LEFT(_xlpm.input, _xlpm.first_find - 1) &amp; MID(_xlpm.input, _xlpm.second_find + 1, LEN(_xlpm.input)), Str.STR_REMOVE_ENCLOSED(_xlpm.new_string))))</definedName>
    <definedName name="Str.STR_SANITIZE">_xlfn.LAMBDA(_xlpm.text, _xlfn.LET(_xlpm.step1, SUBSTITUTE(_xlpm.text, CHAR(160), " "), _xlpm.step2, SUBSTITUTE(_xlpm.step1, CHAR(9), " "), _xlpm.step3, SUBSTITUTE(_xlpm.step2, CHAR(10), " "), _xlpm.step4, SUBSTITUTE(_xlpm.step3, CHAR(13), " "), _xlpm.step5, SUBSTITUTE(_xlpm.step4, _xlfn.UNICHAR(8203), " "), _xlpm.step6, SUBSTITUTE(_xlpm.step5, _xlfn.UNICHAR(8239), " "), _xlpm.step6))</definedName>
    <definedName name="Str.STR_SPLITCHARS">_xlfn.LAMBDA(_xlpm.input,_xlop.mode, _xlfn.LET(_xlpm.mode, IF(_xlfn.ISOMITTED(_xlpm.mode), "R", UPPER(_xlpm.mode)), _xlpm.arr_chars, MID(_xlpm.input, _xlfn.SEQUENCE(LEN(_xlpm.input)), 1), IF(_xlpm.mode = "C", _xlpm.arr_chars, TRANSPOSE(_xlpm.arr_chars))))</definedName>
    <definedName name="Str.STR_TEXTBETWEEN">_xlfn.LAMBDA(_xlpm.input,_xlpm.delim1,_xlop.delim2,_xlop.includeDelims, _xlfn.LET(_xlpm.delim2, IF(_xlfn.ISOMITTED(_xlpm.delim2), _xlpm.delim1, _xlpm.delim2), _xlpm.includeDelims, IF(_xlfn.ISOMITTED(_xlpm.includeDelims), FALSE, _xlpm.includeDelims), _xlpm.startPos, FIND(_xlpm.delim1, _xlpm.input), _xlpm.endPos, FIND(_xlpm.delim2, _xlpm.input, _xlpm.startPos + LEN(_xlpm.delim1)), _xlpm.midText, MID(_xlpm.input, _xlpm.startPos + LEN(_xlpm.delim1), _xlpm.endPos - _xlpm.startPos - LEN(_xlpm.delim1)), _xlpm.result, IF(_xlpm.includeDelims, _xlpm.delim1 &amp; _xlpm.midText &amp; _xlpm.delim2, _xlpm.midText), _xlpm.output, IFERROR(_xlpm.result, "#DELIM!"), _xlpm.output))</definedName>
    <definedName name="Str.STR_UNIQUECHARS">_xlfn.LAMBDA(_xlpm.input,_xlop.style,_xlop.mode, _xlfn.LET(_xlpm.style, IF(_xlfn.ISOMITTED(_xlpm.style), "RAW", UPPER(_xlpm.style)), _xlpm.mode, IF(_xlfn.ISOMITTED(_xlpm.mode), "ALL", UPPER(_xlpm.mode)), _xlpm.stripped, SUBSTITUTE(_xlpm.input, " ", ""), _xlpm.arr_chars, MID(_xlpm.stripped, _xlfn.SEQUENCE(LEN(_xlpm.stripped)), 1), _xlpm.arr_styled, _xlfn.SWITCH(_xlpm.style, "LO", LOWER(_xlpm.arr_chars), "UP", UPPER(_xlpm.arr_chars), _xlpm.arr_chars), _xlpm.result, _xlfn.SWITCH(_xlpm.mode, "UNS", _xlfn.CONCAT(_xlfn.UNIQUE(_xlpm.arr_styled)), "SRT", _xlfn.CONCAT(_xlfn._xlws.SORT(_xlfn.UNIQUE(_xlpm.arr_styled))), _xlfn.CONCAT(_xlpm.arr_styled)), _xlpm.result))</definedName>
    <definedName name="STRIP_CHARS">_xlfn.LAMBDA(_xlpm.input, IF(ISERROR(SEARCH("(", _xlpm.input)), _xlpm.input, _xlfn.LET(_xlpm.first_find, SEARCH("(", _xlpm.input), _xlpm.second_find, SEARCH(")", _xlpm.input), _xlpm.new_string, LEFT(_xlpm.input, _xlpm.first_find - 1) &amp; MID(_xlpm.input, _xlpm.second_find + 1, LEN(_xlpm.input)), STRIP_CHARS(_xlpm.new_string))))</definedName>
    <definedName name="SUM_AP">_xlfn.LAMBDA(_xlpm.lbound,_xlpm.length,_xlop.increment,_xlop.mode, _xlfn.LET(_xlpm.mode, IF(OR(_xlfn.ISOMITTED(_xlpm.mode), _xlpm.mode &gt; 1), 0, _xlpm.mode), _xlpm.increment, IF(_xlfn.ISOMITTED(_xlpm.increment), 1, _xlpm.increment), _xlpm.ubound, _xlpm.lbound + (_xlpm.length - 1) * _xlpm.increment, _xlpm.total, (_xlpm.length / 2) * ((2 * _xlpm.lbound) + ((_xlpm.length - 1) * _xlpm.increment)), _xlfn.SWITCH(_xlpm.mode, 0, _xlpm.total, 1, _xlpm.ubound, )))</definedName>
    <definedName name="SUM_INTEGERS">_xlfn.LAMBDA(_xlpm.input,_xlop.mode, _xlfn.LET(_xlpm.mode, IF(OR(_xlfn.ISOMITTED(_xlpm.mode), _xlpm.mode &gt; 2), 0, _xlpm.mode), _xlpm.even_ubound, IF(ISEVEN(_xlpm.input), _xlpm.input, _xlpm.input - 1), _xlpm.odd_ubound, IF(ISODD(_xlpm.input), _xlpm.input, _xlpm.input - 1), _xlpm.output, _xlfn.SWITCH(_xlpm.mode, 0, (_xlpm.input * (_xlpm.input + 1)) / 2, 1, (_xlpm.even_ubound * (_xlpm.even_ubound + 2)) / 4, 2, ((_xlpm.odd_ubound + 1) / 2) ^ 2), _xlpm.output))</definedName>
    <definedName name="SUM_RANGE">_xlfn.LAMBDA(_xlpm.lbound,_xlop.ubound,_xlop.increment, _xlfn.LET(_xlpm.u_bound, IF(_xlfn.ISOMITTED(_xlpm.ubound), _xlpm.lbound, _xlpm.ubound), _xlpm.lbound, IF(_xlfn.ISOMITTED(_xlpm.ubound), 1, _xlpm.lbound), _xlpm.increment, IF(_xlfn.ISOMITTED(_xlpm.increment), 1, _xlpm.increment), _xlpm.length, TRUNC((_xlpm.u_bound - _xlpm.lbound) / _xlpm.increment) + 1, _xlpm.total, (_xlpm.length / 2) * ((2 * _xlpm.lbound) + ((_xlpm.length - 1) * _xlpm.increment)), _xlpm.total))</definedName>
    <definedName name="SUMDIGITS">_xlfn.LAMBDA(_xlpm.input, _xlfn.LET(_xlpm.mode, IF(_xlpm.input &lt; 1, 1, 0), _xlpm.input, _xlfn.SWITCH(_xlpm.mode, 0, TRUNC(_xlpm.input), 1, VALUE(SUBSTITUTE(_xlpm.input, ".", "")), ), IF(AND(_xlpm.input &lt;&gt; 11, _xlpm.input &lt;&gt; 22, _xlpm.input &lt;&gt; 33), SUMPRODUCT(--MID(_xlpm.input, _xlfn.SEQUENCE(LEN(_xlpm.input)), 1)), _xlpm.input)))</definedName>
    <definedName name="Sums.SUM_BETWEEN_BOUNDS">_xlfn.LAMBDA(_xlpm.lbound,_xlop.ubound,_xlop.increment, _xlfn.LET(_xlpm.u_bound, IF(_xlfn.ISOMITTED(_xlpm.ubound), _xlpm.lbound, _xlpm.ubound), _xlpm.lbound, IF(_xlfn.ISOMITTED(_xlpm.ubound), 1, _xlpm.lbound), _xlpm.increment, IF(_xlfn.ISOMITTED(_xlpm.increment), 1, _xlpm.increment), _xlpm.length, TRUNC((_xlpm.u_bound - _xlpm.lbound) / _xlpm.increment) + 1, _xlpm.total, (_xlpm.length / 2) * ((2 * _xlpm.lbound) + ((_xlpm.length - 1) * _xlpm.increment)), _xlpm.total))</definedName>
    <definedName name="Sums.SUM_INTEGERS">_xlfn.LAMBDA(_xlpm.input,_xlop.mode, _xlfn.LET(_xlpm.mode, IF(OR(_xlfn.ISOMITTED(_xlpm.mode), _xlpm.mode &gt; 2), 0, _xlpm.mode), _xlpm.even_ubound, IF(ISEVEN(_xlpm.input), _xlpm.input, _xlpm.input - 1), _xlpm.odd_ubound, IF(ISODD(_xlpm.input), _xlpm.input, _xlpm.input - 1), _xlpm.output, _xlfn.SWITCH(_xlpm.mode, 0, (_xlpm.input * (_xlpm.input + 1)) / 2, 1, (_xlpm.even_ubound * (_xlpm.even_ubound + 2)) / 4, 2, ((_xlpm.odd_ubound + 1) / 2) ^ 2), _xlpm.output))</definedName>
    <definedName name="Sums.SUM_N_TERMS">_xlfn.LAMBDA(_xlpm.lbound,_xlpm.length,_xlop.increment,_xlop.mode, _xlfn.LET(_xlpm.mode, IF(OR(_xlfn.ISOMITTED(_xlpm.mode), _xlpm.mode &gt; 1), 0, _xlpm.mode), _xlpm.increment, IF(_xlfn.ISOMITTED(_xlpm.increment), 1, _xlpm.increment), _xlpm.ubound, _xlpm.lbound + (_xlpm.length - 1) * _xlpm.increment, _xlpm.total, (_xlpm.length / 2) * ((2 * _xlpm.lbound) + ((_xlpm.length - 1) * _xlpm.increment)), _xlfn.SWITCH(_xlpm.mode, 0, _xlpm.total, 1, _xlpm.ubound)))</definedName>
    <definedName name="Sums.SUM_RANGE">_xlfn.LAMBDA(_xlpm.lbound,_xlop.ubound,_xlop.increment, _xlfn.LET(_xlpm.ubound_internal, IF(_xlfn.ISOMITTED(_xlpm.ubound), _xlpm.lbound, _xlpm.ubound), _xlpm.lbound_internal, IF(_xlfn.ISOMITTED(_xlpm.ubound), 1, _xlpm.lbound), _xlpm.step, IF(_xlfn.ISOMITTED(_xlpm.increment), 1, _xlpm.increment), _xlpm.length, TRUNC((_xlpm.ubound_internal - _xlpm.lbound_internal) / _xlpm.step) + 1, _xlpm.total, (_xlpm.length / 2) * ((2 * _xlpm.lbound_internal) + ((_xlpm.length - 1) * _xlpm.step)), _xlpm.total))</definedName>
    <definedName name="SUN.M.KG">_xlfn.LAMBDA(1.98842E+30)</definedName>
    <definedName name="SUN.M.T">#N/A</definedName>
    <definedName name="SUN.R.AU">#N/A</definedName>
    <definedName name="SUN.R.KM">_xlfn.LAMBDA(695700)</definedName>
    <definedName name="SYNODIC">_xlfn.LAMBDA(_xlpm.p,_xlpm.q, ((_xlpm.p * _xlpm.q) / ABS(_xlpm.p - _xlpm.q)))</definedName>
    <definedName name="Table_1">#REF!</definedName>
    <definedName name="Table_2">#REF!</definedName>
    <definedName name="TABLE_OUT">_xlfn.LAMBDA(_xlop.null, _xlfn.LET(_xlpm.list1, {"A";"B";"C";"D";"F"}, _xlpm.list2, {1;2;3;4;5}, CHOOSE({1,2}, _xlpm.list1, _xlpm.list2)))</definedName>
    <definedName name="TEMP_CF">_xlfn.LAMBDA(_xlpm.C,_xlop.precision, _xlfn.LET(_xlpm.precision, IF((_xlfn.ISOMITTED(_xlpm.precision)) + (_xlpm.precision &lt; 0), 3, _xlpm.precision), ROUND(_xlpm.C * (9 / 5) + 32, _xlpm.precision)))</definedName>
    <definedName name="TEMP_FC">_xlfn.LAMBDA(_xlpm.F,_xlop.precision, _xlfn.LET(_xlpm.precision, IF((_xlfn.ISOMITTED(_xlpm.precision)) + (_xlpm.precision &lt; 0), 3, _xlpm.precision), ROUND((_xlpm.F - 32) * (5 / 9), _xlpm.precision)))</definedName>
    <definedName name="TEMP_FROM_TYPE">_xlfn.LAMBDA(_xlpm.in,_xlop.mode, _xlfn.LET(_xlpm.mode, IF(OR(_xlfn.ISOMITTED(_xlpm.mode), _xlpm.mode &gt; 1), 0, _xlpm.mode), _xlpm.input, SUBSTITUTE(_xlpm.in, " ", ""), _xlpm.class, LEFT(_xlpm.input, 1), _xlpm.sub, RIGHT(_xlpm.input, LEN(_xlpm.input) - 1), _xlpm.thresholds, {55000,25000,10000,7500,6000,5000,3500,2400,1300,600}, _xlpm.classifications, {"O","B","A","F","G","K","M","L","T","Y"}, _xlpm.q_vals, {3000,1500,250,150,100,150,110,110,70,30}, _xlpm.max_temp, _xlfn.XLOOKUP(_xlpm.class, _xlpm.classifications, _xlpm.thresholds), _xlpm.q_factor, _xlfn.XLOOKUP(_xlpm.class, _xlpm.classifications, _xlpm.q_vals), _xlpm.k_temp, _xlpm.max_temp - (_xlpm.sub * _xlpm.q_factor), _xlfn.SWITCH(_xlpm.mode, 0, _xlpm.k_temp, 1, _xlpm.input &amp; " = " &amp; _xlpm.k_temp)))</definedName>
    <definedName name="TEST">_xlfn.LAMBDA(_xlpm.input,_xlop.second, _xlfn.LET(_xlpm.first, IF(ROWS(_xlpm.input) &gt; 1, INDEX(_xlpm.input, 1), _xlpm.input), _xlpm.second, IF(_xlfn.ISOMITTED(_xlpm.second), 0, _xlpm.second), _xlpm.result, IF(_xlpm.second = 0, (INDEX(_xlpm.input, 1) - INDEX(_xlpm.input, 2)) / AVERAGE(_xlpm.input), (_xlpm.first - _xlpm.second) / (AVERAGE(_xlpm.first, _xlpm.second))), _xlpm.result))</definedName>
    <definedName name="TEXT_CONDENSE">_xlfn.LAMBDA(_xlpm.input,_xlop.style,_xlop.mode, _xlfn.LET(_xlpm.mode, IF((_xlfn.ISOMITTED(_xlpm.mode)) + (_xlpm.mode &lt; 0) + (_xlpm.mode &gt; 2), 0, _xlpm.mode), _xlpm.style, IF((_xlfn.ISOMITTED(_xlpm.style)) + (_xlpm.style &lt; 0) + (_xlpm.style &gt; 2), 0, _xlpm.style), _xlpm.strip, SUBSTITUTE(_xlpm.input, " ", ""), _xlpm.arr, MID(_xlpm.strip, _xlfn.SEQUENCE(LEN(_xlpm.strip)), 1), _xlpm.styled, _xlfn.SWITCH(_xlpm.style, 0, _xlpm.arr, 1, LOWER(_xlpm.arr), 2, UPPER(_xlpm.arr)), _xlpm.result, _xlfn.SWITCH(_xlpm.mode, 0, _xlfn.CONCAT(_xlpm.styled), 1, _xlfn.CONCAT(_xlfn.UNIQUE(_xlpm.styled)), 2, _xlfn.CONCAT(_xlfn._xlws.SORT(_xlfn.UNIQUE(_xlpm.styled)))), _xlpm.result))</definedName>
    <definedName name="TEXTBETWEEN">_xlfn.LAMBDA(_xlpm.input,_xlpm.delim1,_xlop.delim2,_xlop.includeDelims, _xlfn.LET(_xlpm.delim2, IF(_xlfn.ISOMITTED(_xlpm.delim2), _xlpm.delim1, _xlpm.delim2), _xlpm.includeDelims, IF(_xlfn.ISOMITTED(_xlpm.includeDelims), FALSE, _xlpm.includeDelims), _xlpm.startPos, FIND(_xlpm.delim1, _xlpm.input), _xlpm.endPos, FIND(_xlpm.delim2, _xlpm.input, _xlpm.startPos + LEN(_xlpm.delim1)), _xlpm.betweenText, MID(_xlpm.input, _xlpm.startPos + LEN(_xlpm.delim1), _xlpm.endPos - _xlpm.startPos - LEN(_xlpm.delim1)), _xlpm.result, IF(_xlpm.includeDelims, _xlpm.delim1 &amp; _xlpm.betweenText &amp; _xlpm.delim2, _xlpm.betweenText), _xlpm.output, IFERROR(_xlpm.result, "#DELIM!"), _xlpm.output))</definedName>
    <definedName name="TIME_DIFF">_xlfn.LAMBDA(_xlpm.input,_xlop.second, _xlfn.LET(_xlpm.left, IF(_xlpm.second = 0, _xlfn.CHOOSECOLS(_xlpm.input, 1), _xlpm.input), _xlpm.right, IF(_xlpm.second = 0, _xlfn.CHOOSECOLS(_xlpm.input, 2), _xlpm.second), _xlpm.suff_l, UPPER(RIGHT(_xlpm.left, 2)), _xlpm.h_part_l, IFERROR(VALUE(_xlfn.TEXTBEFORE(_xlpm.left, ":")), 0), _xlpm.m_part_l, IFERROR(VALUE(LEFT(_xlfn.TEXTAFTER(_xlpm.left, ":"), 2)), 0), _xlpm.hrs_l, IF(AND(_xlpm.suff_l = "PM", _xlpm.h_part_l &lt; 12), _xlpm.h_part_l + 12, _xlpm.h_part_l), _xlpm.mns_l, _xlpm.m_part_l / 60, _xlpm.time_l, _xlpm.hrs_l + _xlpm.mns_l, _xlpm.suff_r, UPPER(RIGHT(_xlpm.right, 2)), _xlpm.h_part_r, IFERROR(VALUE(_xlfn.TEXTBEFORE(_xlpm.right, ":")), 0), _xlpm.m_part_r, IFERROR(VALUE(LEFT(_xlfn.TEXTAFTER(_xlpm.right, ":"), 2)), 0), _xlpm.hrs_r, IF(AND(_xlpm.suff_r = "PM", _xlpm.h_part_r &lt; 12), _xlpm.h_part_r + 12, _xlpm.h_part_r), _xlpm.mns_r, _xlpm.m_part_r / 60, _xlpm.time_r, _xlpm.hrs_r + _xlpm.mns_r, _xlpm.output, IFERROR(ABS(_xlpm.time_l - _xlpm.time_r), ""), _xlpm.output))</definedName>
    <definedName name="TIME_FROMMIL">_xlfn.LAMBDA(_xlpm.input, _xlfn.LET(_xlpm.conv, TEXT(_xlpm.input, "0000"), _xlpm.h_part, LEFT(_xlpm.conv, 2), _xlpm.m_part, RIGHT(_xlpm.conv, 2), _xlpm.suff, IF(VALUE(_xlpm.h_part) &gt;= 12, " PM", " AM"), _xlpm.hrs, IF(VALUE(_xlpm.h_part) &gt; 12, VALUE(_xlpm.h_part - 12), VALUE(_xlpm.h_part)), _xlpm.output, TEXT(CONCATENATE(_xlpm.hrs, ":", _xlpm.m_part, _xlpm.suff), "HH:MM AM/PM"), _xlpm.output))</definedName>
    <definedName name="TIME_TODEC">_xlfn.LAMBDA(_xlpm.input, _xlfn.LET(_xlpm.suff, UPPER(RIGHT(_xlpm.input, 2)), _xlpm.h_part, IFERROR(VALUE(_xlfn.TEXTBEFORE(_xlpm.input, ":")), 0), _xlpm.m_part, IFERROR(VALUE(LEFT(_xlfn.TEXTAFTER(_xlpm.input, ":"), 2)), 0), _xlpm.hrs, IF(AND(_xlpm.suff = "PM", _xlpm.h_part &lt; 12), _xlpm.h_part + 12, _xlpm.h_part), _xlpm.mns, _xlpm.m_part / 60, _xlpm.output, _xlpm.hrs + _xlpm.mns, _xlpm.output))</definedName>
    <definedName name="TIME_TOMIL">_xlfn.LAMBDA(_xlpm.input, _xlfn.LET(_xlpm.converted, TEXT(_xlpm.input, "HH:MM AM/PM"), _xlpm.suff, RIGHT(_xlpm.converted, 2), _xlpm.h_part, IFERROR(VALUE(_xlfn.TEXTBEFORE(_xlpm.converted, ":")), 0), _xlpm.m_part, IFERROR(VALUE(LEFT(_xlfn.TEXTAFTER(_xlpm.converted, ":"), 2)), 0), _xlpm.hrs, IF(AND(_xlpm.suff = "PM", _xlpm.h_part &lt; 12), _xlpm.h_part + 12, _xlpm.h_part), _xlpm.mns, _xlpm.m_part, _xlpm.output, TEXT((_xlpm.hrs * 100) + _xlpm.mns, "0###"), _xlpm.output))</definedName>
    <definedName name="Time.TIME_CLOCK12_TO_MIL12">_xlfn.LAMBDA(_xlpm.incoming, _xlfn.LET(_xlpm.toText, TEXT(_xlpm.incoming, "HH:MM AM/PM"), _xlpm.ampm, UPPER(RIGHT(_xlpm.toText, 2)), _xlpm.hr, TEXT(_xlfn.TEXTBEFORE(_xlpm.toText, ":"), "00"), _xlpm.mn, TEXT(_xlfn.TEXTBEFORE(_xlfn.TEXTAFTER(_xlpm.toText, ":"), RIGHT(_xlpm.toText, 2)), "00"), _xlpm.output, _xlpm.hr &amp; _xlpm.mn &amp; _xlpm.ampm, _xlpm.output))</definedName>
    <definedName name="Time.TIME_DECIMAL_TO_UNITS">_xlfn.LAMBDA(_xlpm.unit,_xlpm.value,_xlop.mode,_xlop.decimalPlaces, _xlfn.LET(_xlpm.decimalPlaces, IF(_xlfn.ISOMITTED(_xlpm.decimalPlaces), 3, _xlpm.decimalPlaces), _xlpm.modeText, IF(_xlfn.ISOMITTED(_xlpm.mode), "TEXT", IF(OR(_xlpm.mode = 0, _xlpm.mode = "FORMAT"), "FORMAT", "TEXT")), _xlpm.factor, _xlfn.SWITCH(_xlpm.unit, "Y", 31557600, "D", 86400, "H", 3600, "M", 60, "S", 1, NA()), _xlpm.totalSeconds, _xlpm.value * _xlpm.factor, _xlpm.y, INT(_xlpm.totalSeconds / 31557600), _xlpm.d, INT(MOD(_xlpm.totalSeconds, 31557600) / 86400), _xlpm.h, INT(MOD(_xlpm.totalSeconds, 86400) / 3600), _xlpm.m, INT(MOD(_xlpm.totalSeconds, 3600) / 60), _xlpm.s, MOD(_xlpm.totalSeconds, 60), _xlpm.s_clamped, IF(ROUND(_xlpm.s, _xlpm.decimalPlaces) &gt;= 60, 60 - 10 ^ (-_xlpm.decimalPlaces), ROUND(_xlpm.s, _xlpm.decimalPlaces)), _xlpm.formattedY, _xlpm.y &amp; "y", _xlpm.formattedD, _xlpm.d &amp; "d", _xlpm.formattedH, _xlpm.h &amp; "h", _xlpm.formattedM, _xlpm.m &amp; "m", _xlpm.formattedS, TEXT(_xlpm.s_clamped, "0." &amp; REPT("0", _xlpm.decimalPlaces)) &amp; "s", _xlpm.textMode, _xlfn.TEXTJOIN(" ", TRUE, _xlpm.formattedY, _xlpm.formattedD, _xlpm.formattedH, _xlpm.formattedM, _xlpm.formattedS), _xlpm.colonS, TEXT(_xlpm.s_clamped, "00." &amp; REPT("0", _xlpm.decimalPlaces)), _xlpm.formatMode, TEXT(_xlpm.y, "00") &amp; ":" &amp; TEXT(_xlpm.d, "000") &amp; ":" &amp; TEXT(_xlpm.h, "00") &amp; ":" &amp; TEXT(_xlpm.m, "00") &amp; ":" &amp; _xlpm.colonS, _xlpm.result, IF(_xlpm.modeText = "FORMAT", _xlpm.formatMode, _xlpm.textMode), IFERROR(_xlpm.result, "Invalid Input")))</definedName>
    <definedName name="Time.TIME_DIFF">_xlfn.LAMBDA(_xlpm.start,_xlpm.end,_xlop.mode,_xlop.roundPlaces, _xlfn.LET(_xlpm.mode, IF(_xlfn.ISOMITTED(_xlpm.mode), 0, _xlpm.mode), _xlpm.roundPlaces, IF(_xlfn.ISOMITTED(_xlpm.roundPlaces), 9, _xlpm.roundPlaces), _xlpm.startSec, HOUR(_xlpm.start) * 3600 + MINUTE(_xlpm.start) * 60 + SECOND(_xlpm.start), _xlpm.endSec, HOUR(_xlpm.end) * 3600 + MINUTE(_xlpm.end) * 60 + SECOND(_xlpm.end), _xlpm.diffSec, MOD(_xlpm.endSec - _xlpm.startSec, 86400), _xlpm.hh, INT(_xlpm.diffSec / 3600), _xlpm.mm, INT(MOD(_xlpm.diffSec, 3600) / 60), _xlpm.ss, MOD(_xlpm.diffSec, 60), _xlpm.result, _xlfn.SWITCH(_xlpm.mode, 1, TEXT(ROUND(_xlpm.diffSec / 3600, _xlpm.roundPlaces), "0." &amp; REPT("0", _xlpm.roundPlaces)), 2, _xlpm.hh &amp; "h " &amp; _xlpm.mm &amp; "m " &amp; _xlpm.ss &amp; "s", TEXT(_xlpm.hh, "00") &amp; ":" &amp; TEXT(_xlpm.mm, "00") &amp; ":" &amp; TEXT(_xlpm.ss, "00")), _xlpm.result))</definedName>
    <definedName name="Time.TIME_MIL12_SHIFT">_xlfn.LAMBDA(_xlpm.incoming,_xlpm.adjustment, _xlfn.LET(_xlpm.ampm, RIGHT(_xlpm.incoming, 2), _xlpm.hhmm, LEFT(_xlpm.incoming, 4), _xlpm.hour, VALUE(LEFT(_xlpm.hhmm, 2)), _xlpm.minute, VALUE(RIGHT(_xlpm.hhmm, 2)) / 60, _xlpm.excelTime, TIME(_xlpm.hour + IF(AND(_xlpm.ampm = "PM", _xlpm.hour &lt; 12), 12, 0), _xlpm.minute * 60, 0), _xlpm.newTime, MOD(_xlpm.excelTime + _xlpm.adjustment / 24, 1), _xlpm.newHour, HOUR(_xlpm.newTime), _xlpm.newMin, MINUTE(_xlpm.newTime), _xlpm.suffix, IF(_xlpm.newHour &gt;= 12, "PM", "AM"), _xlpm.formattedHour, TEXT(MOD(_xlpm.newHour, 12), "00"), _xlpm.finalHour, IF(_xlpm.formattedHour = "00", "12", _xlpm.formattedHour), _xlpm.finalMin, TEXT(_xlpm.newMin, "00"), _xlfn.TEXTJOIN("", , _xlpm.finalHour, _xlpm.finalMin, _xlpm.suffix)))</definedName>
    <definedName name="Time.TIME_MIL12_TO_CLOCK12">_xlfn.LAMBDA(_xlpm.incoming, _xlfn.LET(_xlpm.ampm, RIGHT(_xlpm.incoming, 2), _xlpm.hhmm, LEFT(_xlpm.incoming, 4), _xlpm.hour, VALUE(LEFT(_xlpm.hhmm, 2)), _xlpm.minute, RIGHT(_xlpm.hhmm, 2), _xlpm.hr, _xlfn.SWITCH(_xlpm.hour, 12, "12", 0, "12", IF(_xlpm.ampm = "PM", TEXT(_xlpm.hour, "0"), TEXT(_xlpm.hour, "0"))), _xlpm.output, _xlfn.TEXTJOIN(":", , _xlpm.hr, _xlpm.minute) &amp; _xlpm.ampm, _xlpm.output))</definedName>
    <definedName name="Time.TIME_MIL12_TO_MIL24">_xlfn.LAMBDA(_xlpm.incoming, _xlfn.LET(_xlpm.ampm, RIGHT(_xlpm.incoming, 2), _xlpm.hhmm, LEFT(_xlpm.incoming, 4), _xlpm.hour, VALUE(LEFT(_xlpm.hhmm, 2)), _xlpm.minute, RIGHT(_xlpm.hhmm, 2), _xlpm.hr, _xlfn.SWITCH(_xlpm.ampm, "AM", IF(_xlpm.hour = 12, "00", TEXT(_xlpm.hour, "00")), "PM", IF(_xlpm.hour = 12, "12", TEXT(_xlpm.hour + 12, "00"))), _xlpm.output, _xlfn.TEXTJOIN("", , _xlpm.hr, _xlpm.minute), _xlpm.output))</definedName>
    <definedName name="Time.TIME_MIL24_TO_MIL12">_xlfn.LAMBDA(_xlpm.incoming, _xlfn.LET(_xlpm.hour, VALUE(LEFT(_xlpm.incoming, 2)), _xlpm.minute, RIGHT(_xlpm.incoming, 2), _xlpm.ampm, IF(_xlpm.hour &lt; 12, "AM", "PM"), _xlpm.hr, _xlfn.SWITCH(_xlpm.hour, 0, "12", 12, "12", IF(_xlpm.hour &gt; 12, TEXT(_xlpm.hour - 12, "00"), TEXT(_xlpm.hour, "00"))), _xlpm.output, _xlfn.TEXTJOIN("", , _xlpm.hr, _xlpm.minute, _xlpm.ampm), _xlpm.output))</definedName>
    <definedName name="Time.TIME_STD12_SHIFT">_xlfn.LAMBDA(_xlpm.startTime,_xlpm.adjustment,_xlop.formatted, _xlfn.LET(_xlpm.newTime, MOD(_xlpm.startTime + (_xlpm.adjustment / 24), 1), IF(_xlfn.ISOMITTED(_xlpm.formatted), _xlpm.newTime, TEXT(_xlpm.newTime, "hh:mm AM/PM"))))</definedName>
    <definedName name="Time.TIME_UNITS_TO_DECIMAL">_xlfn.LAMBDA(_xlpm.unit,_xlop.y,_xlop.d,_xlop.h,_xlop.m,_xlop.s,_xlop.outputMode, _xlfn.LET(_xlpm.y, N(_xlpm.y), _xlpm.d, N(_xlpm.d), _xlpm.h, N(_xlpm.h), _xlpm.m, N(_xlpm.m), _xlpm.s, N(_xlpm.s), _xlpm.outputMode, IF(_xlfn.ISOMITTED(_xlpm.outputMode), 0, _xlpm.outputMode), _xlpm.code, UPPER(LEFT(_xlpm.unit, 1)), _xlpm.raw, _xlfn.SWITCH(_xlpm.code, "S", (_xlpm.y * 31557600) + (_xlpm.d * 86400) + (_xlpm.h * 3600) + (_xlpm.m * 60) + _xlpm.s, "M", (_xlpm.y * 525960) + (_xlpm.d * 1440) + (_xlpm.h * 60) + _xlpm.m + (_xlpm.s / 60), "H", (_xlpm.y * 8766) + (_xlpm.d * 24) + _xlpm.h + (_xlpm.m / 60) + (_xlpm.s / 3600), "D", (_xlpm.y * 365.25) + _xlpm.d + (_xlpm.h / 24) + (_xlpm.m / 1440) + (_xlpm.s / 86400), "Y", _xlpm.y + (_xlpm.d / 365.25) + (_xlpm.h / 8766) + (_xlpm.m / 525960) + (_xlpm.s / 31557600), "Invalid Unit"), _xlpm.result, IF(_xlpm.outputMode = 1, IF(ISNUMBER(_xlpm.raw), FIXED(_xlpm.raw, 9) &amp; LOWER(_xlpm.code), _xlpm.raw), _xlpm.raw), _xlpm.result))</definedName>
    <definedName name="TO_MANTISSA">_xlfn.LAMBDA(_xlpm.input,_xlop.precision, _xlfn.LET(_xlpm.precision, IF(_xlfn.ISOMITTED(_xlpm.precision), LEN(_xlpm.input) + 3, _xlpm.precision), _xlpm.output, IF(_xlpm.input &lt; 1, _xlpm.input, _xlpm.input / 10 ^ (TRUNC(LOG(_xlpm.input)) + 1)), _xlpm.output))</definedName>
    <definedName name="TOFRAC">_xlfn.LAMBDA(_xlpm.input,_xlop.denom, _xlfn.LET(_xlpm.denom, IF(_xlfn.ISOMITTED(_xlpm.denom), 64, TRUNC(_xlpm.denom)), _xlpm.comfact, GCD(TRUNC(_xlpm.input * _xlpm.denom), _xlpm.denom), _xlpm.numfinal, TRUNC(_xlpm.input * _xlpm.denom / _xlpm.comfact), _xlpm.denomfinal, _xlpm.denom / _xlpm.comfact, _xlpm.output, IF(_xlpm.numfinal = 0, "#NONE!", TEXT(_xlpm.numfinal, "0") &amp; "/" &amp; TEXT(_xlpm.denomfinal, "0")), _xlpm.output))</definedName>
    <definedName name="TYPE_FROM_TEMP">_xlfn.LAMBDA(_xlpm.temp,_xlop.mode,_xlop.prec, _xlfn.LET(_xlpm.temp, _xlfn.IFS(_xlpm.temp &lt; 600, 600, _xlpm.temp &gt; 55000, 55000, TRUE, _xlpm.temp), _xlpm.mode, IF(OR(_xlfn.ISOMITTED(_xlpm.mode), _xlpm.mode &gt; 1), 0, _xlpm.mode), _xlpm.prec, IF(OR(_xlfn.ISOMITTED(_xlpm.prec), _xlpm.prec &lt; 0), 3, _xlpm.prec), _xlpm.thresholds, {55000,25000,10000,7500,6000,5000,3500,2400,1300,600,300}, _xlpm.classifications, {"O","B","A","F","G","K","M","L","T","Y"}, _xlpm.q_vals, {3000,1500,250,150,100,150,110,110,70,30}, _xlpm.index, MATCH(TRUE, _xlpm.temp &gt; _xlpm.thresholds, 0) - 1, _xlpm.s_type, INDEX(_xlpm.classifications, _xlpm.index), _xlpm.k_max, INDEX(_xlpm.thresholds, _xlpm.index), _xlpm.q_val, INDEX(_xlpm.q_vals, _xlpm.index), _xlpm.class_num, (_xlpm.k_max - _xlpm.temp) / _xlpm.q_val, _xlpm.s_class, IF(_xlpm.class_num = 10, 9.999, _xlpm.class_num), _xlpm.output, _xlfn.SWITCH(_xlpm.mode, 0, _xlpm.s_type &amp; " " &amp; FIXED(_xlpm.s_class, _xlpm.prec), 1, _xlpm.temp &amp; " = " &amp; _xlpm.s_type &amp; FIXED(_xlpm.s_class, _xlpm.prec), ), _xlpm.output))</definedName>
    <definedName name="UNIQUESORT">_xlfn.LAMBDA(_xlpm.range,_xlop.order, _xlfn.LET(_xlpm.order, IF(OR(_xlfn.ISOMITTED(_xlpm.order), _xlpm.order &gt; 1), 0, _xlpm.order), _xlpm.list, _xlfn.TOCOL(_xlpm.range, 3), _xlpm.sorted, _xlfn.SWITCH(_xlpm.order, 0, _xlfn._xlws.SORT(_xlfn.UNIQUE(_xlpm.list)), 1, _xlfn._xlws.SORT(_xlfn.UNIQUE(_xlpm.list), , -1), ), _xlpm.sorted))</definedName>
    <definedName name="V_Cube">#REF!</definedName>
    <definedName name="V_INTERSECT">_xlfn.LAMBDA(_xlpm.list,_xlpm.check,_xlop.mode, _xlfn.LET(_xlpm.mode, IF(OR(_xlfn.ISOMITTED(_xlpm.mode), _xlpm.mode &gt; 1), 0, 1), _xlpm.last_check, ISNA(_xlfn.BYROW(_xlpm.check, _xlfn.LAMBDA(_xlpm.y, _xlfn.XLOOKUP(_xlpm.y, _xlpm.list, _xlpm.list)))), _xlpm.last_list, _xlfn._xlws.FILTER(_xlpm.check, _xlpm.last_check = FALSE, ""), _xlpm.output, _xlfn.SWITCH(_xlpm.mode, 0, _xlpm.last_list, 1, _xlfn._xlws.SORT(_xlpm.last_list)), _xlpm.output))</definedName>
    <definedName name="V_RELCOMP">_xlfn.LAMBDA(_xlpm.list,_xlpm.check,_xlop.mode, _xlfn.LET(_xlpm.mode, IF(OR(_xlfn.ISOMITTED(_xlpm.mode), _xlpm.mode &gt; 1), 0, _xlpm.mode), _xlpm.a, _xlfn.SWITCH(_xlpm.mode, 0, _xlfn.TOCOL(_xlpm.list, 3), 1, _xlfn.TOCOL(_xlpm.check, 3), ), _xlpm.b, _xlfn.SWITCH(_xlpm.mode, 0, _xlpm.check, 1, _xlpm.list), _xlpm.result, ISNA(_xlfn.BYROW(_xlpm.a, _xlfn.LAMBDA(_xlpm.x, _xlfn.XLOOKUP(_xlpm.x, _xlpm.b, _xlpm.b)))), _xlpm.finlist, IFERROR(_xlfn._xlws.FILTER(_xlpm.a, _xlpm.result = TRUE), "NONE"), _xlpm.finlist))</definedName>
    <definedName name="V_SPHERE">_xlfn.LAMBDA(_xlpm.r, _xlfn.LET(_xlpm.constant, 4 / 3, _xlpm.v, _xlpm.constant * PI() * _xlpm.r ^ 3, _xlpm.v))</definedName>
    <definedName name="V_SYMDIFF">_xlfn.LAMBDA(_xlpm.list,_xlpm.check, _xlfn.LET(_xlpm.first_check, ISNA(_xlfn.BYROW(_xlpm.list, _xlfn.LAMBDA(_xlpm.y, _xlfn.XLOOKUP(_xlpm.y, _xlpm.check, _xlpm.check)))), _xlpm.first_list, _xlfn._xlws.SORT(_xlfn._xlws.FILTER(_xlpm.list, _xlpm.first_check = TRUE, "")), _xlpm.last_check, ISNA(_xlfn.BYROW(_xlpm.check, _xlfn.LAMBDA(_xlpm.y, _xlfn.XLOOKUP(_xlpm.y, _xlpm.list, _xlpm.list)))), _xlpm.last_list, _xlfn._xlws.SORT(_xlfn._xlws.FILTER(_xlpm.check, _xlpm.last_check = TRUE, "")), _xlpm.fin_list, _xlfn.VSTACK(_xlpm.first_list, _xlpm.last_list), _xlpm.fin_list))</definedName>
    <definedName name="V_UNION">_xlfn.LAMBDA(_xlpm.list,_xlpm.check,_xlop.mode,_xlop.sort, _xlfn.LET(_xlpm.mode, IF(OR(_xlfn.ISOMITTED(_xlpm.mode), _xlpm.mode &gt; 1), 0, _xlpm.mode), _xlpm.sort, IF(OR(_xlfn.ISOMITTED(_xlpm.sort), _xlpm.sort &gt; 1), 0, _xlpm.sort), _xlpm.result, _xlfn.SWITCH(_xlpm.mode, 0, _xlfn.TOCOL(_xlfn.VSTACK(_xlpm.list, _xlpm.check), 3), 1, _xlfn.UNIQUE(_xlfn.TOCOL(_xlfn.VSTACK(_xlpm.list, _xlpm.check), 3))), _xlfn.SWITCH(_xlpm.sort, 0, _xlpm.result, 1, _xlfn._xlws.SORT(_xlpm.result))))</definedName>
    <definedName name="VENN">_xlfn.LAMBDA(_xlpm.control,_xlpm.test, _xlfn.LET(_xlpm.control_count, COUNTA(_xlpm.control), _xlpm.test_count, COUNTA(_xlpm.test), _xlpm.x_list, _xlfn.XMATCH(_xlpm.test, _xlpm.control), _xlpm.xmatch_count, COUNT(_xlpm.x_list), _xlpm.xmatch_counta, COUNTA(_xlpm.x_list), _xlpm.xmatch_countu, COUNT(_xlfn.UNIQUE(_xlpm.x_list)), _xlpm.test00, _xlpm.xmatch_count = 0, _xlpm.test01, _xlpm.xmatch_countu = _xlpm.xmatch_count, _xlpm.test02, _xlpm.test_count = _xlpm.xmatch_count, _xlpm.test03, _xlpm.xmatch_count &lt;= _xlpm.xmatch_counta, _xlpm.test04, _xlpm.test_count &lt;= _xlpm.control_count, _xlpm.output, IF(AND(_xlpm.xmatch_count = 0, _xlpm.test_count = _xlpm.control_count, TRUE), "EQUIV", _xlfn.IFS(AND(_xlpm.xmatch_countu = _xlpm.xmatch_count, _xlpm.test_count = _xlpm.xmatch_count, _xlpm.xmatch_count = _xlpm.xmatch_counta, _xlpm.test_count = _xlpm.control_count), "EQUAL", OR(AND(_xlpm.xmatch_countu &lt; _xlpm.xmatch_count, _xlpm.test_count = _xlpm.xmatch_count, _xlpm.xmatch_count = _xlpm.xmatch_counta, _xlpm.test_count &lt;= _xlpm.control_count), AND(_xlpm.xmatch_countu &lt;= _xlpm.xmatch_count, _xlpm.test_count = _xlpm.xmatch_count, _xlpm.xmatch_count = _xlpm.xmatch_counta, _xlpm.test_count &lt;= _xlpm.control_count)), "PRSUB", OR(AND(_xlpm.xmatch_countu &lt;= _xlpm.xmatch_count, _xlpm.test_count &gt; _xlpm.xmatch_count, _xlpm.xmatch_count &lt; _xlpm.xmatch_counta, _xlpm.test_count = _xlpm.control_count), AND(_xlpm.xmatch_countu &lt;= _xlpm.xmatch_count, _xlpm.test_count &gt; _xlpm.xmatch_count, _xlpm.xmatch_count &lt; _xlpm.xmatch_counta, _xlpm.test_count &lt;&gt; _xlpm.control_count)), "INTER", TRUE, "FAILURE")), _xlpm.output))</definedName>
    <definedName name="VOL_BY_STARS">_xlfn.LAMBDA(_xlpm.stars,_xlop.prec,_xlop.mode, _xlfn.LET(_xlpm.mode, IF((_xlfn.ISOMITTED(_xlpm.mode)) + (_xlpm.mode &lt; 0) + (_xlpm.mode &gt; 2), 0, _xlpm.mode), _xlpm.prec, IF((_xlfn.ISOMITTED(_xlpm.prec)) + (_xlpm.prec &lt; 0), 3, _xlpm.prec), _xlpm.volume, ROUND(_xlpm.stars * 250, _xlpm.prec), _xlpm.side, ROUND(POWER(_xlpm.volume, 1 / 3), _xlpm.prec), _xlpm.radius, ROUND(POWER((_xlpm.volume * 3) / (4 * PI()), 1 / 3), _xlpm.prec), _xlpm.output, _xlfn.SWITCH(_xlpm.mode, 0, _xlpm.volume, 1, _xlfn.TOCOL(_xlfn.TEXTSPLIT(_xlfn.TEXTJOIN("; ", , _xlpm.volume, _xlpm.side), "; ")), 2, _xlfn.TOCOL(_xlfn.TEXTSPLIT(_xlfn.TEXTJOIN("; ", , _xlpm.volume, _xlpm.side, _xlpm.radius), "; "))), _xlpm.output))</definedName>
    <definedName name="XLCM">_xlfn.LAMBDA(_xlpm.a,_xlpm.b, _xlfn.LET(_xlpm.scale, 10 ^ 6, _xlpm.ascale, _xlpm.a * _xlpm.scale, _xlpm.bscale, _xlpm.b * _xlpm.scale, _xlpm.prod, _xlpm.ascale * _xlpm.bscale, _xlpm.gcd, GCD(_xlpm.ascale, _xlpm.bscale), _xlpm.xlcm, _xlpm.prod / _xlpm.gcd, _xlpm.result, _xlpm.xlcm / _xlpm.scale, _xlpm.result))</definedName>
    <definedName name="XXLCM">_xlfn.LAMBDA(_xlpm.RANGE, _xlfn.LET(_xlpm.scale, 10 ^ 6, _xlpm.scaled, _xlfn.MAP(_xlpm.RANGE, _xlfn.LAMBDA(_xlpm.x, ROUND(_xlpm.x * _xlpm.scale, 0))), _xlpm.scaledLCM, _xlfn.REDUCE(1, _xlpm.scaled, _xlfn.LAMBDA(_xlpm.acc,_xlpm.x, (_xlpm.acc * _xlpm.x) / GCD(_xlpm.acc, _xlpm.x))), _xlpm.scaledLCM / _xlpm.scale))</definedName>
    <definedName name="YAHTZEE">_xlfn.LAMBDA(_xlop.null, _xlfn.LET(_xlpm.array, _xlfn.MAKEARRAY(1, 5, _xlfn.LAMBDA(_xlpm.r,_xlpm.c, RANDBETWEEN(1, 6))), _xlfn.TEXTJOIN("-", , _xlpm.array)))</definedName>
    <definedName name="YEARS_DHMS">_xlfn.LAMBDA(_xlpm.DecimalYear,_xlop.type,_xlop.Precision, _xlfn.LET(_xlpm.type, IF(OR(_xlfn.ISOMITTED(_xlpm.type), _xlpm.type &gt; 3), 0, _xlpm.type), _xlpm.year_len, _xlfn.SWITCH(_xlpm.type, 0, 365, 1, 365.25219, 2, 365.25, 3, 365.256363004, ), _xlpm.precision, IF(_xlfn.ISOMITTED(_xlpm.Precision), 3, _xlpm.Precision), _xlpm.TotalDays, _xlpm.DecimalYear * _xlpm.year_len, _xlpm.Days, TRUNC(_xlpm.TotalDays), _xlpm.FracDays, _xlpm.TotalDays - _xlpm.Days, _xlpm.TotalHours, _xlpm.FracDays * 24, _xlpm.Hours, TRUNC(_xlpm.TotalHours), _xlpm.FracHours, _xlpm.TotalHours - _xlpm.Hours, _xlpm.TotalMinutes, _xlpm.FracHours * 60, _xlpm.Minutes, TRUNC(_xlpm.TotalMinutes), _xlpm.FracMinutes, _xlpm.TotalMinutes - _xlpm.Minutes, _xlpm.Seconds, FIXED(_xlpm.FracMinutes * 60, _xlpm.precision), _xlpm.Days &amp; "d " &amp; _xlpm.Hours &amp; "h " &amp; _xlpm.Minutes &amp; "m " &amp; FIXED(_xlpm.Seconds, _xlpm.precision) &amp; "s"))</definedName>
    <definedName name="YEARS_YDHMS">_xlfn.LAMBDA(_xlpm.DecimalYear,_xlop.Type,_xlop.precision, _xlfn.LET(_xlpm.year_len, _xlfn.SWITCH(_xlpm.Type, 0, 365, 1, 365.25219, 2, 365.25, 3, 365.256363004, ), _xlpm.precision, IF(_xlfn.ISOMITTED(_xlpm.precision), 3, _xlpm.precision), _xlpm.Days, (_xlpm.DecimalYear - TRUNC(_xlpm.DecimalYear)) * _xlpm.year_len, _xlpm.Hours, MOD(_xlpm.Days * 24, 24), _xlpm.Minutes, MOD(_xlpm.Days * 1440, 60), _xlpm.Seconds, MOD(_xlpm.Days * 86400, 60), TRUNC(_xlpm.DecimalYear) &amp; "y " &amp; TRUNC(_xlpm.Days) &amp; "d " &amp; TRUNC(_xlpm.Hours) &amp; "h " &amp; TRUNC(_xlpm.Minutes) &amp; "m " &amp; FIXED(_xlpm.Seconds, _xlpm.precision) &amp; "s"))</definedName>
    <definedName name="YR.CAL.D">_xlfn.LAMBDA(365)</definedName>
    <definedName name="YR.CAL.S">_xlfn.LAMBDA(YR.CAL.D() * DAY.EPH.S())</definedName>
    <definedName name="YR.GRG.D">_xlfn.LAMBDA(365.2425)</definedName>
    <definedName name="YR.GRG.S">_xlfn.LAMBDA(YR.GRG.D() * DAY.EPH.S())</definedName>
    <definedName name="YR.JUL.D">_xlfn.LAMBDA(365.25)</definedName>
    <definedName name="YR.JUL.S">_xlfn.LAMBDA(YR.JUL.D() * DAY.EPH.S())</definedName>
    <definedName name="YR.SID.D">_xlfn.LAMBDA(365.256363004)</definedName>
    <definedName name="YR.SID.S">_xlfn.LAMBDA(YR.SID.D() * DAY.EPH.S())</definedName>
    <definedName name="YR.TRP.D">_xlfn.LAMBDA(365.242190402)</definedName>
    <definedName name="YR.TRP.S">_xlfn.LAMBDA(YR.TRP.D() * DAY.EPH.S())</definedName>
    <definedName name="π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5" l="1"/>
  <c r="F6" i="5"/>
  <c r="D6" i="5"/>
  <c r="D3" i="5"/>
  <c r="D2" i="5"/>
  <c r="E59" i="1"/>
  <c r="H59" i="1" s="1"/>
  <c r="E58" i="1"/>
  <c r="H58" i="1" s="1"/>
  <c r="E57" i="1"/>
  <c r="H57" i="1" s="1"/>
  <c r="E53" i="1"/>
  <c r="H53" i="1" s="1"/>
  <c r="E52" i="1"/>
  <c r="H52" i="1" s="1"/>
  <c r="E51" i="1"/>
  <c r="G51" i="1" s="1"/>
  <c r="E39" i="1"/>
  <c r="H39" i="1" s="1"/>
  <c r="E40" i="1"/>
  <c r="H40" i="1" s="1"/>
  <c r="E41" i="1"/>
  <c r="H41" i="1" s="1"/>
  <c r="E42" i="1"/>
  <c r="H42" i="1" s="1"/>
  <c r="E43" i="1"/>
  <c r="H43" i="1" s="1"/>
  <c r="E44" i="1"/>
  <c r="H44" i="1" s="1"/>
  <c r="E45" i="1"/>
  <c r="H45" i="1" s="1"/>
  <c r="E46" i="1"/>
  <c r="H46" i="1" s="1"/>
  <c r="E47" i="1"/>
  <c r="H47" i="1" s="1"/>
  <c r="E38" i="1"/>
  <c r="H38" i="1" s="1"/>
  <c r="J10" i="4"/>
  <c r="C16" i="4"/>
  <c r="C17" i="4"/>
  <c r="E17" i="4" s="1"/>
  <c r="C15" i="4"/>
  <c r="C12" i="4"/>
  <c r="C14" i="4"/>
  <c r="C13" i="4" s="1"/>
  <c r="J7" i="4"/>
  <c r="J2" i="4"/>
  <c r="J3" i="4"/>
  <c r="J4" i="4"/>
  <c r="J5" i="4"/>
  <c r="J6" i="4"/>
  <c r="I3" i="4"/>
  <c r="I4" i="4"/>
  <c r="I5" i="4"/>
  <c r="I6" i="4"/>
  <c r="I7" i="4"/>
  <c r="I2" i="4"/>
  <c r="E3" i="4"/>
  <c r="E4" i="4"/>
  <c r="E5" i="4"/>
  <c r="E6" i="4"/>
  <c r="E7" i="4"/>
  <c r="E2" i="4"/>
  <c r="D3" i="4"/>
  <c r="D4" i="4"/>
  <c r="D5" i="4"/>
  <c r="D6" i="4"/>
  <c r="D7" i="4"/>
  <c r="D2" i="4"/>
  <c r="C3" i="4"/>
  <c r="C4" i="4"/>
  <c r="C5" i="4"/>
  <c r="C6" i="4"/>
  <c r="C7" i="4"/>
  <c r="C2" i="4"/>
  <c r="J31" i="1"/>
  <c r="K31" i="1" s="1"/>
  <c r="J32" i="1"/>
  <c r="K32" i="1" s="1"/>
  <c r="J33" i="1"/>
  <c r="K33" i="1" s="1"/>
  <c r="J34" i="1"/>
  <c r="K34" i="1" s="1"/>
  <c r="J35" i="1"/>
  <c r="J30" i="1"/>
  <c r="K35" i="1"/>
  <c r="K30" i="1"/>
  <c r="E31" i="1"/>
  <c r="F31" i="1" s="1"/>
  <c r="G31" i="1" s="1"/>
  <c r="H31" i="1" s="1"/>
  <c r="E32" i="1"/>
  <c r="F32" i="1" s="1"/>
  <c r="G32" i="1" s="1"/>
  <c r="H32" i="1" s="1"/>
  <c r="E33" i="1"/>
  <c r="F33" i="1" s="1"/>
  <c r="G33" i="1" s="1"/>
  <c r="H33" i="1" s="1"/>
  <c r="E34" i="1"/>
  <c r="F34" i="1" s="1"/>
  <c r="G34" i="1" s="1"/>
  <c r="H34" i="1" s="1"/>
  <c r="E35" i="1"/>
  <c r="F35" i="1" s="1"/>
  <c r="G35" i="1" s="1"/>
  <c r="H35" i="1" s="1"/>
  <c r="E30" i="1"/>
  <c r="F30" i="1" s="1"/>
  <c r="G30" i="1" s="1"/>
  <c r="H30" i="1" s="1"/>
  <c r="F23" i="1" a="1"/>
  <c r="F23" i="1" s="1"/>
  <c r="D27" i="1" a="1"/>
  <c r="D27" i="1" s="1"/>
  <c r="D26" i="1" a="1"/>
  <c r="D26" i="1" s="1"/>
  <c r="F218" i="3"/>
  <c r="G218" i="3" s="1"/>
  <c r="M214" i="3"/>
  <c r="L214" i="3"/>
  <c r="C205" i="3"/>
  <c r="AA152" i="3"/>
  <c r="E152" i="3"/>
  <c r="X151" i="3"/>
  <c r="W151" i="3"/>
  <c r="V151" i="3"/>
  <c r="U151" i="3"/>
  <c r="T151" i="3"/>
  <c r="S151" i="3"/>
  <c r="R151" i="3"/>
  <c r="Q151" i="3"/>
  <c r="O151" i="3"/>
  <c r="N151" i="3"/>
  <c r="M151" i="3"/>
  <c r="L151" i="3"/>
  <c r="K151" i="3"/>
  <c r="J151" i="3"/>
  <c r="I151" i="3"/>
  <c r="H151" i="3"/>
  <c r="G151" i="3"/>
  <c r="F151" i="3"/>
  <c r="E151" i="3"/>
  <c r="AA151" i="3" s="1"/>
  <c r="D151" i="3"/>
  <c r="C151" i="3"/>
  <c r="C205" i="3" s="1" a="1"/>
  <c r="P148" i="3"/>
  <c r="O148" i="3"/>
  <c r="I148" i="3"/>
  <c r="G148" i="3"/>
  <c r="AL119" i="3"/>
  <c r="P119" i="3"/>
  <c r="O119" i="3"/>
  <c r="M119" i="3"/>
  <c r="L119" i="3"/>
  <c r="N119" i="3" s="1"/>
  <c r="K119" i="3"/>
  <c r="J119" i="3"/>
  <c r="I119" i="3"/>
  <c r="G119" i="3"/>
  <c r="F119" i="3" s="1"/>
  <c r="D119" i="3" s="1"/>
  <c r="E119" i="3" s="1"/>
  <c r="Z119" i="3" s="1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Z118" i="3" s="1"/>
  <c r="AL118" i="3" s="1"/>
  <c r="D118" i="3"/>
  <c r="C118" i="3"/>
  <c r="AB115" i="3"/>
  <c r="E115" i="3"/>
  <c r="C106" i="3"/>
  <c r="D105" i="3"/>
  <c r="E105" i="3" s="1"/>
  <c r="AB105" i="3" s="1"/>
  <c r="D105" i="3" a="1"/>
  <c r="C105" i="3"/>
  <c r="C96" i="3"/>
  <c r="D95" i="3" a="1"/>
  <c r="D95" i="3" s="1"/>
  <c r="C95" i="3"/>
  <c r="E86" i="3"/>
  <c r="AB86" i="3" s="1"/>
  <c r="C86" i="3"/>
  <c r="D85" i="3" a="1"/>
  <c r="D85" i="3" s="1"/>
  <c r="C85" i="3"/>
  <c r="B85" i="3" s="1"/>
  <c r="C78" i="3"/>
  <c r="C76" i="3"/>
  <c r="C77" i="3" s="1"/>
  <c r="D75" i="3" a="1"/>
  <c r="C75" i="3"/>
  <c r="C66" i="3"/>
  <c r="D65" i="3"/>
  <c r="D65" i="3" a="1"/>
  <c r="C65" i="3"/>
  <c r="E56" i="3"/>
  <c r="AB56" i="3" s="1"/>
  <c r="C56" i="3"/>
  <c r="D55" i="3" a="1"/>
  <c r="D55" i="3" s="1"/>
  <c r="C55" i="3"/>
  <c r="D45" i="3"/>
  <c r="D45" i="3" a="1"/>
  <c r="C45" i="3"/>
  <c r="D35" i="3"/>
  <c r="D35" i="3" a="1"/>
  <c r="C35" i="3"/>
  <c r="B35" i="3" s="1"/>
  <c r="D25" i="3"/>
  <c r="D25" i="3" a="1"/>
  <c r="C25" i="3"/>
  <c r="F25" i="3" s="1"/>
  <c r="G25" i="3" s="1"/>
  <c r="D15" i="3"/>
  <c r="E15" i="3" s="1"/>
  <c r="D15" i="3" a="1"/>
  <c r="C15" i="3"/>
  <c r="C16" i="3" s="1"/>
  <c r="H11" i="3"/>
  <c r="J11" i="3" s="1"/>
  <c r="G11" i="3"/>
  <c r="I11" i="3" s="1"/>
  <c r="F11" i="3"/>
  <c r="H10" i="3"/>
  <c r="J10" i="3" s="1"/>
  <c r="G10" i="3"/>
  <c r="I10" i="3" s="1"/>
  <c r="F10" i="3"/>
  <c r="B95" i="3" s="1"/>
  <c r="H9" i="3"/>
  <c r="J9" i="3" s="1"/>
  <c r="G9" i="3"/>
  <c r="I9" i="3" s="1"/>
  <c r="F9" i="3"/>
  <c r="F152" i="3" s="1"/>
  <c r="G152" i="3" s="1"/>
  <c r="H8" i="3"/>
  <c r="J8" i="3" s="1"/>
  <c r="G8" i="3"/>
  <c r="I8" i="3" s="1"/>
  <c r="F8" i="3"/>
  <c r="B76" i="3" s="1"/>
  <c r="H7" i="3"/>
  <c r="J7" i="3" s="1"/>
  <c r="G7" i="3"/>
  <c r="I7" i="3" s="1"/>
  <c r="F7" i="3"/>
  <c r="B65" i="3" s="1"/>
  <c r="H6" i="3"/>
  <c r="J6" i="3" s="1"/>
  <c r="G6" i="3"/>
  <c r="I6" i="3" s="1"/>
  <c r="F6" i="3"/>
  <c r="F55" i="3" s="1"/>
  <c r="G55" i="3" s="1"/>
  <c r="J5" i="3"/>
  <c r="I5" i="3"/>
  <c r="H5" i="3"/>
  <c r="G5" i="3"/>
  <c r="F5" i="3"/>
  <c r="B45" i="3" s="1"/>
  <c r="H4" i="3"/>
  <c r="J4" i="3" s="1"/>
  <c r="G4" i="3"/>
  <c r="I4" i="3" s="1"/>
  <c r="F4" i="3"/>
  <c r="J3" i="3"/>
  <c r="H3" i="3"/>
  <c r="G3" i="3"/>
  <c r="I3" i="3" s="1"/>
  <c r="F3" i="3"/>
  <c r="J2" i="3"/>
  <c r="H2" i="3"/>
  <c r="G2" i="3"/>
  <c r="I2" i="3" s="1"/>
  <c r="F2" i="3"/>
  <c r="B15" i="3" s="1"/>
  <c r="D24" i="1" a="1"/>
  <c r="D24" i="1" s="1"/>
  <c r="D23" i="1" a="1"/>
  <c r="D23" i="1" s="1"/>
  <c r="I20" i="1"/>
  <c r="G19" i="1"/>
  <c r="H19" i="1"/>
  <c r="I19" i="1"/>
  <c r="J19" i="1"/>
  <c r="K15" i="1"/>
  <c r="I15" i="1"/>
  <c r="H11" i="1"/>
  <c r="H14" i="1" s="1"/>
  <c r="M8" i="1"/>
  <c r="M11" i="1" s="1"/>
  <c r="M14" i="1" s="1"/>
  <c r="L8" i="1"/>
  <c r="L11" i="1" s="1"/>
  <c r="L14" i="1" s="1"/>
  <c r="K8" i="1"/>
  <c r="K17" i="1" s="1"/>
  <c r="J8" i="1"/>
  <c r="J17" i="1" s="1"/>
  <c r="I8" i="1"/>
  <c r="I17" i="1" s="1"/>
  <c r="H8" i="1"/>
  <c r="H17" i="1" s="1"/>
  <c r="G8" i="1"/>
  <c r="G11" i="1" s="1"/>
  <c r="G14" i="1" s="1"/>
  <c r="F8" i="1"/>
  <c r="F11" i="1" s="1"/>
  <c r="F14" i="1" s="1"/>
  <c r="E8" i="1"/>
  <c r="E11" i="1" s="1"/>
  <c r="E14" i="1" s="1" a="1"/>
  <c r="E14" i="1" s="1"/>
  <c r="D8" i="1"/>
  <c r="D19" i="1" s="1" a="1"/>
  <c r="D19" i="1" s="1"/>
  <c r="M6" i="1"/>
  <c r="M15" i="1" s="1"/>
  <c r="L6" i="1"/>
  <c r="L15" i="1" s="1"/>
  <c r="K6" i="1"/>
  <c r="K9" i="1" s="1"/>
  <c r="K12" i="1" s="1"/>
  <c r="J6" i="1"/>
  <c r="J9" i="1" s="1"/>
  <c r="J12" i="1" s="1"/>
  <c r="I6" i="1"/>
  <c r="I9" i="1" s="1"/>
  <c r="I12" i="1" s="1"/>
  <c r="H6" i="1"/>
  <c r="G6" i="1"/>
  <c r="G9" i="1" s="1"/>
  <c r="G12" i="1" s="1"/>
  <c r="F6" i="1"/>
  <c r="F9" i="1" s="1"/>
  <c r="F12" i="1" s="1"/>
  <c r="E6" i="1"/>
  <c r="E9" i="1" s="1"/>
  <c r="E12" i="1" s="1" a="1"/>
  <c r="E12" i="1" s="1"/>
  <c r="D6" i="1"/>
  <c r="D9" i="1" s="1"/>
  <c r="M4" i="1"/>
  <c r="M7" i="1" s="1"/>
  <c r="M18" i="1" s="1" a="1"/>
  <c r="M18" i="1" s="1"/>
  <c r="L4" i="1"/>
  <c r="L7" i="1" s="1"/>
  <c r="L10" i="1" s="1"/>
  <c r="L13" i="1" s="1"/>
  <c r="K4" i="1"/>
  <c r="K7" i="1" s="1"/>
  <c r="K18" i="1" s="1"/>
  <c r="J4" i="1"/>
  <c r="J7" i="1" s="1"/>
  <c r="J18" i="1" s="1"/>
  <c r="I4" i="1"/>
  <c r="I7" i="1" s="1"/>
  <c r="I18" i="1" s="1"/>
  <c r="H4" i="1"/>
  <c r="H7" i="1" s="1"/>
  <c r="H18" i="1" s="1"/>
  <c r="G4" i="1"/>
  <c r="G7" i="1" s="1"/>
  <c r="G18" i="1" s="1"/>
  <c r="F4" i="1"/>
  <c r="F7" i="1" s="1"/>
  <c r="F18" i="1" s="1"/>
  <c r="E4" i="1"/>
  <c r="E7" i="1" s="1"/>
  <c r="E18" i="1" s="1" a="1"/>
  <c r="E18" i="1" s="1"/>
  <c r="D4" i="1"/>
  <c r="D7" i="1" s="1"/>
  <c r="D18" i="1" s="1" a="1"/>
  <c r="D18" i="1" s="1"/>
  <c r="G57" i="1" l="1"/>
  <c r="G58" i="1"/>
  <c r="G59" i="1"/>
  <c r="G42" i="1"/>
  <c r="G41" i="1"/>
  <c r="G40" i="1"/>
  <c r="G39" i="1"/>
  <c r="G38" i="1"/>
  <c r="E20" i="1" a="1"/>
  <c r="E20" i="1" s="1"/>
  <c r="G45" i="1"/>
  <c r="G47" i="1"/>
  <c r="L19" i="1" a="1"/>
  <c r="L19" i="1" s="1"/>
  <c r="G46" i="1"/>
  <c r="K19" i="1" a="1"/>
  <c r="K19" i="1" s="1"/>
  <c r="G44" i="1"/>
  <c r="G43" i="1"/>
  <c r="H51" i="1"/>
  <c r="G52" i="1"/>
  <c r="G53" i="1"/>
  <c r="D12" i="1" a="1"/>
  <c r="D12" i="1" s="1"/>
  <c r="D20" i="1" a="1"/>
  <c r="D20" i="1" s="1"/>
  <c r="M19" i="1" a="1"/>
  <c r="M19" i="1" s="1"/>
  <c r="E19" i="1" a="1"/>
  <c r="E19" i="1" s="1"/>
  <c r="K20" i="1"/>
  <c r="L18" i="1" a="1"/>
  <c r="L18" i="1" s="1"/>
  <c r="G17" i="1"/>
  <c r="G20" i="1"/>
  <c r="D17" i="1"/>
  <c r="M17" i="1"/>
  <c r="F20" i="1" a="1"/>
  <c r="F20" i="1" s="1"/>
  <c r="F19" i="1"/>
  <c r="J20" i="1"/>
  <c r="C11" i="4"/>
  <c r="L25" i="3"/>
  <c r="I25" i="3"/>
  <c r="H25" i="3"/>
  <c r="O25" i="3" s="1"/>
  <c r="L55" i="3"/>
  <c r="I55" i="3"/>
  <c r="H55" i="3"/>
  <c r="O55" i="3" s="1"/>
  <c r="F16" i="3"/>
  <c r="G16" i="3" s="1"/>
  <c r="E16" i="3"/>
  <c r="AB16" i="3" s="1"/>
  <c r="B16" i="3"/>
  <c r="C17" i="3"/>
  <c r="AB15" i="3"/>
  <c r="C36" i="3"/>
  <c r="F78" i="3"/>
  <c r="G78" i="3" s="1"/>
  <c r="E78" i="3"/>
  <c r="AB78" i="3" s="1"/>
  <c r="B78" i="3"/>
  <c r="C79" i="3"/>
  <c r="F15" i="3"/>
  <c r="E55" i="3"/>
  <c r="AB55" i="3" s="1"/>
  <c r="E35" i="3"/>
  <c r="AB35" i="3" s="1"/>
  <c r="C26" i="3"/>
  <c r="F35" i="3"/>
  <c r="G35" i="3" s="1"/>
  <c r="F65" i="3"/>
  <c r="G65" i="3" s="1"/>
  <c r="B106" i="3"/>
  <c r="F115" i="3"/>
  <c r="G115" i="3" s="1"/>
  <c r="B115" i="3"/>
  <c r="B105" i="3"/>
  <c r="C46" i="3"/>
  <c r="E45" i="3"/>
  <c r="AB45" i="3" s="1"/>
  <c r="B66" i="3"/>
  <c r="C67" i="3"/>
  <c r="F66" i="3"/>
  <c r="G66" i="3" s="1"/>
  <c r="E66" i="3"/>
  <c r="AB66" i="3" s="1"/>
  <c r="B25" i="3"/>
  <c r="E95" i="3"/>
  <c r="AB95" i="3" s="1"/>
  <c r="F95" i="3"/>
  <c r="G95" i="3" s="1"/>
  <c r="F76" i="3"/>
  <c r="G76" i="3" s="1"/>
  <c r="F45" i="3"/>
  <c r="G45" i="3" s="1"/>
  <c r="B96" i="3"/>
  <c r="C97" i="3"/>
  <c r="E96" i="3"/>
  <c r="AB96" i="3" s="1"/>
  <c r="F96" i="3"/>
  <c r="G96" i="3" s="1"/>
  <c r="E25" i="3"/>
  <c r="AB25" i="3" s="1"/>
  <c r="I152" i="3"/>
  <c r="H152" i="3"/>
  <c r="L152" i="3"/>
  <c r="B56" i="3"/>
  <c r="F56" i="3"/>
  <c r="G56" i="3" s="1"/>
  <c r="F77" i="3"/>
  <c r="G77" i="3" s="1"/>
  <c r="C87" i="3"/>
  <c r="B86" i="3"/>
  <c r="C107" i="3"/>
  <c r="F106" i="3"/>
  <c r="G106" i="3" s="1"/>
  <c r="E106" i="3"/>
  <c r="AB106" i="3" s="1"/>
  <c r="F86" i="3"/>
  <c r="G86" i="3" s="1"/>
  <c r="AK119" i="3"/>
  <c r="C57" i="3"/>
  <c r="B75" i="3"/>
  <c r="E77" i="3"/>
  <c r="AB77" i="3" s="1"/>
  <c r="B77" i="3"/>
  <c r="E76" i="3"/>
  <c r="AB76" i="3" s="1"/>
  <c r="D75" i="3"/>
  <c r="F85" i="3"/>
  <c r="G85" i="3" s="1"/>
  <c r="E85" i="3"/>
  <c r="AB85" i="3" s="1"/>
  <c r="B55" i="3"/>
  <c r="E65" i="3"/>
  <c r="AB65" i="3" s="1"/>
  <c r="W119" i="3"/>
  <c r="V119" i="3"/>
  <c r="AI119" i="3" s="1"/>
  <c r="Q119" i="3"/>
  <c r="U119" i="3"/>
  <c r="AG119" i="3" s="1"/>
  <c r="T119" i="3"/>
  <c r="AJ119" i="3" s="1"/>
  <c r="S119" i="3"/>
  <c r="R119" i="3"/>
  <c r="L148" i="3"/>
  <c r="F148" i="3"/>
  <c r="D148" i="3" s="1"/>
  <c r="E148" i="3" s="1"/>
  <c r="Z148" i="3" s="1"/>
  <c r="AL148" i="3" s="1"/>
  <c r="K148" i="3"/>
  <c r="J148" i="3"/>
  <c r="F105" i="3"/>
  <c r="G105" i="3" s="1"/>
  <c r="I218" i="3"/>
  <c r="H218" i="3"/>
  <c r="K10" i="1"/>
  <c r="K13" i="1" s="1"/>
  <c r="L9" i="1"/>
  <c r="D11" i="1"/>
  <c r="D14" i="1" s="1" a="1"/>
  <c r="D14" i="1" s="1"/>
  <c r="L17" i="1"/>
  <c r="H9" i="1"/>
  <c r="K11" i="1"/>
  <c r="K14" i="1" s="1"/>
  <c r="D15" i="1"/>
  <c r="G15" i="1"/>
  <c r="H15" i="1"/>
  <c r="E17" i="1"/>
  <c r="D16" i="1"/>
  <c r="D10" i="1"/>
  <c r="D13" i="1" s="1" a="1"/>
  <c r="D13" i="1" s="1"/>
  <c r="E16" i="1"/>
  <c r="E10" i="1"/>
  <c r="E13" i="1" s="1" a="1"/>
  <c r="E13" i="1" s="1"/>
  <c r="F16" i="1"/>
  <c r="F10" i="1"/>
  <c r="F13" i="1" s="1"/>
  <c r="G10" i="1"/>
  <c r="G13" i="1" s="1"/>
  <c r="G16" i="1"/>
  <c r="H10" i="1"/>
  <c r="H13" i="1" s="1"/>
  <c r="H16" i="1"/>
  <c r="I10" i="1"/>
  <c r="I13" i="1" s="1"/>
  <c r="I16" i="1"/>
  <c r="J10" i="1"/>
  <c r="J13" i="1" s="1"/>
  <c r="J16" i="1"/>
  <c r="M10" i="1"/>
  <c r="M13" i="1" s="1"/>
  <c r="M16" i="1"/>
  <c r="M9" i="1"/>
  <c r="I11" i="1"/>
  <c r="I14" i="1" s="1"/>
  <c r="J11" i="1"/>
  <c r="J14" i="1" s="1"/>
  <c r="E15" i="1"/>
  <c r="K16" i="1"/>
  <c r="F15" i="1"/>
  <c r="L16" i="1"/>
  <c r="J15" i="1"/>
  <c r="F17" i="1"/>
  <c r="M12" i="1" l="1"/>
  <c r="M20" i="1" a="1"/>
  <c r="M20" i="1" s="1"/>
  <c r="H12" i="1"/>
  <c r="H20" i="1"/>
  <c r="L12" i="1"/>
  <c r="L20" i="1"/>
  <c r="F36" i="3"/>
  <c r="G36" i="3" s="1"/>
  <c r="B36" i="3"/>
  <c r="C37" i="3"/>
  <c r="E36" i="3"/>
  <c r="AB36" i="3" s="1"/>
  <c r="AF119" i="3"/>
  <c r="AD119" i="3"/>
  <c r="H115" i="3"/>
  <c r="O115" i="3" s="1"/>
  <c r="L115" i="3"/>
  <c r="I115" i="3"/>
  <c r="C18" i="3"/>
  <c r="F17" i="3"/>
  <c r="G17" i="3" s="1"/>
  <c r="E17" i="3"/>
  <c r="B17" i="3"/>
  <c r="E97" i="3"/>
  <c r="AB97" i="3" s="1"/>
  <c r="B97" i="3"/>
  <c r="F97" i="3"/>
  <c r="G97" i="3" s="1"/>
  <c r="C98" i="3"/>
  <c r="L78" i="3"/>
  <c r="I78" i="3"/>
  <c r="H78" i="3"/>
  <c r="O78" i="3" s="1"/>
  <c r="B46" i="3"/>
  <c r="E46" i="3"/>
  <c r="AB46" i="3" s="1"/>
  <c r="C47" i="3"/>
  <c r="F46" i="3"/>
  <c r="G46" i="3" s="1"/>
  <c r="L65" i="3"/>
  <c r="I65" i="3"/>
  <c r="H65" i="3"/>
  <c r="O65" i="3" s="1"/>
  <c r="C58" i="3"/>
  <c r="F57" i="3"/>
  <c r="G57" i="3" s="1"/>
  <c r="E57" i="3"/>
  <c r="AB57" i="3" s="1"/>
  <c r="B57" i="3"/>
  <c r="K152" i="3"/>
  <c r="P152" i="3"/>
  <c r="J152" i="3"/>
  <c r="H45" i="3"/>
  <c r="O45" i="3" s="1"/>
  <c r="L45" i="3"/>
  <c r="I45" i="3"/>
  <c r="L35" i="3"/>
  <c r="H35" i="3"/>
  <c r="O35" i="3" s="1"/>
  <c r="I35" i="3"/>
  <c r="I16" i="3"/>
  <c r="H16" i="3"/>
  <c r="O16" i="3" s="1"/>
  <c r="L16" i="3"/>
  <c r="F67" i="3"/>
  <c r="G67" i="3" s="1"/>
  <c r="E67" i="3"/>
  <c r="AB67" i="3" s="1"/>
  <c r="B67" i="3"/>
  <c r="C68" i="3"/>
  <c r="N152" i="3"/>
  <c r="M152" i="3"/>
  <c r="M218" i="3"/>
  <c r="L218" i="3"/>
  <c r="B87" i="3"/>
  <c r="C88" i="3"/>
  <c r="F87" i="3"/>
  <c r="G87" i="3" s="1"/>
  <c r="E87" i="3"/>
  <c r="AB87" i="3" s="1"/>
  <c r="I76" i="3"/>
  <c r="H76" i="3"/>
  <c r="O76" i="3" s="1"/>
  <c r="L76" i="3"/>
  <c r="C27" i="3"/>
  <c r="F26" i="3"/>
  <c r="G26" i="3" s="1"/>
  <c r="E26" i="3"/>
  <c r="AB26" i="3" s="1"/>
  <c r="B26" i="3"/>
  <c r="N148" i="3"/>
  <c r="M148" i="3"/>
  <c r="AH119" i="3"/>
  <c r="AC119" i="3"/>
  <c r="L95" i="3"/>
  <c r="I95" i="3"/>
  <c r="H95" i="3"/>
  <c r="O95" i="3" s="1"/>
  <c r="P55" i="3"/>
  <c r="K55" i="3"/>
  <c r="J55" i="3"/>
  <c r="B152" i="3"/>
  <c r="O152" i="3"/>
  <c r="L106" i="3"/>
  <c r="I106" i="3"/>
  <c r="H106" i="3"/>
  <c r="O106" i="3" s="1"/>
  <c r="C108" i="3"/>
  <c r="E107" i="3"/>
  <c r="AB107" i="3" s="1"/>
  <c r="B107" i="3"/>
  <c r="F107" i="3"/>
  <c r="G107" i="3" s="1"/>
  <c r="L85" i="3"/>
  <c r="I85" i="3"/>
  <c r="H85" i="3"/>
  <c r="O85" i="3" s="1"/>
  <c r="L56" i="3"/>
  <c r="I56" i="3"/>
  <c r="H56" i="3"/>
  <c r="O56" i="3" s="1"/>
  <c r="N55" i="3"/>
  <c r="M55" i="3"/>
  <c r="X119" i="3"/>
  <c r="Y119" i="3" s="1"/>
  <c r="AE119" i="3"/>
  <c r="F75" i="3"/>
  <c r="G75" i="3" s="1"/>
  <c r="E75" i="3"/>
  <c r="AB75" i="3" s="1"/>
  <c r="G15" i="3"/>
  <c r="I96" i="3"/>
  <c r="H96" i="3"/>
  <c r="O96" i="3" s="1"/>
  <c r="L96" i="3"/>
  <c r="L77" i="3"/>
  <c r="I77" i="3"/>
  <c r="H77" i="3"/>
  <c r="O77" i="3" s="1"/>
  <c r="B79" i="3"/>
  <c r="C80" i="3"/>
  <c r="F79" i="3"/>
  <c r="G79" i="3" s="1"/>
  <c r="E79" i="3"/>
  <c r="AB79" i="3" s="1"/>
  <c r="P25" i="3"/>
  <c r="K25" i="3"/>
  <c r="J25" i="3"/>
  <c r="L86" i="3"/>
  <c r="H86" i="3"/>
  <c r="O86" i="3" s="1"/>
  <c r="I86" i="3"/>
  <c r="L105" i="3"/>
  <c r="I105" i="3"/>
  <c r="H105" i="3"/>
  <c r="O105" i="3" s="1"/>
  <c r="T148" i="3"/>
  <c r="R148" i="3"/>
  <c r="W148" i="3"/>
  <c r="U148" i="3"/>
  <c r="AG148" i="3" s="1"/>
  <c r="S148" i="3"/>
  <c r="Q148" i="3"/>
  <c r="AK148" i="3"/>
  <c r="V148" i="3"/>
  <c r="I66" i="3"/>
  <c r="L66" i="3"/>
  <c r="H66" i="3"/>
  <c r="O66" i="3" s="1"/>
  <c r="N25" i="3"/>
  <c r="M25" i="3"/>
  <c r="AD148" i="3" l="1"/>
  <c r="AF148" i="3"/>
  <c r="E80" i="3"/>
  <c r="AB80" i="3" s="1"/>
  <c r="B80" i="3"/>
  <c r="F80" i="3"/>
  <c r="G80" i="3" s="1"/>
  <c r="C81" i="3"/>
  <c r="L75" i="3"/>
  <c r="I75" i="3"/>
  <c r="H75" i="3"/>
  <c r="O75" i="3" s="1"/>
  <c r="E108" i="3"/>
  <c r="AB108" i="3" s="1"/>
  <c r="B108" i="3"/>
  <c r="F108" i="3"/>
  <c r="G108" i="3" s="1"/>
  <c r="C109" i="3"/>
  <c r="B68" i="3"/>
  <c r="C69" i="3"/>
  <c r="F68" i="3"/>
  <c r="G68" i="3" s="1"/>
  <c r="E68" i="3"/>
  <c r="AB68" i="3" s="1"/>
  <c r="K106" i="3"/>
  <c r="P106" i="3"/>
  <c r="J106" i="3"/>
  <c r="L26" i="3"/>
  <c r="I26" i="3"/>
  <c r="H26" i="3"/>
  <c r="O26" i="3" s="1"/>
  <c r="L57" i="3"/>
  <c r="I57" i="3"/>
  <c r="H57" i="3"/>
  <c r="O57" i="3" s="1"/>
  <c r="AB148" i="3"/>
  <c r="AA148" i="3"/>
  <c r="AH148" i="3"/>
  <c r="AC148" i="3"/>
  <c r="M106" i="3"/>
  <c r="N106" i="3"/>
  <c r="F27" i="3"/>
  <c r="G27" i="3" s="1"/>
  <c r="E27" i="3"/>
  <c r="AB27" i="3" s="1"/>
  <c r="C28" i="3"/>
  <c r="B27" i="3"/>
  <c r="L67" i="3"/>
  <c r="I67" i="3"/>
  <c r="H67" i="3"/>
  <c r="O67" i="3" s="1"/>
  <c r="F58" i="3"/>
  <c r="G58" i="3" s="1"/>
  <c r="E58" i="3"/>
  <c r="AB58" i="3" s="1"/>
  <c r="B58" i="3"/>
  <c r="C59" i="3"/>
  <c r="AB17" i="3"/>
  <c r="V152" i="3"/>
  <c r="U152" i="3"/>
  <c r="T152" i="3"/>
  <c r="X152" i="3" s="1"/>
  <c r="S152" i="3"/>
  <c r="R152" i="3"/>
  <c r="Q152" i="3"/>
  <c r="W152" i="3"/>
  <c r="AE148" i="3"/>
  <c r="X148" i="3"/>
  <c r="Y148" i="3" s="1"/>
  <c r="AJ148" i="3"/>
  <c r="N76" i="3"/>
  <c r="M76" i="3"/>
  <c r="N16" i="3"/>
  <c r="M16" i="3"/>
  <c r="L17" i="3"/>
  <c r="I17" i="3"/>
  <c r="H17" i="3"/>
  <c r="O17" i="3" s="1"/>
  <c r="P65" i="3"/>
  <c r="K65" i="3"/>
  <c r="J65" i="3"/>
  <c r="F18" i="3"/>
  <c r="G18" i="3" s="1"/>
  <c r="E18" i="3"/>
  <c r="AB18" i="3" s="1"/>
  <c r="B18" i="3"/>
  <c r="C19" i="3"/>
  <c r="P105" i="3"/>
  <c r="K105" i="3"/>
  <c r="J105" i="3"/>
  <c r="P77" i="3"/>
  <c r="K77" i="3"/>
  <c r="J77" i="3"/>
  <c r="P76" i="3"/>
  <c r="K76" i="3"/>
  <c r="J76" i="3"/>
  <c r="J16" i="3"/>
  <c r="P16" i="3"/>
  <c r="K16" i="3"/>
  <c r="N65" i="3"/>
  <c r="M65" i="3"/>
  <c r="K115" i="3"/>
  <c r="J115" i="3"/>
  <c r="P115" i="3"/>
  <c r="L79" i="3"/>
  <c r="H79" i="3"/>
  <c r="O79" i="3" s="1"/>
  <c r="I79" i="3"/>
  <c r="N105" i="3"/>
  <c r="M105" i="3"/>
  <c r="N77" i="3"/>
  <c r="M77" i="3"/>
  <c r="W55" i="3"/>
  <c r="V55" i="3"/>
  <c r="U55" i="3"/>
  <c r="T55" i="3"/>
  <c r="X55" i="3" s="1"/>
  <c r="AA55" i="3" s="1"/>
  <c r="S55" i="3"/>
  <c r="R55" i="3"/>
  <c r="Q55" i="3"/>
  <c r="Y55" i="3" s="1"/>
  <c r="P35" i="3"/>
  <c r="K35" i="3"/>
  <c r="J35" i="3"/>
  <c r="H46" i="3"/>
  <c r="O46" i="3" s="1"/>
  <c r="L46" i="3"/>
  <c r="I46" i="3"/>
  <c r="M115" i="3"/>
  <c r="N115" i="3"/>
  <c r="M66" i="3"/>
  <c r="N66" i="3"/>
  <c r="K86" i="3"/>
  <c r="P86" i="3"/>
  <c r="J86" i="3"/>
  <c r="N96" i="3"/>
  <c r="M96" i="3"/>
  <c r="P56" i="3"/>
  <c r="K56" i="3"/>
  <c r="J56" i="3"/>
  <c r="F47" i="3"/>
  <c r="G47" i="3" s="1"/>
  <c r="C48" i="3"/>
  <c r="E47" i="3"/>
  <c r="AB47" i="3" s="1"/>
  <c r="B47" i="3"/>
  <c r="I97" i="3"/>
  <c r="H97" i="3"/>
  <c r="O97" i="3" s="1"/>
  <c r="L97" i="3"/>
  <c r="P66" i="3"/>
  <c r="K66" i="3"/>
  <c r="J66" i="3"/>
  <c r="N56" i="3"/>
  <c r="M56" i="3"/>
  <c r="I87" i="3"/>
  <c r="H87" i="3"/>
  <c r="O87" i="3" s="1"/>
  <c r="L87" i="3"/>
  <c r="N35" i="3"/>
  <c r="M35" i="3"/>
  <c r="M86" i="3"/>
  <c r="N86" i="3"/>
  <c r="J96" i="3"/>
  <c r="P96" i="3"/>
  <c r="K96" i="3"/>
  <c r="K95" i="3"/>
  <c r="J95" i="3"/>
  <c r="P95" i="3"/>
  <c r="B88" i="3"/>
  <c r="F88" i="3"/>
  <c r="G88" i="3" s="1"/>
  <c r="E88" i="3"/>
  <c r="AB88" i="3" s="1"/>
  <c r="C89" i="3"/>
  <c r="K45" i="3"/>
  <c r="J45" i="3"/>
  <c r="P45" i="3"/>
  <c r="L15" i="3"/>
  <c r="I15" i="3"/>
  <c r="H15" i="3"/>
  <c r="K85" i="3"/>
  <c r="J85" i="3"/>
  <c r="P85" i="3"/>
  <c r="N95" i="3"/>
  <c r="M95" i="3"/>
  <c r="N45" i="3"/>
  <c r="M45" i="3"/>
  <c r="W25" i="3"/>
  <c r="V25" i="3"/>
  <c r="U25" i="3"/>
  <c r="T25" i="3"/>
  <c r="X25" i="3" s="1"/>
  <c r="AA25" i="3" s="1"/>
  <c r="S25" i="3"/>
  <c r="R25" i="3"/>
  <c r="Q25" i="3"/>
  <c r="Y25" i="3" s="1"/>
  <c r="N85" i="3"/>
  <c r="M85" i="3"/>
  <c r="O218" i="3" a="1"/>
  <c r="O218" i="3" s="1"/>
  <c r="N218" i="3" a="1"/>
  <c r="N218" i="3" s="1"/>
  <c r="K78" i="3"/>
  <c r="J78" i="3"/>
  <c r="P78" i="3"/>
  <c r="C38" i="3"/>
  <c r="F37" i="3"/>
  <c r="G37" i="3" s="1"/>
  <c r="B37" i="3"/>
  <c r="E37" i="3"/>
  <c r="AB37" i="3" s="1"/>
  <c r="AI148" i="3"/>
  <c r="L107" i="3"/>
  <c r="I107" i="3"/>
  <c r="H107" i="3"/>
  <c r="O107" i="3" s="1"/>
  <c r="N78" i="3"/>
  <c r="M78" i="3"/>
  <c r="C99" i="3"/>
  <c r="B98" i="3"/>
  <c r="F98" i="3"/>
  <c r="G98" i="3" s="1"/>
  <c r="E98" i="3"/>
  <c r="AB98" i="3" s="1"/>
  <c r="L36" i="3"/>
  <c r="I36" i="3"/>
  <c r="H36" i="3"/>
  <c r="O36" i="3" s="1"/>
  <c r="H68" i="3" l="1"/>
  <c r="O68" i="3" s="1"/>
  <c r="I68" i="3"/>
  <c r="L68" i="3"/>
  <c r="N107" i="3"/>
  <c r="M107" i="3"/>
  <c r="P15" i="3"/>
  <c r="K15" i="3"/>
  <c r="J15" i="3"/>
  <c r="C70" i="3"/>
  <c r="E69" i="3"/>
  <c r="AB69" i="3" s="1"/>
  <c r="F69" i="3"/>
  <c r="G69" i="3" s="1"/>
  <c r="B69" i="3"/>
  <c r="N15" i="3"/>
  <c r="M15" i="3"/>
  <c r="P46" i="3"/>
  <c r="K46" i="3"/>
  <c r="J46" i="3"/>
  <c r="U77" i="3"/>
  <c r="T77" i="3"/>
  <c r="X77" i="3" s="1"/>
  <c r="AA77" i="3" s="1"/>
  <c r="Q77" i="3"/>
  <c r="W77" i="3"/>
  <c r="V77" i="3"/>
  <c r="S77" i="3"/>
  <c r="R77" i="3"/>
  <c r="P17" i="3"/>
  <c r="K17" i="3"/>
  <c r="J17" i="3"/>
  <c r="C49" i="3"/>
  <c r="F48" i="3"/>
  <c r="G48" i="3" s="1"/>
  <c r="B48" i="3"/>
  <c r="E48" i="3"/>
  <c r="AB48" i="3" s="1"/>
  <c r="N46" i="3"/>
  <c r="M46" i="3"/>
  <c r="P79" i="3"/>
  <c r="J79" i="3"/>
  <c r="K79" i="3"/>
  <c r="N17" i="3"/>
  <c r="M17" i="3"/>
  <c r="C110" i="3"/>
  <c r="B109" i="3"/>
  <c r="F109" i="3"/>
  <c r="G109" i="3" s="1"/>
  <c r="E109" i="3"/>
  <c r="AB109" i="3" s="1"/>
  <c r="L47" i="3"/>
  <c r="I47" i="3"/>
  <c r="H47" i="3"/>
  <c r="O47" i="3" s="1"/>
  <c r="B59" i="3"/>
  <c r="C60" i="3"/>
  <c r="F59" i="3"/>
  <c r="G59" i="3" s="1"/>
  <c r="E59" i="3"/>
  <c r="AB59" i="3" s="1"/>
  <c r="L108" i="3"/>
  <c r="I108" i="3"/>
  <c r="H108" i="3"/>
  <c r="O108" i="3" s="1"/>
  <c r="O15" i="3"/>
  <c r="N79" i="3"/>
  <c r="M79" i="3"/>
  <c r="V105" i="3"/>
  <c r="W105" i="3"/>
  <c r="R105" i="3"/>
  <c r="Q105" i="3"/>
  <c r="Y105" i="3" s="1"/>
  <c r="S105" i="3"/>
  <c r="U105" i="3"/>
  <c r="T105" i="3"/>
  <c r="X105" i="3" s="1"/>
  <c r="AA105" i="3" s="1"/>
  <c r="J36" i="3"/>
  <c r="P36" i="3"/>
  <c r="K36" i="3"/>
  <c r="I37" i="3"/>
  <c r="H37" i="3"/>
  <c r="O37" i="3" s="1"/>
  <c r="L37" i="3"/>
  <c r="W45" i="3"/>
  <c r="V45" i="3"/>
  <c r="U45" i="3"/>
  <c r="R45" i="3"/>
  <c r="S45" i="3"/>
  <c r="Q45" i="3"/>
  <c r="Y45" i="3" s="1"/>
  <c r="T45" i="3"/>
  <c r="X45" i="3" s="1"/>
  <c r="AA45" i="3" s="1"/>
  <c r="N87" i="3"/>
  <c r="M87" i="3"/>
  <c r="S35" i="3"/>
  <c r="W35" i="3"/>
  <c r="V35" i="3"/>
  <c r="U35" i="3"/>
  <c r="T35" i="3"/>
  <c r="X35" i="3" s="1"/>
  <c r="AA35" i="3" s="1"/>
  <c r="R35" i="3"/>
  <c r="Q35" i="3"/>
  <c r="Y35" i="3" s="1"/>
  <c r="N36" i="3"/>
  <c r="M36" i="3"/>
  <c r="E38" i="3"/>
  <c r="AB38" i="3" s="1"/>
  <c r="C39" i="3"/>
  <c r="F38" i="3"/>
  <c r="G38" i="3" s="1"/>
  <c r="B38" i="3"/>
  <c r="B89" i="3"/>
  <c r="F89" i="3"/>
  <c r="G89" i="3" s="1"/>
  <c r="E89" i="3"/>
  <c r="AB89" i="3" s="1"/>
  <c r="C90" i="3"/>
  <c r="S56" i="3"/>
  <c r="W56" i="3"/>
  <c r="R56" i="3"/>
  <c r="Q56" i="3"/>
  <c r="Y56" i="3" s="1"/>
  <c r="V56" i="3"/>
  <c r="U56" i="3"/>
  <c r="T56" i="3"/>
  <c r="X56" i="3" s="1"/>
  <c r="AA56" i="3" s="1"/>
  <c r="H58" i="3"/>
  <c r="O58" i="3" s="1"/>
  <c r="I58" i="3"/>
  <c r="L58" i="3"/>
  <c r="J57" i="3"/>
  <c r="P57" i="3"/>
  <c r="K57" i="3"/>
  <c r="K87" i="3"/>
  <c r="P87" i="3"/>
  <c r="J87" i="3"/>
  <c r="W115" i="3"/>
  <c r="V115" i="3"/>
  <c r="U115" i="3"/>
  <c r="S115" i="3"/>
  <c r="R115" i="3"/>
  <c r="T115" i="3"/>
  <c r="X115" i="3" s="1"/>
  <c r="AA115" i="3" s="1"/>
  <c r="Q115" i="3"/>
  <c r="Y115" i="3" s="1"/>
  <c r="M57" i="3"/>
  <c r="N57" i="3"/>
  <c r="P75" i="3"/>
  <c r="K75" i="3"/>
  <c r="J75" i="3"/>
  <c r="I98" i="3"/>
  <c r="H98" i="3"/>
  <c r="O98" i="3" s="1"/>
  <c r="L98" i="3"/>
  <c r="L88" i="3"/>
  <c r="I88" i="3"/>
  <c r="H88" i="3"/>
  <c r="O88" i="3" s="1"/>
  <c r="K67" i="3"/>
  <c r="J67" i="3"/>
  <c r="P67" i="3"/>
  <c r="N75" i="3"/>
  <c r="M75" i="3"/>
  <c r="P107" i="3"/>
  <c r="K107" i="3"/>
  <c r="J107" i="3"/>
  <c r="W78" i="3"/>
  <c r="V78" i="3"/>
  <c r="U78" i="3"/>
  <c r="Q78" i="3"/>
  <c r="Y78" i="3" s="1"/>
  <c r="T78" i="3"/>
  <c r="X78" i="3" s="1"/>
  <c r="AA78" i="3" s="1"/>
  <c r="S78" i="3"/>
  <c r="R78" i="3"/>
  <c r="C20" i="3"/>
  <c r="F19" i="3"/>
  <c r="E19" i="3"/>
  <c r="B19" i="3"/>
  <c r="N67" i="3"/>
  <c r="M67" i="3"/>
  <c r="P26" i="3"/>
  <c r="K26" i="3"/>
  <c r="J26" i="3"/>
  <c r="C82" i="3"/>
  <c r="E81" i="3"/>
  <c r="AB81" i="3" s="1"/>
  <c r="F81" i="3"/>
  <c r="G81" i="3" s="1"/>
  <c r="B81" i="3"/>
  <c r="F99" i="3"/>
  <c r="G99" i="3" s="1"/>
  <c r="B99" i="3"/>
  <c r="E99" i="3"/>
  <c r="AB99" i="3" s="1"/>
  <c r="C100" i="3"/>
  <c r="W16" i="3"/>
  <c r="V16" i="3"/>
  <c r="U16" i="3"/>
  <c r="T16" i="3"/>
  <c r="X16" i="3" s="1"/>
  <c r="AA16" i="3" s="1"/>
  <c r="S16" i="3"/>
  <c r="R16" i="3"/>
  <c r="Q16" i="3"/>
  <c r="N26" i="3"/>
  <c r="M26" i="3"/>
  <c r="I80" i="3"/>
  <c r="L80" i="3"/>
  <c r="H80" i="3"/>
  <c r="O80" i="3" s="1"/>
  <c r="U66" i="3"/>
  <c r="T66" i="3"/>
  <c r="X66" i="3" s="1"/>
  <c r="AA66" i="3" s="1"/>
  <c r="S66" i="3"/>
  <c r="W66" i="3"/>
  <c r="V66" i="3"/>
  <c r="R66" i="3"/>
  <c r="Q66" i="3"/>
  <c r="Y66" i="3" s="1"/>
  <c r="Y152" i="3"/>
  <c r="C29" i="3"/>
  <c r="F28" i="3"/>
  <c r="G28" i="3" s="1"/>
  <c r="E28" i="3"/>
  <c r="AB28" i="3" s="1"/>
  <c r="B28" i="3"/>
  <c r="V85" i="3"/>
  <c r="U85" i="3"/>
  <c r="T85" i="3"/>
  <c r="X85" i="3" s="1"/>
  <c r="AA85" i="3" s="1"/>
  <c r="R85" i="3"/>
  <c r="W85" i="3"/>
  <c r="S85" i="3"/>
  <c r="Q85" i="3"/>
  <c r="R95" i="3"/>
  <c r="T95" i="3"/>
  <c r="X95" i="3" s="1"/>
  <c r="AA95" i="3" s="1"/>
  <c r="S95" i="3"/>
  <c r="W95" i="3"/>
  <c r="V95" i="3"/>
  <c r="U95" i="3"/>
  <c r="Q95" i="3"/>
  <c r="R86" i="3"/>
  <c r="Q86" i="3"/>
  <c r="S86" i="3"/>
  <c r="W86" i="3"/>
  <c r="V86" i="3"/>
  <c r="U86" i="3"/>
  <c r="T86" i="3"/>
  <c r="X86" i="3" s="1"/>
  <c r="AA86" i="3" s="1"/>
  <c r="H18" i="3"/>
  <c r="O18" i="3" s="1"/>
  <c r="L18" i="3"/>
  <c r="I18" i="3"/>
  <c r="P97" i="3"/>
  <c r="J97" i="3"/>
  <c r="K97" i="3"/>
  <c r="S96" i="3"/>
  <c r="R96" i="3"/>
  <c r="Q96" i="3"/>
  <c r="T96" i="3"/>
  <c r="X96" i="3" s="1"/>
  <c r="AA96" i="3" s="1"/>
  <c r="W96" i="3"/>
  <c r="V96" i="3"/>
  <c r="U96" i="3"/>
  <c r="M97" i="3"/>
  <c r="N97" i="3"/>
  <c r="I27" i="3"/>
  <c r="L27" i="3"/>
  <c r="H27" i="3"/>
  <c r="O27" i="3" s="1"/>
  <c r="W106" i="3"/>
  <c r="V106" i="3"/>
  <c r="U106" i="3"/>
  <c r="S106" i="3"/>
  <c r="R106" i="3"/>
  <c r="T106" i="3"/>
  <c r="X106" i="3" s="1"/>
  <c r="AA106" i="3" s="1"/>
  <c r="Q106" i="3"/>
  <c r="W76" i="3"/>
  <c r="U76" i="3"/>
  <c r="T76" i="3"/>
  <c r="X76" i="3" s="1"/>
  <c r="AA76" i="3" s="1"/>
  <c r="S76" i="3"/>
  <c r="R76" i="3"/>
  <c r="Q76" i="3"/>
  <c r="Y76" i="3" s="1"/>
  <c r="V76" i="3"/>
  <c r="Q65" i="3"/>
  <c r="T65" i="3"/>
  <c r="X65" i="3" s="1"/>
  <c r="AA65" i="3" s="1"/>
  <c r="S65" i="3"/>
  <c r="W65" i="3"/>
  <c r="V65" i="3"/>
  <c r="U65" i="3"/>
  <c r="R65" i="3"/>
  <c r="B29" i="3" l="1"/>
  <c r="F29" i="3"/>
  <c r="G29" i="3" s="1"/>
  <c r="E29" i="3"/>
  <c r="AB29" i="3" s="1"/>
  <c r="C30" i="3"/>
  <c r="T87" i="3"/>
  <c r="X87" i="3" s="1"/>
  <c r="AA87" i="3" s="1"/>
  <c r="S87" i="3"/>
  <c r="R87" i="3"/>
  <c r="W87" i="3"/>
  <c r="V87" i="3"/>
  <c r="U87" i="3"/>
  <c r="Q87" i="3"/>
  <c r="Y87" i="3" s="1"/>
  <c r="L89" i="3"/>
  <c r="I89" i="3"/>
  <c r="H89" i="3"/>
  <c r="O89" i="3" s="1"/>
  <c r="P98" i="3"/>
  <c r="K98" i="3"/>
  <c r="J98" i="3"/>
  <c r="W57" i="3"/>
  <c r="V57" i="3"/>
  <c r="U57" i="3"/>
  <c r="T57" i="3"/>
  <c r="X57" i="3" s="1"/>
  <c r="AA57" i="3" s="1"/>
  <c r="S57" i="3"/>
  <c r="R57" i="3"/>
  <c r="Q57" i="3"/>
  <c r="Y57" i="3" s="1"/>
  <c r="L48" i="3"/>
  <c r="I48" i="3"/>
  <c r="H48" i="3"/>
  <c r="O48" i="3" s="1"/>
  <c r="P47" i="3"/>
  <c r="J47" i="3"/>
  <c r="K47" i="3"/>
  <c r="F49" i="3"/>
  <c r="G49" i="3" s="1"/>
  <c r="E49" i="3"/>
  <c r="AB49" i="3" s="1"/>
  <c r="B49" i="3"/>
  <c r="C50" i="3"/>
  <c r="W75" i="3"/>
  <c r="V75" i="3"/>
  <c r="R75" i="3"/>
  <c r="Q75" i="3"/>
  <c r="S75" i="3"/>
  <c r="U75" i="3"/>
  <c r="T75" i="3"/>
  <c r="X75" i="3" s="1"/>
  <c r="AA75" i="3" s="1"/>
  <c r="H38" i="3"/>
  <c r="O38" i="3" s="1"/>
  <c r="I38" i="3"/>
  <c r="L38" i="3"/>
  <c r="N47" i="3"/>
  <c r="M47" i="3"/>
  <c r="I69" i="3"/>
  <c r="H69" i="3"/>
  <c r="O69" i="3" s="1"/>
  <c r="L69" i="3"/>
  <c r="N58" i="3"/>
  <c r="M58" i="3"/>
  <c r="C40" i="3"/>
  <c r="F39" i="3"/>
  <c r="G39" i="3" s="1"/>
  <c r="E39" i="3"/>
  <c r="AB39" i="3" s="1"/>
  <c r="B39" i="3"/>
  <c r="Q17" i="3"/>
  <c r="W17" i="3"/>
  <c r="V17" i="3"/>
  <c r="U17" i="3"/>
  <c r="T17" i="3"/>
  <c r="X17" i="3" s="1"/>
  <c r="AA17" i="3" s="1"/>
  <c r="S17" i="3"/>
  <c r="R17" i="3"/>
  <c r="Y65" i="3"/>
  <c r="P18" i="3"/>
  <c r="K18" i="3"/>
  <c r="J18" i="3"/>
  <c r="E100" i="3"/>
  <c r="AB100" i="3" s="1"/>
  <c r="C101" i="3"/>
  <c r="F100" i="3"/>
  <c r="G100" i="3" s="1"/>
  <c r="B100" i="3"/>
  <c r="T107" i="3"/>
  <c r="X107" i="3" s="1"/>
  <c r="AA107" i="3" s="1"/>
  <c r="Q107" i="3"/>
  <c r="S107" i="3"/>
  <c r="V107" i="3"/>
  <c r="W107" i="3"/>
  <c r="U107" i="3"/>
  <c r="R107" i="3"/>
  <c r="P58" i="3"/>
  <c r="K58" i="3"/>
  <c r="J58" i="3"/>
  <c r="L109" i="3"/>
  <c r="H109" i="3"/>
  <c r="O109" i="3" s="1"/>
  <c r="I109" i="3"/>
  <c r="F70" i="3"/>
  <c r="G70" i="3" s="1"/>
  <c r="E70" i="3"/>
  <c r="AB70" i="3" s="1"/>
  <c r="B70" i="3"/>
  <c r="C71" i="3"/>
  <c r="M27" i="3"/>
  <c r="N27" i="3"/>
  <c r="N18" i="3"/>
  <c r="M18" i="3"/>
  <c r="Y85" i="3"/>
  <c r="J27" i="3"/>
  <c r="P27" i="3"/>
  <c r="K27" i="3"/>
  <c r="B110" i="3"/>
  <c r="C111" i="3"/>
  <c r="F110" i="3"/>
  <c r="G110" i="3" s="1"/>
  <c r="E110" i="3"/>
  <c r="AB110" i="3" s="1"/>
  <c r="H99" i="3"/>
  <c r="O99" i="3" s="1"/>
  <c r="L99" i="3"/>
  <c r="I99" i="3"/>
  <c r="N37" i="3"/>
  <c r="M37" i="3"/>
  <c r="S15" i="3"/>
  <c r="R15" i="3"/>
  <c r="Q15" i="3"/>
  <c r="Y15" i="3" s="1"/>
  <c r="W15" i="3"/>
  <c r="V15" i="3"/>
  <c r="U15" i="3"/>
  <c r="T15" i="3"/>
  <c r="X15" i="3" s="1"/>
  <c r="AA15" i="3" s="1"/>
  <c r="N80" i="3"/>
  <c r="M80" i="3"/>
  <c r="L81" i="3"/>
  <c r="I81" i="3"/>
  <c r="H81" i="3"/>
  <c r="O81" i="3" s="1"/>
  <c r="AB19" i="3"/>
  <c r="J37" i="3"/>
  <c r="P37" i="3"/>
  <c r="K37" i="3"/>
  <c r="S79" i="3"/>
  <c r="R79" i="3"/>
  <c r="W79" i="3"/>
  <c r="T79" i="3"/>
  <c r="X79" i="3" s="1"/>
  <c r="AA79" i="3" s="1"/>
  <c r="Q79" i="3"/>
  <c r="V79" i="3"/>
  <c r="U79" i="3"/>
  <c r="Y77" i="3"/>
  <c r="J80" i="3"/>
  <c r="P80" i="3"/>
  <c r="K80" i="3"/>
  <c r="G19" i="3"/>
  <c r="Q67" i="3"/>
  <c r="W67" i="3"/>
  <c r="V67" i="3"/>
  <c r="U67" i="3"/>
  <c r="T67" i="3"/>
  <c r="X67" i="3" s="1"/>
  <c r="AA67" i="3" s="1"/>
  <c r="S67" i="3"/>
  <c r="R67" i="3"/>
  <c r="W36" i="3"/>
  <c r="V36" i="3"/>
  <c r="S36" i="3"/>
  <c r="R36" i="3"/>
  <c r="Q36" i="3"/>
  <c r="Y36" i="3" s="1"/>
  <c r="U36" i="3"/>
  <c r="T36" i="3"/>
  <c r="X36" i="3" s="1"/>
  <c r="AA36" i="3" s="1"/>
  <c r="K108" i="3"/>
  <c r="P108" i="3"/>
  <c r="J108" i="3"/>
  <c r="W97" i="3"/>
  <c r="U97" i="3"/>
  <c r="R97" i="3"/>
  <c r="V97" i="3"/>
  <c r="T97" i="3"/>
  <c r="X97" i="3" s="1"/>
  <c r="AA97" i="3" s="1"/>
  <c r="S97" i="3"/>
  <c r="Q97" i="3"/>
  <c r="B82" i="3"/>
  <c r="E82" i="3"/>
  <c r="AB82" i="3" s="1"/>
  <c r="F82" i="3"/>
  <c r="G82" i="3" s="1"/>
  <c r="C83" i="3"/>
  <c r="F20" i="3"/>
  <c r="G20" i="3" s="1"/>
  <c r="E20" i="3"/>
  <c r="AB20" i="3" s="1"/>
  <c r="B20" i="3"/>
  <c r="C21" i="3"/>
  <c r="M108" i="3"/>
  <c r="N108" i="3"/>
  <c r="Y86" i="3"/>
  <c r="K88" i="3"/>
  <c r="J88" i="3"/>
  <c r="P88" i="3"/>
  <c r="N68" i="3"/>
  <c r="M68" i="3"/>
  <c r="Y106" i="3"/>
  <c r="Y16" i="3"/>
  <c r="S26" i="3"/>
  <c r="R26" i="3"/>
  <c r="V26" i="3"/>
  <c r="T26" i="3"/>
  <c r="X26" i="3" s="1"/>
  <c r="AA26" i="3" s="1"/>
  <c r="Q26" i="3"/>
  <c r="W26" i="3"/>
  <c r="U26" i="3"/>
  <c r="M88" i="3"/>
  <c r="N88" i="3"/>
  <c r="F90" i="3"/>
  <c r="G90" i="3" s="1"/>
  <c r="C91" i="3"/>
  <c r="E90" i="3"/>
  <c r="AB90" i="3" s="1"/>
  <c r="B90" i="3"/>
  <c r="H59" i="3"/>
  <c r="O59" i="3" s="1"/>
  <c r="L59" i="3"/>
  <c r="I59" i="3"/>
  <c r="T46" i="3"/>
  <c r="X46" i="3" s="1"/>
  <c r="AA46" i="3" s="1"/>
  <c r="W46" i="3"/>
  <c r="V46" i="3"/>
  <c r="U46" i="3"/>
  <c r="S46" i="3"/>
  <c r="Q46" i="3"/>
  <c r="Y46" i="3" s="1"/>
  <c r="R46" i="3"/>
  <c r="P68" i="3"/>
  <c r="K68" i="3"/>
  <c r="J68" i="3"/>
  <c r="Y96" i="3"/>
  <c r="Y95" i="3"/>
  <c r="L28" i="3"/>
  <c r="I28" i="3"/>
  <c r="H28" i="3"/>
  <c r="O28" i="3" s="1"/>
  <c r="N98" i="3"/>
  <c r="M98" i="3"/>
  <c r="C61" i="3"/>
  <c r="F60" i="3"/>
  <c r="G60" i="3" s="1"/>
  <c r="E60" i="3"/>
  <c r="AB60" i="3" s="1"/>
  <c r="B60" i="3"/>
  <c r="V27" i="3" l="1"/>
  <c r="U27" i="3"/>
  <c r="T27" i="3"/>
  <c r="X27" i="3" s="1"/>
  <c r="AA27" i="3" s="1"/>
  <c r="R27" i="3"/>
  <c r="Q27" i="3"/>
  <c r="W27" i="3"/>
  <c r="S27" i="3"/>
  <c r="W98" i="3"/>
  <c r="Q98" i="3"/>
  <c r="Y98" i="3" s="1"/>
  <c r="V98" i="3"/>
  <c r="U98" i="3"/>
  <c r="R98" i="3"/>
  <c r="S98" i="3"/>
  <c r="T98" i="3"/>
  <c r="X98" i="3" s="1"/>
  <c r="AA98" i="3" s="1"/>
  <c r="M38" i="3"/>
  <c r="N38" i="3"/>
  <c r="M89" i="3"/>
  <c r="N89" i="3"/>
  <c r="Y26" i="3"/>
  <c r="P38" i="3"/>
  <c r="K38" i="3"/>
  <c r="J38" i="3"/>
  <c r="P59" i="3"/>
  <c r="K59" i="3"/>
  <c r="J59" i="3"/>
  <c r="U108" i="3"/>
  <c r="T108" i="3"/>
  <c r="X108" i="3" s="1"/>
  <c r="AA108" i="3" s="1"/>
  <c r="S108" i="3"/>
  <c r="W108" i="3"/>
  <c r="Q108" i="3"/>
  <c r="Y108" i="3" s="1"/>
  <c r="V108" i="3"/>
  <c r="R108" i="3"/>
  <c r="L19" i="3"/>
  <c r="I19" i="3"/>
  <c r="H19" i="3"/>
  <c r="K48" i="3"/>
  <c r="P48" i="3"/>
  <c r="J48" i="3"/>
  <c r="U80" i="3"/>
  <c r="T80" i="3"/>
  <c r="X80" i="3" s="1"/>
  <c r="AA80" i="3" s="1"/>
  <c r="S80" i="3"/>
  <c r="V80" i="3"/>
  <c r="R80" i="3"/>
  <c r="Q80" i="3"/>
  <c r="Y80" i="3" s="1"/>
  <c r="W80" i="3"/>
  <c r="P99" i="3"/>
  <c r="K99" i="3"/>
  <c r="J99" i="3"/>
  <c r="M48" i="3"/>
  <c r="N48" i="3"/>
  <c r="P28" i="3"/>
  <c r="K28" i="3"/>
  <c r="J28" i="3"/>
  <c r="L20" i="3"/>
  <c r="I20" i="3"/>
  <c r="H20" i="3"/>
  <c r="O20" i="3" s="1"/>
  <c r="P81" i="3"/>
  <c r="K81" i="3"/>
  <c r="J81" i="3"/>
  <c r="N99" i="3"/>
  <c r="M99" i="3"/>
  <c r="Y107" i="3"/>
  <c r="Y17" i="3"/>
  <c r="F61" i="3"/>
  <c r="G61" i="3" s="1"/>
  <c r="C62" i="3"/>
  <c r="E61" i="3"/>
  <c r="AB61" i="3" s="1"/>
  <c r="B61" i="3"/>
  <c r="N59" i="3"/>
  <c r="M59" i="3"/>
  <c r="M28" i="3"/>
  <c r="N28" i="3"/>
  <c r="E83" i="3"/>
  <c r="AB83" i="3" s="1"/>
  <c r="F83" i="3"/>
  <c r="G83" i="3" s="1"/>
  <c r="B83" i="3"/>
  <c r="C84" i="3"/>
  <c r="N81" i="3"/>
  <c r="M81" i="3"/>
  <c r="C72" i="3"/>
  <c r="F71" i="3"/>
  <c r="G71" i="3" s="1"/>
  <c r="E71" i="3"/>
  <c r="AB71" i="3" s="1"/>
  <c r="B71" i="3"/>
  <c r="J69" i="3"/>
  <c r="P69" i="3"/>
  <c r="K69" i="3"/>
  <c r="J89" i="3"/>
  <c r="K89" i="3"/>
  <c r="P89" i="3"/>
  <c r="Y67" i="3"/>
  <c r="C22" i="3"/>
  <c r="F21" i="3"/>
  <c r="E21" i="3"/>
  <c r="B21" i="3"/>
  <c r="H82" i="3"/>
  <c r="O82" i="3" s="1"/>
  <c r="I82" i="3"/>
  <c r="L82" i="3"/>
  <c r="Y75" i="3"/>
  <c r="B91" i="3"/>
  <c r="E91" i="3"/>
  <c r="AB91" i="3" s="1"/>
  <c r="F91" i="3"/>
  <c r="G91" i="3" s="1"/>
  <c r="C92" i="3"/>
  <c r="L100" i="3"/>
  <c r="I100" i="3"/>
  <c r="H100" i="3"/>
  <c r="O100" i="3" s="1"/>
  <c r="L39" i="3"/>
  <c r="H39" i="3"/>
  <c r="O39" i="3" s="1"/>
  <c r="I39" i="3"/>
  <c r="Q58" i="3"/>
  <c r="Y58" i="3" s="1"/>
  <c r="W58" i="3"/>
  <c r="V58" i="3"/>
  <c r="U58" i="3"/>
  <c r="T58" i="3"/>
  <c r="X58" i="3" s="1"/>
  <c r="AA58" i="3" s="1"/>
  <c r="S58" i="3"/>
  <c r="R58" i="3"/>
  <c r="V37" i="3"/>
  <c r="Q37" i="3"/>
  <c r="W37" i="3"/>
  <c r="U37" i="3"/>
  <c r="T37" i="3"/>
  <c r="X37" i="3" s="1"/>
  <c r="AA37" i="3" s="1"/>
  <c r="S37" i="3"/>
  <c r="R37" i="3"/>
  <c r="V47" i="3"/>
  <c r="S47" i="3"/>
  <c r="R47" i="3"/>
  <c r="W47" i="3"/>
  <c r="T47" i="3"/>
  <c r="X47" i="3" s="1"/>
  <c r="AA47" i="3" s="1"/>
  <c r="Q47" i="3"/>
  <c r="Y47" i="3" s="1"/>
  <c r="U47" i="3"/>
  <c r="L70" i="3"/>
  <c r="I70" i="3"/>
  <c r="H70" i="3"/>
  <c r="O70" i="3" s="1"/>
  <c r="F101" i="3"/>
  <c r="G101" i="3" s="1"/>
  <c r="E101" i="3"/>
  <c r="AB101" i="3" s="1"/>
  <c r="B101" i="3"/>
  <c r="C102" i="3"/>
  <c r="F30" i="3"/>
  <c r="G30" i="3" s="1"/>
  <c r="E30" i="3"/>
  <c r="AB30" i="3" s="1"/>
  <c r="C31" i="3"/>
  <c r="B30" i="3"/>
  <c r="I90" i="3"/>
  <c r="L90" i="3"/>
  <c r="H90" i="3"/>
  <c r="O90" i="3" s="1"/>
  <c r="I110" i="3"/>
  <c r="H110" i="3"/>
  <c r="O110" i="3" s="1"/>
  <c r="L110" i="3"/>
  <c r="Y97" i="3"/>
  <c r="Y79" i="3"/>
  <c r="C112" i="3"/>
  <c r="B111" i="3"/>
  <c r="F111" i="3"/>
  <c r="G111" i="3" s="1"/>
  <c r="E111" i="3"/>
  <c r="AB111" i="3" s="1"/>
  <c r="K109" i="3"/>
  <c r="J109" i="3"/>
  <c r="P109" i="3"/>
  <c r="L49" i="3"/>
  <c r="I49" i="3"/>
  <c r="H49" i="3"/>
  <c r="O49" i="3" s="1"/>
  <c r="B40" i="3"/>
  <c r="F40" i="3"/>
  <c r="G40" i="3" s="1"/>
  <c r="E40" i="3"/>
  <c r="AB40" i="3" s="1"/>
  <c r="C41" i="3"/>
  <c r="S68" i="3"/>
  <c r="R68" i="3"/>
  <c r="Q68" i="3"/>
  <c r="V68" i="3"/>
  <c r="W68" i="3"/>
  <c r="U68" i="3"/>
  <c r="T68" i="3"/>
  <c r="X68" i="3" s="1"/>
  <c r="AA68" i="3" s="1"/>
  <c r="E50" i="3"/>
  <c r="AB50" i="3" s="1"/>
  <c r="C51" i="3"/>
  <c r="F50" i="3"/>
  <c r="G50" i="3" s="1"/>
  <c r="B50" i="3"/>
  <c r="H29" i="3"/>
  <c r="O29" i="3" s="1"/>
  <c r="L29" i="3"/>
  <c r="I29" i="3"/>
  <c r="I60" i="3"/>
  <c r="H60" i="3"/>
  <c r="O60" i="3" s="1"/>
  <c r="L60" i="3"/>
  <c r="S88" i="3"/>
  <c r="R88" i="3"/>
  <c r="Q88" i="3"/>
  <c r="V88" i="3"/>
  <c r="W88" i="3"/>
  <c r="U88" i="3"/>
  <c r="T88" i="3"/>
  <c r="X88" i="3" s="1"/>
  <c r="AA88" i="3" s="1"/>
  <c r="N109" i="3"/>
  <c r="M109" i="3"/>
  <c r="W18" i="3"/>
  <c r="V18" i="3"/>
  <c r="U18" i="3"/>
  <c r="T18" i="3"/>
  <c r="X18" i="3" s="1"/>
  <c r="AA18" i="3" s="1"/>
  <c r="S18" i="3"/>
  <c r="R18" i="3"/>
  <c r="Q18" i="3"/>
  <c r="N69" i="3"/>
  <c r="M69" i="3"/>
  <c r="I40" i="3" l="1"/>
  <c r="L40" i="3"/>
  <c r="H40" i="3"/>
  <c r="O40" i="3" s="1"/>
  <c r="N82" i="3"/>
  <c r="M82" i="3"/>
  <c r="B22" i="3"/>
  <c r="C23" i="3"/>
  <c r="F22" i="3"/>
  <c r="G22" i="3" s="1"/>
  <c r="E22" i="3"/>
  <c r="AB22" i="3" s="1"/>
  <c r="I83" i="3"/>
  <c r="H83" i="3"/>
  <c r="O83" i="3" s="1"/>
  <c r="L83" i="3"/>
  <c r="G21" i="3"/>
  <c r="P49" i="3"/>
  <c r="K49" i="3"/>
  <c r="J49" i="3"/>
  <c r="P20" i="3"/>
  <c r="K20" i="3"/>
  <c r="J20" i="3"/>
  <c r="S89" i="3"/>
  <c r="R89" i="3"/>
  <c r="T89" i="3"/>
  <c r="X89" i="3" s="1"/>
  <c r="AA89" i="3" s="1"/>
  <c r="U89" i="3"/>
  <c r="W89" i="3"/>
  <c r="V89" i="3"/>
  <c r="Q89" i="3"/>
  <c r="Y89" i="3" s="1"/>
  <c r="N20" i="3"/>
  <c r="M20" i="3"/>
  <c r="N29" i="3"/>
  <c r="M29" i="3"/>
  <c r="P110" i="3"/>
  <c r="K110" i="3"/>
  <c r="J110" i="3"/>
  <c r="L50" i="3"/>
  <c r="H50" i="3"/>
  <c r="O50" i="3" s="1"/>
  <c r="I50" i="3"/>
  <c r="M49" i="3"/>
  <c r="N49" i="3"/>
  <c r="F31" i="3"/>
  <c r="G31" i="3" s="1"/>
  <c r="E31" i="3"/>
  <c r="AB31" i="3" s="1"/>
  <c r="C32" i="3"/>
  <c r="B31" i="3"/>
  <c r="R69" i="3"/>
  <c r="W69" i="3"/>
  <c r="V69" i="3"/>
  <c r="U69" i="3"/>
  <c r="T69" i="3"/>
  <c r="X69" i="3" s="1"/>
  <c r="AA69" i="3" s="1"/>
  <c r="S69" i="3"/>
  <c r="Q69" i="3"/>
  <c r="M39" i="3"/>
  <c r="N39" i="3"/>
  <c r="Q28" i="3"/>
  <c r="T28" i="3"/>
  <c r="X28" i="3" s="1"/>
  <c r="AA28" i="3" s="1"/>
  <c r="U28" i="3"/>
  <c r="S28" i="3"/>
  <c r="R28" i="3"/>
  <c r="W28" i="3"/>
  <c r="V28" i="3"/>
  <c r="Q59" i="3"/>
  <c r="Y59" i="3" s="1"/>
  <c r="V59" i="3"/>
  <c r="U59" i="3"/>
  <c r="T59" i="3"/>
  <c r="X59" i="3" s="1"/>
  <c r="AA59" i="3" s="1"/>
  <c r="S59" i="3"/>
  <c r="R59" i="3"/>
  <c r="W59" i="3"/>
  <c r="U48" i="3"/>
  <c r="V48" i="3"/>
  <c r="T48" i="3"/>
  <c r="X48" i="3" s="1"/>
  <c r="AA48" i="3" s="1"/>
  <c r="S48" i="3"/>
  <c r="W48" i="3"/>
  <c r="R48" i="3"/>
  <c r="Q48" i="3"/>
  <c r="Y48" i="3" s="1"/>
  <c r="P100" i="3"/>
  <c r="K100" i="3"/>
  <c r="J100" i="3"/>
  <c r="C63" i="3"/>
  <c r="E62" i="3"/>
  <c r="AB62" i="3" s="1"/>
  <c r="B62" i="3"/>
  <c r="F62" i="3"/>
  <c r="G62" i="3" s="1"/>
  <c r="R109" i="3"/>
  <c r="W109" i="3"/>
  <c r="V109" i="3"/>
  <c r="U109" i="3"/>
  <c r="T109" i="3"/>
  <c r="X109" i="3" s="1"/>
  <c r="AA109" i="3" s="1"/>
  <c r="S109" i="3"/>
  <c r="Q109" i="3"/>
  <c r="Y109" i="3" s="1"/>
  <c r="I111" i="3"/>
  <c r="H111" i="3"/>
  <c r="O111" i="3" s="1"/>
  <c r="L111" i="3"/>
  <c r="N100" i="3"/>
  <c r="M100" i="3"/>
  <c r="I61" i="3"/>
  <c r="H61" i="3"/>
  <c r="O61" i="3" s="1"/>
  <c r="L61" i="3"/>
  <c r="U38" i="3"/>
  <c r="T38" i="3"/>
  <c r="X38" i="3" s="1"/>
  <c r="AA38" i="3" s="1"/>
  <c r="Q38" i="3"/>
  <c r="W38" i="3"/>
  <c r="V38" i="3"/>
  <c r="S38" i="3"/>
  <c r="R38" i="3"/>
  <c r="Y27" i="3"/>
  <c r="Y18" i="3"/>
  <c r="B112" i="3"/>
  <c r="F112" i="3"/>
  <c r="G112" i="3" s="1"/>
  <c r="E112" i="3"/>
  <c r="AB112" i="3" s="1"/>
  <c r="C113" i="3"/>
  <c r="H71" i="3"/>
  <c r="O71" i="3" s="1"/>
  <c r="L71" i="3"/>
  <c r="I71" i="3"/>
  <c r="O19" i="3"/>
  <c r="P82" i="3"/>
  <c r="K82" i="3"/>
  <c r="J82" i="3"/>
  <c r="N60" i="3"/>
  <c r="M60" i="3"/>
  <c r="L101" i="3"/>
  <c r="I101" i="3"/>
  <c r="H101" i="3"/>
  <c r="O101" i="3" s="1"/>
  <c r="Y37" i="3"/>
  <c r="C93" i="3"/>
  <c r="B92" i="3"/>
  <c r="F92" i="3"/>
  <c r="G92" i="3" s="1"/>
  <c r="E92" i="3"/>
  <c r="AB92" i="3" s="1"/>
  <c r="C73" i="3"/>
  <c r="F72" i="3"/>
  <c r="G72" i="3" s="1"/>
  <c r="E72" i="3"/>
  <c r="AB72" i="3" s="1"/>
  <c r="B72" i="3"/>
  <c r="K19" i="3"/>
  <c r="J19" i="3"/>
  <c r="P19" i="3"/>
  <c r="Q81" i="3"/>
  <c r="T81" i="3"/>
  <c r="X81" i="3" s="1"/>
  <c r="AA81" i="3" s="1"/>
  <c r="V81" i="3"/>
  <c r="U81" i="3"/>
  <c r="S81" i="3"/>
  <c r="R81" i="3"/>
  <c r="W81" i="3"/>
  <c r="M90" i="3"/>
  <c r="N90" i="3"/>
  <c r="Y68" i="3"/>
  <c r="H91" i="3"/>
  <c r="O91" i="3" s="1"/>
  <c r="L91" i="3"/>
  <c r="I91" i="3"/>
  <c r="W99" i="3"/>
  <c r="V99" i="3"/>
  <c r="S99" i="3"/>
  <c r="R99" i="3"/>
  <c r="Q99" i="3"/>
  <c r="U99" i="3"/>
  <c r="T99" i="3"/>
  <c r="X99" i="3" s="1"/>
  <c r="AA99" i="3" s="1"/>
  <c r="N19" i="3"/>
  <c r="M19" i="3"/>
  <c r="I30" i="3"/>
  <c r="L30" i="3"/>
  <c r="H30" i="3"/>
  <c r="O30" i="3" s="1"/>
  <c r="Y88" i="3"/>
  <c r="B102" i="3"/>
  <c r="C103" i="3"/>
  <c r="F102" i="3"/>
  <c r="G102" i="3" s="1"/>
  <c r="E102" i="3"/>
  <c r="AB102" i="3" s="1"/>
  <c r="P60" i="3"/>
  <c r="K60" i="3"/>
  <c r="J60" i="3"/>
  <c r="C42" i="3"/>
  <c r="E41" i="3"/>
  <c r="AB41" i="3" s="1"/>
  <c r="F41" i="3"/>
  <c r="G41" i="3" s="1"/>
  <c r="B41" i="3"/>
  <c r="P70" i="3"/>
  <c r="K70" i="3"/>
  <c r="J70" i="3"/>
  <c r="F51" i="3"/>
  <c r="G51" i="3" s="1"/>
  <c r="E51" i="3"/>
  <c r="AB51" i="3" s="1"/>
  <c r="B51" i="3"/>
  <c r="C52" i="3"/>
  <c r="J90" i="3"/>
  <c r="P90" i="3"/>
  <c r="K90" i="3"/>
  <c r="K39" i="3"/>
  <c r="J39" i="3"/>
  <c r="P39" i="3"/>
  <c r="K29" i="3"/>
  <c r="P29" i="3"/>
  <c r="J29" i="3"/>
  <c r="N110" i="3"/>
  <c r="M110" i="3"/>
  <c r="M70" i="3"/>
  <c r="N70" i="3"/>
  <c r="AB21" i="3"/>
  <c r="F84" i="3"/>
  <c r="G84" i="3" s="1"/>
  <c r="E84" i="3"/>
  <c r="AB84" i="3" s="1"/>
  <c r="B84" i="3"/>
  <c r="B103" i="3" l="1"/>
  <c r="F103" i="3"/>
  <c r="G103" i="3" s="1"/>
  <c r="E103" i="3"/>
  <c r="AB103" i="3" s="1"/>
  <c r="C104" i="3"/>
  <c r="P91" i="3"/>
  <c r="J91" i="3"/>
  <c r="K91" i="3"/>
  <c r="L112" i="3"/>
  <c r="I112" i="3"/>
  <c r="H112" i="3"/>
  <c r="O112" i="3" s="1"/>
  <c r="C64" i="3"/>
  <c r="F63" i="3"/>
  <c r="G63" i="3" s="1"/>
  <c r="E63" i="3"/>
  <c r="AB63" i="3" s="1"/>
  <c r="B63" i="3"/>
  <c r="T110" i="3"/>
  <c r="X110" i="3" s="1"/>
  <c r="AA110" i="3" s="1"/>
  <c r="S110" i="3"/>
  <c r="R110" i="3"/>
  <c r="Q110" i="3"/>
  <c r="W110" i="3"/>
  <c r="V110" i="3"/>
  <c r="U110" i="3"/>
  <c r="V20" i="3"/>
  <c r="U20" i="3"/>
  <c r="T20" i="3"/>
  <c r="X20" i="3" s="1"/>
  <c r="AA20" i="3" s="1"/>
  <c r="S20" i="3"/>
  <c r="R20" i="3"/>
  <c r="Q20" i="3"/>
  <c r="W20" i="3"/>
  <c r="N91" i="3"/>
  <c r="M91" i="3"/>
  <c r="W19" i="3"/>
  <c r="V19" i="3"/>
  <c r="U19" i="3"/>
  <c r="T19" i="3"/>
  <c r="X19" i="3" s="1"/>
  <c r="AA19" i="3" s="1"/>
  <c r="S19" i="3"/>
  <c r="R19" i="3"/>
  <c r="Q19" i="3"/>
  <c r="I51" i="3"/>
  <c r="L51" i="3"/>
  <c r="H51" i="3"/>
  <c r="O51" i="3" s="1"/>
  <c r="N111" i="3"/>
  <c r="M111" i="3"/>
  <c r="U100" i="3"/>
  <c r="W100" i="3"/>
  <c r="V100" i="3"/>
  <c r="Q100" i="3"/>
  <c r="Y100" i="3" s="1"/>
  <c r="T100" i="3"/>
  <c r="X100" i="3" s="1"/>
  <c r="AA100" i="3" s="1"/>
  <c r="S100" i="3"/>
  <c r="R100" i="3"/>
  <c r="I72" i="3"/>
  <c r="H72" i="3"/>
  <c r="O72" i="3" s="1"/>
  <c r="L72" i="3"/>
  <c r="P111" i="3"/>
  <c r="K111" i="3"/>
  <c r="J111" i="3"/>
  <c r="W82" i="3"/>
  <c r="S82" i="3"/>
  <c r="R82" i="3"/>
  <c r="Q82" i="3"/>
  <c r="Y82" i="3" s="1"/>
  <c r="V82" i="3"/>
  <c r="U82" i="3"/>
  <c r="T82" i="3"/>
  <c r="X82" i="3" s="1"/>
  <c r="AA82" i="3" s="1"/>
  <c r="C33" i="3"/>
  <c r="F32" i="3"/>
  <c r="G32" i="3" s="1"/>
  <c r="E32" i="3"/>
  <c r="AB32" i="3" s="1"/>
  <c r="B32" i="3"/>
  <c r="L21" i="3"/>
  <c r="I21" i="3"/>
  <c r="H21" i="3"/>
  <c r="F52" i="3"/>
  <c r="G52" i="3" s="1"/>
  <c r="E52" i="3"/>
  <c r="AB52" i="3" s="1"/>
  <c r="B52" i="3"/>
  <c r="C53" i="3"/>
  <c r="M101" i="3"/>
  <c r="N101" i="3"/>
  <c r="N83" i="3"/>
  <c r="M83" i="3"/>
  <c r="L22" i="3"/>
  <c r="I22" i="3"/>
  <c r="H22" i="3"/>
  <c r="O22" i="3" s="1"/>
  <c r="I31" i="3"/>
  <c r="L31" i="3"/>
  <c r="H31" i="3"/>
  <c r="O31" i="3" s="1"/>
  <c r="F23" i="3"/>
  <c r="E23" i="3"/>
  <c r="B23" i="3"/>
  <c r="C24" i="3"/>
  <c r="V70" i="3"/>
  <c r="Q70" i="3"/>
  <c r="W70" i="3"/>
  <c r="U70" i="3"/>
  <c r="T70" i="3"/>
  <c r="X70" i="3" s="1"/>
  <c r="AA70" i="3" s="1"/>
  <c r="S70" i="3"/>
  <c r="R70" i="3"/>
  <c r="L41" i="3"/>
  <c r="I41" i="3"/>
  <c r="H41" i="3"/>
  <c r="O41" i="3" s="1"/>
  <c r="K71" i="3"/>
  <c r="P71" i="3"/>
  <c r="J71" i="3"/>
  <c r="Y38" i="3"/>
  <c r="Y28" i="3"/>
  <c r="J83" i="3"/>
  <c r="P83" i="3"/>
  <c r="K83" i="3"/>
  <c r="E42" i="3"/>
  <c r="AB42" i="3" s="1"/>
  <c r="F42" i="3"/>
  <c r="G42" i="3" s="1"/>
  <c r="B42" i="3"/>
  <c r="C43" i="3"/>
  <c r="Y99" i="3"/>
  <c r="F93" i="3"/>
  <c r="G93" i="3" s="1"/>
  <c r="C94" i="3"/>
  <c r="E93" i="3"/>
  <c r="AB93" i="3" s="1"/>
  <c r="B93" i="3"/>
  <c r="M71" i="3"/>
  <c r="N71" i="3"/>
  <c r="T49" i="3"/>
  <c r="X49" i="3" s="1"/>
  <c r="AA49" i="3" s="1"/>
  <c r="W49" i="3"/>
  <c r="U49" i="3"/>
  <c r="S49" i="3"/>
  <c r="R49" i="3"/>
  <c r="Q49" i="3"/>
  <c r="Y49" i="3" s="1"/>
  <c r="V49" i="3"/>
  <c r="F73" i="3"/>
  <c r="G73" i="3" s="1"/>
  <c r="E73" i="3"/>
  <c r="AB73" i="3" s="1"/>
  <c r="B73" i="3"/>
  <c r="C74" i="3"/>
  <c r="W29" i="3"/>
  <c r="T29" i="3"/>
  <c r="X29" i="3" s="1"/>
  <c r="AA29" i="3" s="1"/>
  <c r="S29" i="3"/>
  <c r="R29" i="3"/>
  <c r="U29" i="3"/>
  <c r="Q29" i="3"/>
  <c r="Y29" i="3" s="1"/>
  <c r="V29" i="3"/>
  <c r="Q90" i="3"/>
  <c r="Y90" i="3" s="1"/>
  <c r="U90" i="3"/>
  <c r="T90" i="3"/>
  <c r="X90" i="3" s="1"/>
  <c r="AA90" i="3" s="1"/>
  <c r="S90" i="3"/>
  <c r="W90" i="3"/>
  <c r="R90" i="3"/>
  <c r="V90" i="3"/>
  <c r="Q60" i="3"/>
  <c r="Y60" i="3" s="1"/>
  <c r="W60" i="3"/>
  <c r="V60" i="3"/>
  <c r="U60" i="3"/>
  <c r="T60" i="3"/>
  <c r="X60" i="3" s="1"/>
  <c r="AA60" i="3" s="1"/>
  <c r="S60" i="3"/>
  <c r="R60" i="3"/>
  <c r="Y81" i="3"/>
  <c r="N61" i="3"/>
  <c r="M61" i="3"/>
  <c r="K50" i="3"/>
  <c r="P50" i="3"/>
  <c r="J50" i="3"/>
  <c r="N30" i="3"/>
  <c r="M30" i="3"/>
  <c r="K30" i="3"/>
  <c r="J30" i="3"/>
  <c r="P30" i="3"/>
  <c r="H92" i="3"/>
  <c r="O92" i="3" s="1"/>
  <c r="I92" i="3"/>
  <c r="L92" i="3"/>
  <c r="R39" i="3"/>
  <c r="W39" i="3"/>
  <c r="U39" i="3"/>
  <c r="V39" i="3"/>
  <c r="T39" i="3"/>
  <c r="X39" i="3" s="1"/>
  <c r="AA39" i="3" s="1"/>
  <c r="S39" i="3"/>
  <c r="Q39" i="3"/>
  <c r="Y39" i="3" s="1"/>
  <c r="I62" i="3"/>
  <c r="L62" i="3"/>
  <c r="H62" i="3"/>
  <c r="O62" i="3" s="1"/>
  <c r="Y69" i="3"/>
  <c r="M40" i="3"/>
  <c r="N40" i="3"/>
  <c r="L102" i="3"/>
  <c r="H102" i="3"/>
  <c r="O102" i="3" s="1"/>
  <c r="I102" i="3"/>
  <c r="H84" i="3"/>
  <c r="L84" i="3"/>
  <c r="I84" i="3"/>
  <c r="K101" i="3"/>
  <c r="J101" i="3"/>
  <c r="P101" i="3"/>
  <c r="F113" i="3"/>
  <c r="G113" i="3" s="1"/>
  <c r="C114" i="3"/>
  <c r="E113" i="3"/>
  <c r="AB113" i="3" s="1"/>
  <c r="B113" i="3"/>
  <c r="K61" i="3"/>
  <c r="J61" i="3"/>
  <c r="P61" i="3"/>
  <c r="N50" i="3"/>
  <c r="M50" i="3"/>
  <c r="P40" i="3"/>
  <c r="K40" i="3"/>
  <c r="J40" i="3"/>
  <c r="F43" i="3" l="1"/>
  <c r="G43" i="3" s="1"/>
  <c r="B43" i="3"/>
  <c r="C44" i="3"/>
  <c r="E43" i="3"/>
  <c r="AB43" i="3" s="1"/>
  <c r="N22" i="3"/>
  <c r="M22" i="3"/>
  <c r="L32" i="3"/>
  <c r="I32" i="3"/>
  <c r="H32" i="3"/>
  <c r="O32" i="3" s="1"/>
  <c r="V101" i="3"/>
  <c r="U101" i="3"/>
  <c r="T101" i="3"/>
  <c r="X101" i="3" s="1"/>
  <c r="AA101" i="3" s="1"/>
  <c r="R101" i="3"/>
  <c r="Q101" i="3"/>
  <c r="Y101" i="3" s="1"/>
  <c r="W101" i="3"/>
  <c r="S101" i="3"/>
  <c r="V50" i="3"/>
  <c r="Q50" i="3"/>
  <c r="U50" i="3"/>
  <c r="T50" i="3"/>
  <c r="X50" i="3" s="1"/>
  <c r="AA50" i="3" s="1"/>
  <c r="W50" i="3"/>
  <c r="S50" i="3"/>
  <c r="R50" i="3"/>
  <c r="L63" i="3"/>
  <c r="I63" i="3"/>
  <c r="H63" i="3"/>
  <c r="O63" i="3" s="1"/>
  <c r="C54" i="3"/>
  <c r="F53" i="3"/>
  <c r="G53" i="3" s="1"/>
  <c r="B53" i="3"/>
  <c r="E53" i="3"/>
  <c r="AB53" i="3" s="1"/>
  <c r="Y20" i="3"/>
  <c r="F64" i="3"/>
  <c r="G64" i="3" s="1"/>
  <c r="E64" i="3"/>
  <c r="AB64" i="3" s="1"/>
  <c r="B64" i="3"/>
  <c r="I42" i="3"/>
  <c r="L42" i="3"/>
  <c r="H42" i="3"/>
  <c r="O42" i="3" s="1"/>
  <c r="F24" i="3"/>
  <c r="G24" i="3" s="1"/>
  <c r="E24" i="3"/>
  <c r="AB24" i="3" s="1"/>
  <c r="B24" i="3"/>
  <c r="J192" i="3"/>
  <c r="P112" i="3"/>
  <c r="J112" i="3"/>
  <c r="K112" i="3"/>
  <c r="U40" i="3"/>
  <c r="T40" i="3"/>
  <c r="X40" i="3" s="1"/>
  <c r="AA40" i="3" s="1"/>
  <c r="Q40" i="3"/>
  <c r="R40" i="3"/>
  <c r="W40" i="3"/>
  <c r="V40" i="3"/>
  <c r="S40" i="3"/>
  <c r="N112" i="3"/>
  <c r="M112" i="3"/>
  <c r="N51" i="3"/>
  <c r="M51" i="3"/>
  <c r="Q91" i="3"/>
  <c r="Y91" i="3" s="1"/>
  <c r="V91" i="3"/>
  <c r="U91" i="3"/>
  <c r="R91" i="3"/>
  <c r="W91" i="3"/>
  <c r="T91" i="3"/>
  <c r="X91" i="3" s="1"/>
  <c r="AA91" i="3" s="1"/>
  <c r="S91" i="3"/>
  <c r="K102" i="3"/>
  <c r="P102" i="3"/>
  <c r="J102" i="3"/>
  <c r="P92" i="3"/>
  <c r="K92" i="3"/>
  <c r="J92" i="3"/>
  <c r="T111" i="3"/>
  <c r="X111" i="3" s="1"/>
  <c r="AA111" i="3" s="1"/>
  <c r="S111" i="3"/>
  <c r="R111" i="3"/>
  <c r="Q111" i="3"/>
  <c r="Y111" i="3" s="1"/>
  <c r="V111" i="3"/>
  <c r="W111" i="3"/>
  <c r="U111" i="3"/>
  <c r="Y70" i="3"/>
  <c r="M102" i="3"/>
  <c r="N102" i="3"/>
  <c r="W71" i="3"/>
  <c r="V71" i="3"/>
  <c r="U71" i="3"/>
  <c r="T71" i="3"/>
  <c r="X71" i="3" s="1"/>
  <c r="AA71" i="3" s="1"/>
  <c r="S71" i="3"/>
  <c r="R71" i="3"/>
  <c r="Q71" i="3"/>
  <c r="Y71" i="3" s="1"/>
  <c r="O21" i="3"/>
  <c r="Y19" i="3"/>
  <c r="M84" i="3"/>
  <c r="N84" i="3"/>
  <c r="R30" i="3"/>
  <c r="U30" i="3"/>
  <c r="T30" i="3"/>
  <c r="X30" i="3" s="1"/>
  <c r="AA30" i="3" s="1"/>
  <c r="S30" i="3"/>
  <c r="Q30" i="3"/>
  <c r="W30" i="3"/>
  <c r="V30" i="3"/>
  <c r="F74" i="3"/>
  <c r="G74" i="3" s="1"/>
  <c r="E74" i="3"/>
  <c r="AB74" i="3" s="1"/>
  <c r="B74" i="3"/>
  <c r="N31" i="3"/>
  <c r="M31" i="3"/>
  <c r="K21" i="3"/>
  <c r="J21" i="3"/>
  <c r="P21" i="3"/>
  <c r="N72" i="3"/>
  <c r="M72" i="3"/>
  <c r="F104" i="3"/>
  <c r="G104" i="3" s="1"/>
  <c r="E104" i="3"/>
  <c r="AB104" i="3" s="1"/>
  <c r="B104" i="3"/>
  <c r="B33" i="3"/>
  <c r="F33" i="3"/>
  <c r="G33" i="3" s="1"/>
  <c r="C34" i="3"/>
  <c r="E33" i="3"/>
  <c r="AB33" i="3" s="1"/>
  <c r="W83" i="3"/>
  <c r="Q83" i="3"/>
  <c r="Y83" i="3" s="1"/>
  <c r="V83" i="3"/>
  <c r="U83" i="3"/>
  <c r="T83" i="3"/>
  <c r="X83" i="3" s="1"/>
  <c r="AA83" i="3" s="1"/>
  <c r="S83" i="3"/>
  <c r="R83" i="3"/>
  <c r="O84" i="3"/>
  <c r="I52" i="3"/>
  <c r="L52" i="3"/>
  <c r="H52" i="3"/>
  <c r="O52" i="3" s="1"/>
  <c r="F94" i="3"/>
  <c r="G94" i="3" s="1"/>
  <c r="E94" i="3"/>
  <c r="AB94" i="3" s="1"/>
  <c r="B94" i="3"/>
  <c r="P41" i="3"/>
  <c r="K41" i="3"/>
  <c r="J41" i="3"/>
  <c r="P31" i="3"/>
  <c r="K31" i="3"/>
  <c r="J31" i="3"/>
  <c r="M21" i="3"/>
  <c r="N21" i="3"/>
  <c r="P84" i="3"/>
  <c r="K84" i="3"/>
  <c r="J84" i="3"/>
  <c r="N92" i="3"/>
  <c r="M92" i="3"/>
  <c r="AB23" i="3"/>
  <c r="J51" i="3"/>
  <c r="P51" i="3"/>
  <c r="K51" i="3"/>
  <c r="E114" i="3"/>
  <c r="AB114" i="3" s="1"/>
  <c r="F114" i="3"/>
  <c r="G114" i="3" s="1"/>
  <c r="B114" i="3"/>
  <c r="J201" i="3"/>
  <c r="I194" i="3"/>
  <c r="J200" i="3"/>
  <c r="I202" i="3"/>
  <c r="M194" i="3"/>
  <c r="M62" i="3"/>
  <c r="N62" i="3"/>
  <c r="L93" i="3"/>
  <c r="I93" i="3"/>
  <c r="H93" i="3"/>
  <c r="O93" i="3" s="1"/>
  <c r="M41" i="3"/>
  <c r="N41" i="3"/>
  <c r="P72" i="3"/>
  <c r="K72" i="3"/>
  <c r="J72" i="3"/>
  <c r="Y110" i="3"/>
  <c r="L103" i="3"/>
  <c r="I103" i="3"/>
  <c r="H103" i="3"/>
  <c r="O103" i="3" s="1"/>
  <c r="G23" i="3"/>
  <c r="V61" i="3"/>
  <c r="R61" i="3"/>
  <c r="Q61" i="3"/>
  <c r="W61" i="3"/>
  <c r="U61" i="3"/>
  <c r="T61" i="3"/>
  <c r="X61" i="3" s="1"/>
  <c r="AA61" i="3" s="1"/>
  <c r="S61" i="3"/>
  <c r="I113" i="3"/>
  <c r="H113" i="3"/>
  <c r="O113" i="3" s="1"/>
  <c r="L113" i="3"/>
  <c r="J62" i="3"/>
  <c r="P62" i="3"/>
  <c r="K62" i="3"/>
  <c r="L73" i="3"/>
  <c r="I73" i="3"/>
  <c r="H73" i="3"/>
  <c r="O73" i="3" s="1"/>
  <c r="P22" i="3"/>
  <c r="K22" i="3"/>
  <c r="J22" i="3"/>
  <c r="W112" i="3" l="1"/>
  <c r="R112" i="3"/>
  <c r="Q112" i="3"/>
  <c r="Y112" i="3" s="1"/>
  <c r="T112" i="3"/>
  <c r="X112" i="3" s="1"/>
  <c r="AA112" i="3" s="1"/>
  <c r="S112" i="3"/>
  <c r="V112" i="3"/>
  <c r="U112" i="3"/>
  <c r="W62" i="3"/>
  <c r="V62" i="3"/>
  <c r="U62" i="3"/>
  <c r="T62" i="3"/>
  <c r="X62" i="3" s="1"/>
  <c r="AA62" i="3" s="1"/>
  <c r="S62" i="3"/>
  <c r="R62" i="3"/>
  <c r="Q62" i="3"/>
  <c r="Y62" i="3" s="1"/>
  <c r="V31" i="3"/>
  <c r="U31" i="3"/>
  <c r="R31" i="3"/>
  <c r="Q31" i="3"/>
  <c r="W31" i="3"/>
  <c r="T31" i="3"/>
  <c r="X31" i="3" s="1"/>
  <c r="AA31" i="3" s="1"/>
  <c r="S31" i="3"/>
  <c r="F54" i="3"/>
  <c r="E54" i="3"/>
  <c r="B54" i="3"/>
  <c r="M192" i="3"/>
  <c r="J194" i="3"/>
  <c r="K194" i="3" s="1"/>
  <c r="L194" i="3" s="1"/>
  <c r="J193" i="3"/>
  <c r="L114" i="3"/>
  <c r="I114" i="3"/>
  <c r="H114" i="3"/>
  <c r="W21" i="3"/>
  <c r="V21" i="3"/>
  <c r="U21" i="3"/>
  <c r="T21" i="3"/>
  <c r="X21" i="3" s="1"/>
  <c r="AA21" i="3" s="1"/>
  <c r="S21" i="3"/>
  <c r="R21" i="3"/>
  <c r="Q21" i="3"/>
  <c r="Y21" i="3" s="1"/>
  <c r="M103" i="3"/>
  <c r="N103" i="3"/>
  <c r="N113" i="3"/>
  <c r="M113" i="3"/>
  <c r="V41" i="3"/>
  <c r="Q41" i="3"/>
  <c r="Y41" i="3" s="1"/>
  <c r="U41" i="3"/>
  <c r="T41" i="3"/>
  <c r="X41" i="3" s="1"/>
  <c r="AA41" i="3" s="1"/>
  <c r="S41" i="3"/>
  <c r="R41" i="3"/>
  <c r="W41" i="3"/>
  <c r="P63" i="3"/>
  <c r="K63" i="3"/>
  <c r="J63" i="3"/>
  <c r="Q6" i="3" a="1"/>
  <c r="Q6" i="3" s="1"/>
  <c r="N63" i="3"/>
  <c r="M63" i="3"/>
  <c r="P32" i="3"/>
  <c r="K32" i="3"/>
  <c r="J32" i="3"/>
  <c r="M32" i="3"/>
  <c r="N32" i="3"/>
  <c r="P113" i="3"/>
  <c r="K113" i="3"/>
  <c r="J113" i="3"/>
  <c r="R51" i="3"/>
  <c r="W51" i="3"/>
  <c r="V51" i="3"/>
  <c r="T51" i="3"/>
  <c r="X51" i="3" s="1"/>
  <c r="AA51" i="3" s="1"/>
  <c r="S51" i="3"/>
  <c r="Q51" i="3"/>
  <c r="Y51" i="3" s="1"/>
  <c r="U51" i="3"/>
  <c r="L74" i="3"/>
  <c r="I74" i="3"/>
  <c r="H74" i="3"/>
  <c r="O74" i="3" s="1"/>
  <c r="W92" i="3"/>
  <c r="Q92" i="3"/>
  <c r="Y92" i="3" s="1"/>
  <c r="T92" i="3"/>
  <c r="X92" i="3" s="1"/>
  <c r="AA92" i="3" s="1"/>
  <c r="S92" i="3"/>
  <c r="V92" i="3"/>
  <c r="U92" i="3"/>
  <c r="R92" i="3"/>
  <c r="L24" i="3"/>
  <c r="I24" i="3"/>
  <c r="H24" i="3"/>
  <c r="O24" i="3" s="1"/>
  <c r="F34" i="3"/>
  <c r="G34" i="3" s="1"/>
  <c r="E34" i="3"/>
  <c r="AB34" i="3" s="1"/>
  <c r="B34" i="3"/>
  <c r="I193" i="3"/>
  <c r="N42" i="3"/>
  <c r="M42" i="3"/>
  <c r="L94" i="3"/>
  <c r="I94" i="3"/>
  <c r="H94" i="3"/>
  <c r="O94" i="3" s="1"/>
  <c r="T22" i="3"/>
  <c r="X22" i="3" s="1"/>
  <c r="AA22" i="3" s="1"/>
  <c r="S22" i="3"/>
  <c r="R22" i="3"/>
  <c r="Q22" i="3"/>
  <c r="Y22" i="3" s="1"/>
  <c r="W22" i="3"/>
  <c r="V22" i="3"/>
  <c r="U22" i="3"/>
  <c r="Y61" i="3"/>
  <c r="N93" i="3"/>
  <c r="M93" i="3"/>
  <c r="N52" i="3"/>
  <c r="M52" i="3"/>
  <c r="Y30" i="3"/>
  <c r="P42" i="3"/>
  <c r="K42" i="3"/>
  <c r="J42" i="3"/>
  <c r="E44" i="3"/>
  <c r="AB44" i="3" s="1"/>
  <c r="F44" i="3"/>
  <c r="G44" i="3" s="1"/>
  <c r="B44" i="3"/>
  <c r="T72" i="3"/>
  <c r="X72" i="3" s="1"/>
  <c r="AA72" i="3" s="1"/>
  <c r="W72" i="3"/>
  <c r="V72" i="3"/>
  <c r="U72" i="3"/>
  <c r="S72" i="3"/>
  <c r="R72" i="3"/>
  <c r="Q72" i="3"/>
  <c r="Y72" i="3" s="1"/>
  <c r="L33" i="3"/>
  <c r="I33" i="3"/>
  <c r="H33" i="3"/>
  <c r="K93" i="3"/>
  <c r="J93" i="3"/>
  <c r="P93" i="3"/>
  <c r="P52" i="3"/>
  <c r="J52" i="3"/>
  <c r="K52" i="3"/>
  <c r="I104" i="3"/>
  <c r="L104" i="3"/>
  <c r="H104" i="3"/>
  <c r="O104" i="3" s="1"/>
  <c r="S102" i="3"/>
  <c r="V102" i="3"/>
  <c r="W102" i="3"/>
  <c r="U102" i="3"/>
  <c r="T102" i="3"/>
  <c r="X102" i="3" s="1"/>
  <c r="AA102" i="3" s="1"/>
  <c r="R102" i="3"/>
  <c r="Q102" i="3"/>
  <c r="Y102" i="3" s="1"/>
  <c r="Y40" i="3"/>
  <c r="Y50" i="3"/>
  <c r="J103" i="3"/>
  <c r="K103" i="3"/>
  <c r="P103" i="3"/>
  <c r="L53" i="3"/>
  <c r="H53" i="3"/>
  <c r="I53" i="3"/>
  <c r="J202" i="3"/>
  <c r="K202" i="3" s="1"/>
  <c r="V84" i="3"/>
  <c r="U84" i="3"/>
  <c r="Q84" i="3"/>
  <c r="Y84" i="3" s="1"/>
  <c r="W84" i="3"/>
  <c r="T84" i="3"/>
  <c r="X84" i="3" s="1"/>
  <c r="AA84" i="3" s="1"/>
  <c r="S84" i="3"/>
  <c r="R84" i="3"/>
  <c r="C206" i="3" a="1"/>
  <c r="I43" i="3"/>
  <c r="H43" i="3"/>
  <c r="O43" i="3" s="1"/>
  <c r="L43" i="3"/>
  <c r="K73" i="3"/>
  <c r="J73" i="3"/>
  <c r="P73" i="3"/>
  <c r="N73" i="3"/>
  <c r="M73" i="3"/>
  <c r="I23" i="3"/>
  <c r="H23" i="3"/>
  <c r="O23" i="3" s="1"/>
  <c r="L23" i="3"/>
  <c r="J188" i="3"/>
  <c r="J196" i="3"/>
  <c r="J189" i="3"/>
  <c r="L64" i="3"/>
  <c r="I64" i="3"/>
  <c r="H64" i="3"/>
  <c r="O64" i="3" s="1"/>
  <c r="W113" i="3" l="1"/>
  <c r="V113" i="3"/>
  <c r="U113" i="3"/>
  <c r="Q113" i="3"/>
  <c r="Y113" i="3" s="1"/>
  <c r="T113" i="3"/>
  <c r="X113" i="3" s="1"/>
  <c r="AA113" i="3" s="1"/>
  <c r="S113" i="3"/>
  <c r="R113" i="3"/>
  <c r="O114" i="3"/>
  <c r="M188" i="3"/>
  <c r="N188" i="3" s="1"/>
  <c r="O33" i="3"/>
  <c r="M189" i="3"/>
  <c r="J94" i="3"/>
  <c r="P94" i="3"/>
  <c r="K94" i="3"/>
  <c r="N114" i="3"/>
  <c r="M114" i="3"/>
  <c r="K193" i="3"/>
  <c r="L193" i="3" s="1"/>
  <c r="K74" i="3"/>
  <c r="P74" i="3"/>
  <c r="J74" i="3"/>
  <c r="M74" i="3"/>
  <c r="N74" i="3"/>
  <c r="AB54" i="3"/>
  <c r="Q4" i="3" a="1"/>
  <c r="Q4" i="3" s="1"/>
  <c r="G54" i="3"/>
  <c r="Q5" i="3" a="1"/>
  <c r="Q5" i="3" s="1"/>
  <c r="W42" i="3"/>
  <c r="V42" i="3"/>
  <c r="U42" i="3"/>
  <c r="R42" i="3"/>
  <c r="Q42" i="3"/>
  <c r="T42" i="3"/>
  <c r="X42" i="3" s="1"/>
  <c r="AA42" i="3" s="1"/>
  <c r="S42" i="3"/>
  <c r="P114" i="3"/>
  <c r="K114" i="3"/>
  <c r="J114" i="3"/>
  <c r="I196" i="3"/>
  <c r="K196" i="3" s="1"/>
  <c r="I188" i="3"/>
  <c r="M94" i="3"/>
  <c r="N94" i="3"/>
  <c r="W32" i="3"/>
  <c r="U32" i="3"/>
  <c r="T32" i="3"/>
  <c r="X32" i="3" s="1"/>
  <c r="AA32" i="3" s="1"/>
  <c r="S32" i="3"/>
  <c r="R32" i="3"/>
  <c r="Q32" i="3"/>
  <c r="Y32" i="3" s="1"/>
  <c r="V32" i="3"/>
  <c r="L34" i="3"/>
  <c r="I34" i="3"/>
  <c r="H34" i="3"/>
  <c r="O34" i="3" s="1"/>
  <c r="J197" i="3"/>
  <c r="N33" i="3"/>
  <c r="M33" i="3"/>
  <c r="N53" i="3"/>
  <c r="M53" i="3"/>
  <c r="N43" i="3"/>
  <c r="M43" i="3"/>
  <c r="W52" i="3"/>
  <c r="V52" i="3"/>
  <c r="U52" i="3"/>
  <c r="S52" i="3"/>
  <c r="R52" i="3"/>
  <c r="Q52" i="3"/>
  <c r="T52" i="3"/>
  <c r="X52" i="3" s="1"/>
  <c r="AA52" i="3" s="1"/>
  <c r="T63" i="3"/>
  <c r="X63" i="3" s="1"/>
  <c r="AA63" i="3" s="1"/>
  <c r="S63" i="3"/>
  <c r="R63" i="3"/>
  <c r="U63" i="3"/>
  <c r="Q63" i="3"/>
  <c r="W63" i="3"/>
  <c r="V63" i="3"/>
  <c r="M193" i="3"/>
  <c r="O53" i="3"/>
  <c r="V73" i="3"/>
  <c r="U73" i="3"/>
  <c r="T73" i="3"/>
  <c r="X73" i="3" s="1"/>
  <c r="AA73" i="3" s="1"/>
  <c r="S73" i="3"/>
  <c r="R73" i="3"/>
  <c r="Q73" i="3"/>
  <c r="Y73" i="3" s="1"/>
  <c r="W73" i="3"/>
  <c r="K104" i="3"/>
  <c r="J104" i="3"/>
  <c r="P104" i="3"/>
  <c r="T103" i="3"/>
  <c r="X103" i="3" s="1"/>
  <c r="AA103" i="3" s="1"/>
  <c r="S103" i="3"/>
  <c r="R103" i="3"/>
  <c r="Q103" i="3"/>
  <c r="W103" i="3"/>
  <c r="V103" i="3"/>
  <c r="U103" i="3"/>
  <c r="P24" i="3"/>
  <c r="K24" i="3"/>
  <c r="J24" i="3"/>
  <c r="Y31" i="3"/>
  <c r="V93" i="3"/>
  <c r="W93" i="3"/>
  <c r="U93" i="3"/>
  <c r="R93" i="3"/>
  <c r="Q93" i="3"/>
  <c r="Y93" i="3" s="1"/>
  <c r="T93" i="3"/>
  <c r="X93" i="3" s="1"/>
  <c r="AA93" i="3" s="1"/>
  <c r="S93" i="3"/>
  <c r="P53" i="3"/>
  <c r="K53" i="3"/>
  <c r="J53" i="3"/>
  <c r="M104" i="3"/>
  <c r="N104" i="3"/>
  <c r="J43" i="3"/>
  <c r="P43" i="3"/>
  <c r="K43" i="3"/>
  <c r="N24" i="3"/>
  <c r="M24" i="3"/>
  <c r="K64" i="3"/>
  <c r="J64" i="3"/>
  <c r="P64" i="3"/>
  <c r="I200" i="3"/>
  <c r="K200" i="3" s="1"/>
  <c r="I192" i="3"/>
  <c r="K192" i="3" s="1"/>
  <c r="L192" i="3" s="1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L219" i="3" s="1"/>
  <c r="M213" i="3"/>
  <c r="C206" i="3"/>
  <c r="L213" i="3"/>
  <c r="M212" i="3"/>
  <c r="I44" i="3"/>
  <c r="H44" i="3"/>
  <c r="O44" i="3" s="1"/>
  <c r="L44" i="3"/>
  <c r="J190" i="3"/>
  <c r="J198" i="3"/>
  <c r="I201" i="3"/>
  <c r="K201" i="3" s="1"/>
  <c r="N23" i="3"/>
  <c r="M23" i="3"/>
  <c r="P33" i="3"/>
  <c r="K33" i="3"/>
  <c r="J33" i="3"/>
  <c r="I189" i="3"/>
  <c r="K189" i="3" s="1"/>
  <c r="L189" i="3" s="1"/>
  <c r="K23" i="3"/>
  <c r="J23" i="3"/>
  <c r="P23" i="3"/>
  <c r="N64" i="3"/>
  <c r="M64" i="3"/>
  <c r="N44" i="3" l="1"/>
  <c r="M44" i="3"/>
  <c r="W94" i="3"/>
  <c r="V94" i="3"/>
  <c r="U94" i="3"/>
  <c r="S94" i="3"/>
  <c r="R94" i="3"/>
  <c r="Q94" i="3"/>
  <c r="Y94" i="3" s="1"/>
  <c r="T94" i="3"/>
  <c r="X94" i="3" s="1"/>
  <c r="AA94" i="3" s="1"/>
  <c r="J44" i="3"/>
  <c r="K44" i="3"/>
  <c r="P44" i="3"/>
  <c r="I198" i="3"/>
  <c r="K198" i="3" s="1"/>
  <c r="H54" i="3"/>
  <c r="L54" i="3"/>
  <c r="I54" i="3"/>
  <c r="J191" i="3"/>
  <c r="J199" i="3"/>
  <c r="M190" i="3"/>
  <c r="K188" i="3"/>
  <c r="L188" i="3" s="1"/>
  <c r="G188" i="3"/>
  <c r="R24" i="3"/>
  <c r="Q24" i="3"/>
  <c r="W24" i="3"/>
  <c r="V24" i="3"/>
  <c r="U24" i="3"/>
  <c r="T24" i="3"/>
  <c r="X24" i="3" s="1"/>
  <c r="AA24" i="3" s="1"/>
  <c r="S24" i="3"/>
  <c r="W64" i="3"/>
  <c r="V64" i="3"/>
  <c r="U64" i="3"/>
  <c r="T64" i="3"/>
  <c r="X64" i="3" s="1"/>
  <c r="AA64" i="3" s="1"/>
  <c r="S64" i="3"/>
  <c r="R64" i="3"/>
  <c r="Q64" i="3"/>
  <c r="Y63" i="3"/>
  <c r="T33" i="3"/>
  <c r="X33" i="3" s="1"/>
  <c r="AA33" i="3" s="1"/>
  <c r="S33" i="3"/>
  <c r="W33" i="3"/>
  <c r="V33" i="3"/>
  <c r="U33" i="3"/>
  <c r="R33" i="3"/>
  <c r="Q33" i="3"/>
  <c r="Y33" i="3" s="1"/>
  <c r="Y103" i="3"/>
  <c r="Q104" i="3"/>
  <c r="Y104" i="3" s="1"/>
  <c r="V104" i="3"/>
  <c r="U104" i="3"/>
  <c r="T104" i="3"/>
  <c r="X104" i="3" s="1"/>
  <c r="AA104" i="3" s="1"/>
  <c r="W104" i="3"/>
  <c r="R104" i="3"/>
  <c r="S104" i="3"/>
  <c r="R74" i="3"/>
  <c r="U74" i="3"/>
  <c r="S74" i="3"/>
  <c r="Q74" i="3"/>
  <c r="W74" i="3"/>
  <c r="V74" i="3"/>
  <c r="T74" i="3"/>
  <c r="X74" i="3" s="1"/>
  <c r="U114" i="3"/>
  <c r="W114" i="3"/>
  <c r="V114" i="3"/>
  <c r="Q114" i="3"/>
  <c r="Y114" i="3" s="1"/>
  <c r="T114" i="3"/>
  <c r="X114" i="3" s="1"/>
  <c r="S114" i="3"/>
  <c r="R114" i="3"/>
  <c r="K34" i="3"/>
  <c r="J34" i="3"/>
  <c r="P34" i="3"/>
  <c r="S53" i="3"/>
  <c r="R53" i="3"/>
  <c r="W53" i="3"/>
  <c r="V53" i="3"/>
  <c r="U53" i="3"/>
  <c r="T53" i="3"/>
  <c r="X53" i="3" s="1"/>
  <c r="AA53" i="3" s="1"/>
  <c r="Q53" i="3"/>
  <c r="Y53" i="3" s="1"/>
  <c r="W23" i="3"/>
  <c r="V23" i="3"/>
  <c r="U23" i="3"/>
  <c r="T23" i="3"/>
  <c r="X23" i="3" s="1"/>
  <c r="AA23" i="3" s="1"/>
  <c r="S23" i="3"/>
  <c r="R23" i="3"/>
  <c r="Q23" i="3"/>
  <c r="I190" i="3"/>
  <c r="K190" i="3" s="1"/>
  <c r="L190" i="3" s="1"/>
  <c r="N34" i="3"/>
  <c r="M34" i="3"/>
  <c r="W43" i="3"/>
  <c r="R43" i="3"/>
  <c r="V43" i="3"/>
  <c r="U43" i="3"/>
  <c r="T43" i="3"/>
  <c r="X43" i="3" s="1"/>
  <c r="AA43" i="3" s="1"/>
  <c r="S43" i="3"/>
  <c r="Q43" i="3"/>
  <c r="Y43" i="3" s="1"/>
  <c r="Y52" i="3"/>
  <c r="Y42" i="3"/>
  <c r="I197" i="3"/>
  <c r="K197" i="3" s="1"/>
  <c r="K54" i="3" l="1"/>
  <c r="J54" i="3"/>
  <c r="P54" i="3"/>
  <c r="I199" i="3"/>
  <c r="K199" i="3" s="1"/>
  <c r="L196" i="3" s="1" a="1"/>
  <c r="L196" i="3" s="1"/>
  <c r="I191" i="3"/>
  <c r="K191" i="3" s="1"/>
  <c r="L191" i="3" s="1"/>
  <c r="O54" i="3"/>
  <c r="M191" i="3"/>
  <c r="AA114" i="3"/>
  <c r="C153" i="3" a="1"/>
  <c r="Y24" i="3"/>
  <c r="Y74" i="3"/>
  <c r="U44" i="3"/>
  <c r="W44" i="3"/>
  <c r="T44" i="3"/>
  <c r="X44" i="3" s="1"/>
  <c r="AA44" i="3" s="1"/>
  <c r="S44" i="3"/>
  <c r="R44" i="3"/>
  <c r="Q44" i="3"/>
  <c r="V44" i="3"/>
  <c r="M54" i="3"/>
  <c r="N54" i="3"/>
  <c r="Y64" i="3"/>
  <c r="R188" i="3"/>
  <c r="Q188" i="3"/>
  <c r="P188" i="3"/>
  <c r="Y23" i="3"/>
  <c r="W34" i="3"/>
  <c r="V34" i="3"/>
  <c r="U34" i="3"/>
  <c r="S34" i="3"/>
  <c r="T34" i="3"/>
  <c r="X34" i="3" s="1"/>
  <c r="AA34" i="3" s="1"/>
  <c r="R34" i="3"/>
  <c r="Q34" i="3"/>
  <c r="AA74" i="3"/>
  <c r="B174" i="3" l="1"/>
  <c r="AA168" i="3"/>
  <c r="Y163" i="3"/>
  <c r="B158" i="3"/>
  <c r="AA173" i="3"/>
  <c r="Y168" i="3"/>
  <c r="B163" i="3"/>
  <c r="AA157" i="3"/>
  <c r="B153" i="3"/>
  <c r="Y173" i="3"/>
  <c r="B168" i="3"/>
  <c r="AA162" i="3"/>
  <c r="Y157" i="3"/>
  <c r="B173" i="3"/>
  <c r="AA167" i="3"/>
  <c r="Y162" i="3"/>
  <c r="B157" i="3"/>
  <c r="B172" i="3"/>
  <c r="AA166" i="3"/>
  <c r="Y161" i="3"/>
  <c r="B156" i="3"/>
  <c r="AA171" i="3"/>
  <c r="Y166" i="3"/>
  <c r="B161" i="3"/>
  <c r="AA155" i="3"/>
  <c r="AA176" i="3"/>
  <c r="Y171" i="3"/>
  <c r="B166" i="3"/>
  <c r="AA160" i="3"/>
  <c r="Y155" i="3"/>
  <c r="Y176" i="3"/>
  <c r="B171" i="3"/>
  <c r="AA165" i="3"/>
  <c r="Y160" i="3"/>
  <c r="B155" i="3"/>
  <c r="B176" i="3"/>
  <c r="AA170" i="3"/>
  <c r="Y165" i="3"/>
  <c r="B160" i="3"/>
  <c r="AA154" i="3"/>
  <c r="AA175" i="3"/>
  <c r="Y170" i="3"/>
  <c r="B165" i="3"/>
  <c r="AA159" i="3"/>
  <c r="Y154" i="3"/>
  <c r="Y175" i="3"/>
  <c r="B170" i="3"/>
  <c r="B175" i="3"/>
  <c r="AA169" i="3"/>
  <c r="Y164" i="3"/>
  <c r="B159" i="3"/>
  <c r="AA153" i="3"/>
  <c r="AA174" i="3"/>
  <c r="Y169" i="3"/>
  <c r="B164" i="3"/>
  <c r="AA158" i="3"/>
  <c r="Y153" i="3"/>
  <c r="AA163" i="3"/>
  <c r="B162" i="3"/>
  <c r="AA161" i="3"/>
  <c r="Y159" i="3"/>
  <c r="Y158" i="3"/>
  <c r="AA156" i="3"/>
  <c r="Y156" i="3"/>
  <c r="B154" i="3"/>
  <c r="C153" i="3"/>
  <c r="Y174" i="3"/>
  <c r="AA172" i="3"/>
  <c r="Y172" i="3"/>
  <c r="B169" i="3"/>
  <c r="Y167" i="3"/>
  <c r="AA164" i="3"/>
  <c r="B167" i="3"/>
  <c r="Y44" i="3"/>
  <c r="W54" i="3"/>
  <c r="U54" i="3"/>
  <c r="T54" i="3"/>
  <c r="X54" i="3" s="1"/>
  <c r="AA54" i="3" s="1"/>
  <c r="S54" i="3"/>
  <c r="Q54" i="3"/>
  <c r="Y54" i="3" s="1"/>
  <c r="V54" i="3"/>
  <c r="R54" i="3"/>
  <c r="Y34" i="3"/>
  <c r="B179" i="3" l="1"/>
  <c r="B180" i="3" s="1"/>
  <c r="C120" i="3" a="1"/>
  <c r="AJ146" i="3" l="1"/>
  <c r="AH145" i="3"/>
  <c r="AF144" i="3"/>
  <c r="AD143" i="3"/>
  <c r="AB142" i="3"/>
  <c r="Z141" i="3"/>
  <c r="AL141" i="3" s="1"/>
  <c r="AJ138" i="3"/>
  <c r="AH137" i="3"/>
  <c r="AF136" i="3"/>
  <c r="AD135" i="3"/>
  <c r="AB134" i="3"/>
  <c r="Z133" i="3"/>
  <c r="AL133" i="3" s="1"/>
  <c r="AJ130" i="3"/>
  <c r="AH129" i="3"/>
  <c r="AF128" i="3"/>
  <c r="AD127" i="3"/>
  <c r="AB126" i="3"/>
  <c r="Z125" i="3"/>
  <c r="AL125" i="3" s="1"/>
  <c r="AJ122" i="3"/>
  <c r="AH121" i="3"/>
  <c r="AF120" i="3"/>
  <c r="AJ147" i="3"/>
  <c r="AH146" i="3"/>
  <c r="AF145" i="3"/>
  <c r="AD144" i="3"/>
  <c r="AB143" i="3"/>
  <c r="Z142" i="3"/>
  <c r="AL142" i="3" s="1"/>
  <c r="AJ139" i="3"/>
  <c r="AH138" i="3"/>
  <c r="AF137" i="3"/>
  <c r="AD136" i="3"/>
  <c r="AB135" i="3"/>
  <c r="Z134" i="3"/>
  <c r="AL134" i="3" s="1"/>
  <c r="AJ131" i="3"/>
  <c r="AH130" i="3"/>
  <c r="AF129" i="3"/>
  <c r="AD128" i="3"/>
  <c r="AB127" i="3"/>
  <c r="AG147" i="3"/>
  <c r="AE146" i="3"/>
  <c r="AC145" i="3"/>
  <c r="AA144" i="3"/>
  <c r="Y143" i="3"/>
  <c r="AK141" i="3"/>
  <c r="AI140" i="3"/>
  <c r="AG139" i="3"/>
  <c r="AE138" i="3"/>
  <c r="AC137" i="3"/>
  <c r="AA136" i="3"/>
  <c r="Y135" i="3"/>
  <c r="AK133" i="3"/>
  <c r="AI132" i="3"/>
  <c r="AG131" i="3"/>
  <c r="AE130" i="3"/>
  <c r="AC129" i="3"/>
  <c r="AA128" i="3"/>
  <c r="Y127" i="3"/>
  <c r="AK125" i="3"/>
  <c r="AI124" i="3"/>
  <c r="AG123" i="3"/>
  <c r="AE122" i="3"/>
  <c r="AC121" i="3"/>
  <c r="AA120" i="3"/>
  <c r="AF147" i="3"/>
  <c r="AD146" i="3"/>
  <c r="AB145" i="3"/>
  <c r="Z144" i="3"/>
  <c r="AL144" i="3" s="1"/>
  <c r="AJ141" i="3"/>
  <c r="AH140" i="3"/>
  <c r="AF139" i="3"/>
  <c r="AD138" i="3"/>
  <c r="AB137" i="3"/>
  <c r="Z136" i="3"/>
  <c r="AL136" i="3" s="1"/>
  <c r="AJ133" i="3"/>
  <c r="AH132" i="3"/>
  <c r="AF131" i="3"/>
  <c r="AD130" i="3"/>
  <c r="AB129" i="3"/>
  <c r="Z128" i="3"/>
  <c r="AL128" i="3" s="1"/>
  <c r="AJ125" i="3"/>
  <c r="AH124" i="3"/>
  <c r="AF123" i="3"/>
  <c r="AD122" i="3"/>
  <c r="AB121" i="3"/>
  <c r="Z120" i="3"/>
  <c r="AL120" i="3" s="1"/>
  <c r="AE147" i="3"/>
  <c r="AC146" i="3"/>
  <c r="AA145" i="3"/>
  <c r="Y144" i="3"/>
  <c r="AK142" i="3"/>
  <c r="AI141" i="3"/>
  <c r="AG140" i="3"/>
  <c r="AE139" i="3"/>
  <c r="AC138" i="3"/>
  <c r="AA137" i="3"/>
  <c r="Y136" i="3"/>
  <c r="AK134" i="3"/>
  <c r="AI133" i="3"/>
  <c r="AG132" i="3"/>
  <c r="AE131" i="3"/>
  <c r="AC130" i="3"/>
  <c r="AA129" i="3"/>
  <c r="Y128" i="3"/>
  <c r="AK126" i="3"/>
  <c r="AI125" i="3"/>
  <c r="AG124" i="3"/>
  <c r="AE123" i="3"/>
  <c r="AC122" i="3"/>
  <c r="AA121" i="3"/>
  <c r="Y120" i="3"/>
  <c r="AD147" i="3"/>
  <c r="AB146" i="3"/>
  <c r="Z145" i="3"/>
  <c r="AL145" i="3" s="1"/>
  <c r="AJ142" i="3"/>
  <c r="AH141" i="3"/>
  <c r="AF140" i="3"/>
  <c r="AD139" i="3"/>
  <c r="AB138" i="3"/>
  <c r="Z137" i="3"/>
  <c r="AL137" i="3" s="1"/>
  <c r="AJ134" i="3"/>
  <c r="AH133" i="3"/>
  <c r="AF132" i="3"/>
  <c r="AD131" i="3"/>
  <c r="AB130" i="3"/>
  <c r="Z129" i="3"/>
  <c r="AL129" i="3" s="1"/>
  <c r="AJ126" i="3"/>
  <c r="AH125" i="3"/>
  <c r="AF124" i="3"/>
  <c r="AD123" i="3"/>
  <c r="AB122" i="3"/>
  <c r="Z121" i="3"/>
  <c r="AL121" i="3" s="1"/>
  <c r="C120" i="3"/>
  <c r="AC147" i="3"/>
  <c r="AA146" i="3"/>
  <c r="Y145" i="3"/>
  <c r="AK143" i="3"/>
  <c r="AI142" i="3"/>
  <c r="AG141" i="3"/>
  <c r="AE140" i="3"/>
  <c r="AC139" i="3"/>
  <c r="AA138" i="3"/>
  <c r="Y137" i="3"/>
  <c r="AK135" i="3"/>
  <c r="AI134" i="3"/>
  <c r="AG133" i="3"/>
  <c r="AE132" i="3"/>
  <c r="AB147" i="3"/>
  <c r="Z146" i="3"/>
  <c r="AL146" i="3" s="1"/>
  <c r="AJ143" i="3"/>
  <c r="AH142" i="3"/>
  <c r="AF141" i="3"/>
  <c r="AD140" i="3"/>
  <c r="AB139" i="3"/>
  <c r="Z138" i="3"/>
  <c r="AL138" i="3" s="1"/>
  <c r="AJ135" i="3"/>
  <c r="AH134" i="3"/>
  <c r="AF133" i="3"/>
  <c r="AD132" i="3"/>
  <c r="AB131" i="3"/>
  <c r="Y147" i="3"/>
  <c r="AK145" i="3"/>
  <c r="AI144" i="3"/>
  <c r="AG143" i="3"/>
  <c r="AE142" i="3"/>
  <c r="AC141" i="3"/>
  <c r="AA140" i="3"/>
  <c r="Y139" i="3"/>
  <c r="AK137" i="3"/>
  <c r="AI136" i="3"/>
  <c r="AG135" i="3"/>
  <c r="AE134" i="3"/>
  <c r="AC133" i="3"/>
  <c r="AA132" i="3"/>
  <c r="Y131" i="3"/>
  <c r="AK129" i="3"/>
  <c r="AI128" i="3"/>
  <c r="AG127" i="3"/>
  <c r="AE126" i="3"/>
  <c r="AC125" i="3"/>
  <c r="AA124" i="3"/>
  <c r="Y123" i="3"/>
  <c r="AK121" i="3"/>
  <c r="AI120" i="3"/>
  <c r="AI146" i="3"/>
  <c r="AB144" i="3"/>
  <c r="AD141" i="3"/>
  <c r="AK138" i="3"/>
  <c r="AC136" i="3"/>
  <c r="AE133" i="3"/>
  <c r="Z131" i="3"/>
  <c r="AL131" i="3" s="1"/>
  <c r="Z127" i="3"/>
  <c r="AL127" i="3" s="1"/>
  <c r="AA125" i="3"/>
  <c r="AB123" i="3"/>
  <c r="AF121" i="3"/>
  <c r="AG146" i="3"/>
  <c r="AI143" i="3"/>
  <c r="AB141" i="3"/>
  <c r="AI138" i="3"/>
  <c r="AB136" i="3"/>
  <c r="AD133" i="3"/>
  <c r="AK128" i="3"/>
  <c r="AI126" i="3"/>
  <c r="Y125" i="3"/>
  <c r="AA123" i="3"/>
  <c r="AE121" i="3"/>
  <c r="AF146" i="3"/>
  <c r="AH143" i="3"/>
  <c r="AA141" i="3"/>
  <c r="AG138" i="3"/>
  <c r="AI135" i="3"/>
  <c r="AB133" i="3"/>
  <c r="AK130" i="3"/>
  <c r="AJ128" i="3"/>
  <c r="AH126" i="3"/>
  <c r="Y146" i="3"/>
  <c r="AF143" i="3"/>
  <c r="Y141" i="3"/>
  <c r="AE143" i="3"/>
  <c r="AK140" i="3"/>
  <c r="Y138" i="3"/>
  <c r="AF135" i="3"/>
  <c r="Y133" i="3"/>
  <c r="AJ145" i="3"/>
  <c r="AC143" i="3"/>
  <c r="AJ140" i="3"/>
  <c r="AE135" i="3"/>
  <c r="AK132" i="3"/>
  <c r="AF130" i="3"/>
  <c r="AE128" i="3"/>
  <c r="AD126" i="3"/>
  <c r="AE124" i="3"/>
  <c r="AI122" i="3"/>
  <c r="AK120" i="3"/>
  <c r="AI145" i="3"/>
  <c r="AA143" i="3"/>
  <c r="AC140" i="3"/>
  <c r="AJ137" i="3"/>
  <c r="AC135" i="3"/>
  <c r="AJ132" i="3"/>
  <c r="AA130" i="3"/>
  <c r="AC128" i="3"/>
  <c r="AC126" i="3"/>
  <c r="AD124" i="3"/>
  <c r="AH122" i="3"/>
  <c r="AJ120" i="3"/>
  <c r="AG145" i="3"/>
  <c r="Z143" i="3"/>
  <c r="AL143" i="3" s="1"/>
  <c r="AB140" i="3"/>
  <c r="AI137" i="3"/>
  <c r="AA135" i="3"/>
  <c r="AC132" i="3"/>
  <c r="Z130" i="3"/>
  <c r="AL130" i="3" s="1"/>
  <c r="AB128" i="3"/>
  <c r="AA126" i="3"/>
  <c r="AC124" i="3"/>
  <c r="AG122" i="3"/>
  <c r="AH120" i="3"/>
  <c r="AE145" i="3"/>
  <c r="AG142" i="3"/>
  <c r="Z140" i="3"/>
  <c r="AL140" i="3" s="1"/>
  <c r="AG137" i="3"/>
  <c r="Z135" i="3"/>
  <c r="AL135" i="3" s="1"/>
  <c r="AB132" i="3"/>
  <c r="Y130" i="3"/>
  <c r="AK127" i="3"/>
  <c r="Z126" i="3"/>
  <c r="AL126" i="3" s="1"/>
  <c r="AB124" i="3"/>
  <c r="AF122" i="3"/>
  <c r="AG120" i="3"/>
  <c r="AK147" i="3"/>
  <c r="AD145" i="3"/>
  <c r="AF142" i="3"/>
  <c r="Y140" i="3"/>
  <c r="AE137" i="3"/>
  <c r="AG134" i="3"/>
  <c r="Z132" i="3"/>
  <c r="AL132" i="3" s="1"/>
  <c r="AJ127" i="3"/>
  <c r="Y126" i="3"/>
  <c r="Z124" i="3"/>
  <c r="AL124" i="3" s="1"/>
  <c r="AA122" i="3"/>
  <c r="AE120" i="3"/>
  <c r="AI147" i="3"/>
  <c r="AK144" i="3"/>
  <c r="AD142" i="3"/>
  <c r="AK139" i="3"/>
  <c r="AD137" i="3"/>
  <c r="AF134" i="3"/>
  <c r="Y132" i="3"/>
  <c r="AJ129" i="3"/>
  <c r="AI127" i="3"/>
  <c r="AA147" i="3"/>
  <c r="AH144" i="3"/>
  <c r="AA142" i="3"/>
  <c r="AH139" i="3"/>
  <c r="AJ136" i="3"/>
  <c r="AC134" i="3"/>
  <c r="Z147" i="3"/>
  <c r="AL147" i="3" s="1"/>
  <c r="AG144" i="3"/>
  <c r="Y142" i="3"/>
  <c r="AA139" i="3"/>
  <c r="AH136" i="3"/>
  <c r="AA134" i="3"/>
  <c r="AH131" i="3"/>
  <c r="AE129" i="3"/>
  <c r="AE127" i="3"/>
  <c r="AE125" i="3"/>
  <c r="AI123" i="3"/>
  <c r="AJ121" i="3"/>
  <c r="Z139" i="3"/>
  <c r="AL139" i="3" s="1"/>
  <c r="AG130" i="3"/>
  <c r="AB125" i="3"/>
  <c r="AG121" i="3"/>
  <c r="AE136" i="3"/>
  <c r="AH128" i="3"/>
  <c r="AK123" i="3"/>
  <c r="AC120" i="3"/>
  <c r="AH147" i="3"/>
  <c r="AH135" i="3"/>
  <c r="AG128" i="3"/>
  <c r="AJ123" i="3"/>
  <c r="AB120" i="3"/>
  <c r="AD134" i="3"/>
  <c r="AH127" i="3"/>
  <c r="AH123" i="3"/>
  <c r="AG125" i="3"/>
  <c r="Y121" i="3"/>
  <c r="AA133" i="3"/>
  <c r="AF125" i="3"/>
  <c r="AE144" i="3"/>
  <c r="AA131" i="3"/>
  <c r="AJ124" i="3"/>
  <c r="AC144" i="3"/>
  <c r="AI130" i="3"/>
  <c r="Y124" i="3"/>
  <c r="AC142" i="3"/>
  <c r="AI129" i="3"/>
  <c r="AC123" i="3"/>
  <c r="AG129" i="3"/>
  <c r="Z123" i="3"/>
  <c r="AL123" i="3" s="1"/>
  <c r="AE141" i="3"/>
  <c r="AD129" i="3"/>
  <c r="AK136" i="3"/>
  <c r="AA127" i="3"/>
  <c r="AD125" i="3"/>
  <c r="AK146" i="3"/>
  <c r="AJ144" i="3"/>
  <c r="AK124" i="3"/>
  <c r="AI139" i="3"/>
  <c r="AK122" i="3"/>
  <c r="Z122" i="3"/>
  <c r="AL122" i="3" s="1"/>
  <c r="AF138" i="3"/>
  <c r="Y122" i="3"/>
  <c r="AG136" i="3"/>
  <c r="AI121" i="3"/>
  <c r="Y134" i="3"/>
  <c r="AD121" i="3"/>
  <c r="AK131" i="3"/>
  <c r="AD120" i="3"/>
  <c r="AI131" i="3"/>
  <c r="AC131" i="3"/>
  <c r="Y129" i="3"/>
  <c r="AF127" i="3"/>
  <c r="AC127" i="3"/>
  <c r="AF126" i="3"/>
  <c r="AG126" i="3"/>
  <c r="I182" i="3" l="1"/>
  <c r="H182" i="3"/>
  <c r="I181" i="3"/>
  <c r="H181" i="3"/>
  <c r="I180" i="3"/>
  <c r="H18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<sst xmlns="http://schemas.openxmlformats.org/spreadsheetml/2006/main" count="364" uniqueCount="95">
  <si>
    <t>SC</t>
  </si>
  <si>
    <t>O</t>
  </si>
  <si>
    <t>B</t>
  </si>
  <si>
    <t>A</t>
  </si>
  <si>
    <t>F</t>
  </si>
  <si>
    <t>G</t>
  </si>
  <si>
    <t>K</t>
  </si>
  <si>
    <t>M</t>
  </si>
  <si>
    <t>L</t>
  </si>
  <si>
    <t>T</t>
  </si>
  <si>
    <t>Y</t>
  </si>
  <si>
    <t>High</t>
  </si>
  <si>
    <t>Average</t>
  </si>
  <si>
    <t>Low</t>
  </si>
  <si>
    <t>R</t>
  </si>
  <si>
    <t>Q</t>
  </si>
  <si>
    <t>x</t>
  </si>
  <si>
    <t>τ</t>
  </si>
  <si>
    <t>C</t>
  </si>
  <si>
    <t>H0</t>
  </si>
  <si>
    <t>H1</t>
  </si>
  <si>
    <t>H2</t>
  </si>
  <si>
    <t>N</t>
  </si>
  <si>
    <t>H3</t>
  </si>
  <si>
    <t>H4</t>
  </si>
  <si>
    <t>H5</t>
  </si>
  <si>
    <t>Full Data</t>
  </si>
  <si>
    <t>ST</t>
  </si>
  <si>
    <t>STC</t>
  </si>
  <si>
    <t>R(AU)</t>
  </si>
  <si>
    <t>V</t>
  </si>
  <si>
    <t>V(Ga)</t>
  </si>
  <si>
    <t>A(AU)</t>
  </si>
  <si>
    <t>CSO</t>
  </si>
  <si>
    <t>P(N)</t>
  </si>
  <si>
    <t>H0≤A≤H5</t>
  </si>
  <si>
    <t>Fuel</t>
  </si>
  <si>
    <t>=log(L)/log(P(N))</t>
  </si>
  <si>
    <t>H</t>
  </si>
  <si>
    <t>D</t>
  </si>
  <si>
    <t>OHZI</t>
  </si>
  <si>
    <t>CHZ</t>
  </si>
  <si>
    <t>OHZO</t>
  </si>
  <si>
    <t>Solar Cousins</t>
  </si>
  <si>
    <t>EHZ</t>
  </si>
  <si>
    <t>Caloro</t>
  </si>
  <si>
    <t>Helio</t>
  </si>
  <si>
    <t>CHZI</t>
  </si>
  <si>
    <t>Solara</t>
  </si>
  <si>
    <t>CHZO</t>
  </si>
  <si>
    <t>Surya</t>
  </si>
  <si>
    <t>OHZ</t>
  </si>
  <si>
    <t>Frio</t>
  </si>
  <si>
    <t>&lt;- Days</t>
  </si>
  <si>
    <t>H0≤A≤H1</t>
  </si>
  <si>
    <t>H1≤A≤H2</t>
  </si>
  <si>
    <t>H2≤A≤N</t>
  </si>
  <si>
    <t>N≤A≤H3</t>
  </si>
  <si>
    <t>H2≤A≤H3</t>
  </si>
  <si>
    <t>H3≤A≤H4</t>
  </si>
  <si>
    <t>H1≤A≤H4</t>
  </si>
  <si>
    <t>H4≤A≤H5</t>
  </si>
  <si>
    <t>A = N</t>
  </si>
  <si>
    <t>AB</t>
  </si>
  <si>
    <t>Brown Dwarfs</t>
  </si>
  <si>
    <t>FUEL</t>
  </si>
  <si>
    <r>
      <t>M</t>
    </r>
    <r>
      <rPr>
        <b/>
        <sz val="8"/>
        <color theme="1"/>
        <rFont val="Andale Mono"/>
        <family val="2"/>
      </rPr>
      <t>J</t>
    </r>
    <r>
      <rPr>
        <b/>
        <sz val="10"/>
        <color theme="1"/>
        <rFont val="Andale Mono"/>
        <family val="2"/>
      </rPr>
      <t>*</t>
    </r>
  </si>
  <si>
    <t>H/L</t>
  </si>
  <si>
    <r>
      <t>M</t>
    </r>
    <r>
      <rPr>
        <b/>
        <sz val="8"/>
        <color theme="1"/>
        <rFont val="Andale Mono"/>
        <family val="2"/>
      </rPr>
      <t>J</t>
    </r>
  </si>
  <si>
    <r>
      <t>R</t>
    </r>
    <r>
      <rPr>
        <b/>
        <sz val="8"/>
        <color theme="1"/>
        <rFont val="Andale Mono"/>
        <family val="2"/>
      </rPr>
      <t>J</t>
    </r>
  </si>
  <si>
    <r>
      <t>M</t>
    </r>
    <r>
      <rPr>
        <b/>
        <sz val="8"/>
        <color theme="1"/>
        <rFont val="Andale Mono"/>
        <family val="2"/>
      </rPr>
      <t>S</t>
    </r>
  </si>
  <si>
    <r>
      <t>R</t>
    </r>
    <r>
      <rPr>
        <b/>
        <sz val="8"/>
        <color theme="1"/>
        <rFont val="Andale Mono"/>
        <family val="2"/>
      </rPr>
      <t>S</t>
    </r>
  </si>
  <si>
    <t>M(J)</t>
  </si>
  <si>
    <t>L7</t>
  </si>
  <si>
    <t>M9.9999</t>
  </si>
  <si>
    <t>K2</t>
  </si>
  <si>
    <t>K from L</t>
  </si>
  <si>
    <t>K direct</t>
  </si>
  <si>
    <t>κ</t>
  </si>
  <si>
    <t>þ</t>
  </si>
  <si>
    <t>H₀</t>
  </si>
  <si>
    <t>H₁</t>
  </si>
  <si>
    <t>H₂</t>
  </si>
  <si>
    <t>H₃</t>
  </si>
  <si>
    <t>H₄</t>
  </si>
  <si>
    <t>H₅</t>
  </si>
  <si>
    <t>Plus Error</t>
  </si>
  <si>
    <t>Minus Error</t>
  </si>
  <si>
    <t>Paralow</t>
  </si>
  <si>
    <t>Parahigh</t>
  </si>
  <si>
    <t>stellar</t>
  </si>
  <si>
    <t>sidereal</t>
  </si>
  <si>
    <t>harmonic period</t>
  </si>
  <si>
    <t>seconds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</si>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</sst>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#,##0.000"/>
    <numFmt numFmtId="167" formatCode="0.00000000000"/>
    <numFmt numFmtId="168" formatCode="0.00000000000000000"/>
    <numFmt numFmtId="169" formatCode="0.0"/>
  </numFmts>
  <fonts count="8">
    <font>
      <sz val="12"/>
      <color theme="1"/>
      <name val="IBMPlexMono"/>
      <family val="2"/>
    </font>
    <font>
      <sz val="12"/>
      <color theme="1"/>
      <name val="IBM Plex Mono Light"/>
      <family val="3"/>
      <charset val="1"/>
    </font>
    <font>
      <sz val="12"/>
      <color theme="1"/>
      <name val="Aptos Narrow"/>
      <family val="2"/>
      <scheme val="minor"/>
    </font>
    <font>
      <sz val="10"/>
      <color theme="1"/>
      <name val="Andale Mono"/>
      <family val="2"/>
    </font>
    <font>
      <b/>
      <sz val="10"/>
      <color theme="1"/>
      <name val="Andale Mono"/>
      <family val="2"/>
    </font>
    <font>
      <sz val="10"/>
      <name val="Andale Mono"/>
      <family val="2"/>
    </font>
    <font>
      <b/>
      <sz val="8"/>
      <color theme="1"/>
      <name val="Andale Mono"/>
      <family val="2"/>
    </font>
    <font>
      <b/>
      <sz val="10"/>
      <color theme="1"/>
      <name val="Andale Mono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0" fontId="3" fillId="0" borderId="0" xfId="1" applyFont="1"/>
    <xf numFmtId="0" fontId="4" fillId="0" borderId="0" xfId="1" applyFont="1" applyAlignment="1">
      <alignment horizontal="center"/>
    </xf>
    <xf numFmtId="165" fontId="3" fillId="0" borderId="0" xfId="1" applyNumberFormat="1" applyFont="1"/>
    <xf numFmtId="0" fontId="4" fillId="2" borderId="0" xfId="1" applyFont="1" applyFill="1"/>
    <xf numFmtId="0" fontId="4" fillId="0" borderId="1" xfId="1" applyFont="1" applyBorder="1" applyAlignment="1">
      <alignment horizontal="center"/>
    </xf>
    <xf numFmtId="0" fontId="3" fillId="0" borderId="0" xfId="1" quotePrefix="1" applyFont="1"/>
    <xf numFmtId="166" fontId="3" fillId="0" borderId="0" xfId="1" applyNumberFormat="1" applyFont="1"/>
    <xf numFmtId="165" fontId="3" fillId="0" borderId="1" xfId="1" applyNumberFormat="1" applyFont="1" applyBorder="1"/>
    <xf numFmtId="166" fontId="3" fillId="0" borderId="1" xfId="1" applyNumberFormat="1" applyFont="1" applyBorder="1"/>
    <xf numFmtId="0" fontId="5" fillId="0" borderId="0" xfId="1" applyFont="1" applyAlignment="1">
      <alignment horizontal="center" vertical="center"/>
    </xf>
    <xf numFmtId="167" fontId="3" fillId="0" borderId="0" xfId="1" applyNumberFormat="1" applyFont="1"/>
    <xf numFmtId="0" fontId="4" fillId="2" borderId="0" xfId="1" applyFont="1" applyFill="1" applyAlignment="1">
      <alignment horizontal="center"/>
    </xf>
    <xf numFmtId="0" fontId="3" fillId="2" borderId="0" xfId="1" applyFont="1" applyFill="1"/>
    <xf numFmtId="165" fontId="3" fillId="2" borderId="0" xfId="1" applyNumberFormat="1" applyFont="1" applyFill="1"/>
    <xf numFmtId="166" fontId="3" fillId="2" borderId="0" xfId="1" applyNumberFormat="1" applyFont="1" applyFill="1"/>
    <xf numFmtId="165" fontId="3" fillId="2" borderId="1" xfId="1" applyNumberFormat="1" applyFont="1" applyFill="1" applyBorder="1"/>
    <xf numFmtId="166" fontId="3" fillId="2" borderId="1" xfId="1" applyNumberFormat="1" applyFont="1" applyFill="1" applyBorder="1"/>
    <xf numFmtId="0" fontId="4" fillId="3" borderId="0" xfId="1" applyFont="1" applyFill="1" applyAlignment="1">
      <alignment horizontal="center"/>
    </xf>
    <xf numFmtId="165" fontId="5" fillId="0" borderId="0" xfId="1" applyNumberFormat="1" applyFont="1" applyAlignment="1">
      <alignment horizontal="center" vertical="center"/>
    </xf>
    <xf numFmtId="0" fontId="3" fillId="3" borderId="0" xfId="1" applyFont="1" applyFill="1"/>
    <xf numFmtId="165" fontId="3" fillId="3" borderId="0" xfId="1" applyNumberFormat="1" applyFont="1" applyFill="1"/>
    <xf numFmtId="166" fontId="3" fillId="3" borderId="0" xfId="1" applyNumberFormat="1" applyFont="1" applyFill="1"/>
    <xf numFmtId="165" fontId="3" fillId="3" borderId="1" xfId="1" applyNumberFormat="1" applyFont="1" applyFill="1" applyBorder="1"/>
    <xf numFmtId="166" fontId="3" fillId="3" borderId="1" xfId="1" applyNumberFormat="1" applyFont="1" applyFill="1" applyBorder="1"/>
    <xf numFmtId="0" fontId="3" fillId="0" borderId="0" xfId="1" applyFont="1" applyAlignment="1">
      <alignment horizontal="center"/>
    </xf>
    <xf numFmtId="0" fontId="4" fillId="4" borderId="0" xfId="1" applyFont="1" applyFill="1"/>
    <xf numFmtId="0" fontId="4" fillId="0" borderId="0" xfId="1" applyFont="1"/>
    <xf numFmtId="168" fontId="3" fillId="0" borderId="0" xfId="1" applyNumberFormat="1" applyFont="1"/>
    <xf numFmtId="2" fontId="4" fillId="0" borderId="0" xfId="1" applyNumberFormat="1" applyFont="1" applyAlignment="1">
      <alignment horizontal="center"/>
    </xf>
    <xf numFmtId="2" fontId="3" fillId="0" borderId="0" xfId="1" applyNumberFormat="1" applyFont="1"/>
    <xf numFmtId="0" fontId="3" fillId="5" borderId="0" xfId="1" applyFont="1" applyFill="1"/>
    <xf numFmtId="0" fontId="3" fillId="4" borderId="0" xfId="1" applyFont="1" applyFill="1"/>
    <xf numFmtId="0" fontId="3" fillId="6" borderId="0" xfId="1" applyFont="1" applyFill="1"/>
    <xf numFmtId="0" fontId="3" fillId="7" borderId="0" xfId="1" applyFont="1" applyFill="1"/>
    <xf numFmtId="0" fontId="3" fillId="8" borderId="0" xfId="1" applyFont="1" applyFill="1"/>
    <xf numFmtId="169" fontId="3" fillId="0" borderId="0" xfId="1" applyNumberFormat="1" applyFont="1"/>
    <xf numFmtId="0" fontId="7" fillId="0" borderId="0" xfId="1" applyFont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165" fontId="3" fillId="4" borderId="0" xfId="1" applyNumberFormat="1" applyFont="1" applyFill="1"/>
    <xf numFmtId="0" fontId="3" fillId="0" borderId="0" xfId="1" applyFont="1" applyAlignment="1">
      <alignment horizontal="center" vertical="center"/>
    </xf>
    <xf numFmtId="2" fontId="0" fillId="0" borderId="0" xfId="0" applyNumberFormat="1"/>
    <xf numFmtId="1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2">
    <cellStyle name="Normal" xfId="0" builtinId="0"/>
    <cellStyle name="Normal 2" xfId="1" xr:uid="{A6355B99-E574-4A18-866A-145D46D117A2}"/>
  </cellStyles>
  <dxfs count="18">
    <dxf>
      <font>
        <color theme="0" tint="-0.14996795556505021"/>
      </font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64" formatCode="0.0000"/>
    </dxf>
    <dxf>
      <numFmt numFmtId="164" formatCode="0.0000"/>
    </dxf>
    <dxf>
      <numFmt numFmtId="164" formatCode="0.00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Spectral Type Temperature Ranges (K)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Sheet1!$D$37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Sheet1!$C$38:$C$47</c:f>
              <c:strCache>
                <c:ptCount val="10"/>
                <c:pt idx="0">
                  <c:v>O</c:v>
                </c:pt>
                <c:pt idx="1">
                  <c:v>B</c:v>
                </c:pt>
                <c:pt idx="2">
                  <c:v>A</c:v>
                </c:pt>
                <c:pt idx="3">
                  <c:v>F</c:v>
                </c:pt>
                <c:pt idx="4">
                  <c:v>G</c:v>
                </c:pt>
                <c:pt idx="5">
                  <c:v>K</c:v>
                </c:pt>
                <c:pt idx="6">
                  <c:v>M</c:v>
                </c:pt>
                <c:pt idx="7">
                  <c:v>L</c:v>
                </c:pt>
                <c:pt idx="8">
                  <c:v>T</c:v>
                </c:pt>
                <c:pt idx="9">
                  <c:v>Y</c:v>
                </c:pt>
              </c:strCache>
            </c:strRef>
          </c:cat>
          <c:val>
            <c:numRef>
              <c:f>Sheet1!$D$38:$D$47</c:f>
              <c:numCache>
                <c:formatCode>0</c:formatCode>
                <c:ptCount val="10"/>
                <c:pt idx="0">
                  <c:v>55000</c:v>
                </c:pt>
                <c:pt idx="1">
                  <c:v>25000</c:v>
                </c:pt>
                <c:pt idx="2">
                  <c:v>10000</c:v>
                </c:pt>
                <c:pt idx="3">
                  <c:v>7500</c:v>
                </c:pt>
                <c:pt idx="4" formatCode="General">
                  <c:v>6000</c:v>
                </c:pt>
                <c:pt idx="5" formatCode="General">
                  <c:v>5000</c:v>
                </c:pt>
                <c:pt idx="6" formatCode="General">
                  <c:v>3500</c:v>
                </c:pt>
                <c:pt idx="7" formatCode="General">
                  <c:v>2400</c:v>
                </c:pt>
                <c:pt idx="8" formatCode="General">
                  <c:v>1300</c:v>
                </c:pt>
                <c:pt idx="9" formatCode="General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C-9140-8E89-CD082ECCBE81}"/>
            </c:ext>
          </c:extLst>
        </c:ser>
        <c:ser>
          <c:idx val="1"/>
          <c:order val="1"/>
          <c:tx>
            <c:strRef>
              <c:f>Sheet1!$E$37</c:f>
              <c:strCache>
                <c:ptCount val="1"/>
                <c:pt idx="0">
                  <c:v>Average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Sheet1!$G$38:$G$47</c:f>
                <c:numCache>
                  <c:formatCode>General</c:formatCode>
                  <c:ptCount val="10"/>
                  <c:pt idx="0">
                    <c:v>15000</c:v>
                  </c:pt>
                  <c:pt idx="1">
                    <c:v>7500</c:v>
                  </c:pt>
                  <c:pt idx="2">
                    <c:v>1250</c:v>
                  </c:pt>
                  <c:pt idx="3">
                    <c:v>750</c:v>
                  </c:pt>
                  <c:pt idx="4">
                    <c:v>500</c:v>
                  </c:pt>
                  <c:pt idx="5">
                    <c:v>750</c:v>
                  </c:pt>
                  <c:pt idx="6">
                    <c:v>550</c:v>
                  </c:pt>
                  <c:pt idx="7">
                    <c:v>550</c:v>
                  </c:pt>
                  <c:pt idx="8">
                    <c:v>350</c:v>
                  </c:pt>
                  <c:pt idx="9">
                    <c:v>150</c:v>
                  </c:pt>
                </c:numCache>
              </c:numRef>
            </c:plus>
            <c:minus>
              <c:numRef>
                <c:f>Sheet1!$H$38:$H$47</c:f>
                <c:numCache>
                  <c:formatCode>General</c:formatCode>
                  <c:ptCount val="10"/>
                  <c:pt idx="0">
                    <c:v>15000</c:v>
                  </c:pt>
                  <c:pt idx="1">
                    <c:v>7500</c:v>
                  </c:pt>
                  <c:pt idx="2">
                    <c:v>1250</c:v>
                  </c:pt>
                  <c:pt idx="3">
                    <c:v>750</c:v>
                  </c:pt>
                  <c:pt idx="4">
                    <c:v>500</c:v>
                  </c:pt>
                  <c:pt idx="5">
                    <c:v>750</c:v>
                  </c:pt>
                  <c:pt idx="6">
                    <c:v>550</c:v>
                  </c:pt>
                  <c:pt idx="7">
                    <c:v>550</c:v>
                  </c:pt>
                  <c:pt idx="8">
                    <c:v>350</c:v>
                  </c:pt>
                  <c:pt idx="9">
                    <c:v>150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Sheet1!$C$38:$C$47</c:f>
              <c:strCache>
                <c:ptCount val="10"/>
                <c:pt idx="0">
                  <c:v>O</c:v>
                </c:pt>
                <c:pt idx="1">
                  <c:v>B</c:v>
                </c:pt>
                <c:pt idx="2">
                  <c:v>A</c:v>
                </c:pt>
                <c:pt idx="3">
                  <c:v>F</c:v>
                </c:pt>
                <c:pt idx="4">
                  <c:v>G</c:v>
                </c:pt>
                <c:pt idx="5">
                  <c:v>K</c:v>
                </c:pt>
                <c:pt idx="6">
                  <c:v>M</c:v>
                </c:pt>
                <c:pt idx="7">
                  <c:v>L</c:v>
                </c:pt>
                <c:pt idx="8">
                  <c:v>T</c:v>
                </c:pt>
                <c:pt idx="9">
                  <c:v>Y</c:v>
                </c:pt>
              </c:strCache>
            </c:strRef>
          </c:cat>
          <c:val>
            <c:numRef>
              <c:f>Sheet1!$E$38:$E$47</c:f>
              <c:numCache>
                <c:formatCode>0</c:formatCode>
                <c:ptCount val="10"/>
                <c:pt idx="0">
                  <c:v>40000</c:v>
                </c:pt>
                <c:pt idx="1">
                  <c:v>17500</c:v>
                </c:pt>
                <c:pt idx="2">
                  <c:v>8750</c:v>
                </c:pt>
                <c:pt idx="3">
                  <c:v>6750</c:v>
                </c:pt>
                <c:pt idx="4">
                  <c:v>5500</c:v>
                </c:pt>
                <c:pt idx="5">
                  <c:v>4250</c:v>
                </c:pt>
                <c:pt idx="6">
                  <c:v>2950</c:v>
                </c:pt>
                <c:pt idx="7">
                  <c:v>1850</c:v>
                </c:pt>
                <c:pt idx="8">
                  <c:v>950</c:v>
                </c:pt>
                <c:pt idx="9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C-9140-8E89-CD082ECCBE81}"/>
            </c:ext>
          </c:extLst>
        </c:ser>
        <c:ser>
          <c:idx val="2"/>
          <c:order val="2"/>
          <c:tx>
            <c:strRef>
              <c:f>Sheet1!$F$37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Sheet1!$C$38:$C$47</c:f>
              <c:strCache>
                <c:ptCount val="10"/>
                <c:pt idx="0">
                  <c:v>O</c:v>
                </c:pt>
                <c:pt idx="1">
                  <c:v>B</c:v>
                </c:pt>
                <c:pt idx="2">
                  <c:v>A</c:v>
                </c:pt>
                <c:pt idx="3">
                  <c:v>F</c:v>
                </c:pt>
                <c:pt idx="4">
                  <c:v>G</c:v>
                </c:pt>
                <c:pt idx="5">
                  <c:v>K</c:v>
                </c:pt>
                <c:pt idx="6">
                  <c:v>M</c:v>
                </c:pt>
                <c:pt idx="7">
                  <c:v>L</c:v>
                </c:pt>
                <c:pt idx="8">
                  <c:v>T</c:v>
                </c:pt>
                <c:pt idx="9">
                  <c:v>Y</c:v>
                </c:pt>
              </c:strCache>
            </c:strRef>
          </c:cat>
          <c:val>
            <c:numRef>
              <c:f>Sheet1!$F$38:$F$47</c:f>
              <c:numCache>
                <c:formatCode>0</c:formatCode>
                <c:ptCount val="10"/>
                <c:pt idx="0">
                  <c:v>25000</c:v>
                </c:pt>
                <c:pt idx="1">
                  <c:v>10000</c:v>
                </c:pt>
                <c:pt idx="2">
                  <c:v>7500</c:v>
                </c:pt>
                <c:pt idx="3">
                  <c:v>6000</c:v>
                </c:pt>
                <c:pt idx="4" formatCode="General">
                  <c:v>5000</c:v>
                </c:pt>
                <c:pt idx="5" formatCode="General">
                  <c:v>3500</c:v>
                </c:pt>
                <c:pt idx="6" formatCode="General">
                  <c:v>2400</c:v>
                </c:pt>
                <c:pt idx="7" formatCode="General">
                  <c:v>1300</c:v>
                </c:pt>
                <c:pt idx="8" formatCode="General">
                  <c:v>600</c:v>
                </c:pt>
                <c:pt idx="9" formatCode="General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CC-9140-8E89-CD082ECCB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943024"/>
        <c:axId val="389944736"/>
      </c:lineChart>
      <c:catAx>
        <c:axId val="38994302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44736"/>
        <c:crosses val="autoZero"/>
        <c:auto val="1"/>
        <c:lblAlgn val="ctr"/>
        <c:lblOffset val="100"/>
        <c:noMultiLvlLbl val="0"/>
      </c:catAx>
      <c:valAx>
        <c:axId val="389944736"/>
        <c:scaling>
          <c:logBase val="10"/>
          <c:orientation val="minMax"/>
          <c:min val="10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4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</a:t>
            </a:r>
            <a:r>
              <a:rPr lang="en-US" baseline="0"/>
              <a:t>, G-, and F-Class Only (K)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3"/>
          <c:spPr>
            <a:noFill/>
            <a:ln w="25400">
              <a:noFill/>
            </a:ln>
            <a:effectLst/>
          </c:spPr>
          <c:invertIfNegative val="0"/>
          <c:val>
            <c:numRef>
              <c:f>Sheet1!$I$51:$I$53</c:f>
              <c:numCache>
                <c:formatCode>General</c:formatCode>
                <c:ptCount val="3"/>
                <c:pt idx="0">
                  <c:v>3650</c:v>
                </c:pt>
                <c:pt idx="1">
                  <c:v>3650</c:v>
                </c:pt>
                <c:pt idx="2">
                  <c:v>3650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61-DE44-853F-0A7F319F9A11}"/>
            </c:ext>
          </c:extLst>
        </c:ser>
        <c:ser>
          <c:idx val="4"/>
          <c:order val="4"/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val>
            <c:numRef>
              <c:f>Sheet1!$J$51:$J$53</c:f>
              <c:numCache>
                <c:formatCode>General</c:formatCode>
                <c:ptCount val="3"/>
                <c:pt idx="0">
                  <c:v>3550</c:v>
                </c:pt>
                <c:pt idx="1">
                  <c:v>3550</c:v>
                </c:pt>
                <c:pt idx="2">
                  <c:v>3550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61-DE44-853F-0A7F319F9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04237696"/>
        <c:axId val="704377568"/>
      </c:barChart>
      <c:lineChart>
        <c:grouping val="standard"/>
        <c:varyColors val="0"/>
        <c:ser>
          <c:idx val="0"/>
          <c:order val="0"/>
          <c:tx>
            <c:strRef>
              <c:f>Sheet1!$D$50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Sheet1!$C$51:$C$53</c:f>
              <c:strCache>
                <c:ptCount val="3"/>
                <c:pt idx="0">
                  <c:v>F</c:v>
                </c:pt>
                <c:pt idx="1">
                  <c:v>G</c:v>
                </c:pt>
                <c:pt idx="2">
                  <c:v>K</c:v>
                </c:pt>
              </c:strCache>
            </c:strRef>
          </c:cat>
          <c:val>
            <c:numRef>
              <c:f>Sheet1!$D$51:$D$53</c:f>
              <c:numCache>
                <c:formatCode>General</c:formatCode>
                <c:ptCount val="3"/>
                <c:pt idx="0" formatCode="0">
                  <c:v>7500</c:v>
                </c:pt>
                <c:pt idx="1">
                  <c:v>6000</c:v>
                </c:pt>
                <c:pt idx="2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1-DE44-853F-0A7F319F9A11}"/>
            </c:ext>
          </c:extLst>
        </c:ser>
        <c:ser>
          <c:idx val="1"/>
          <c:order val="1"/>
          <c:tx>
            <c:strRef>
              <c:f>Sheet1!$E$50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Sheet1!$G$51:$G$53</c:f>
                <c:numCache>
                  <c:formatCode>General</c:formatCode>
                  <c:ptCount val="3"/>
                  <c:pt idx="0">
                    <c:v>750</c:v>
                  </c:pt>
                  <c:pt idx="1">
                    <c:v>500</c:v>
                  </c:pt>
                  <c:pt idx="2">
                    <c:v>750</c:v>
                  </c:pt>
                </c:numCache>
              </c:numRef>
            </c:plus>
            <c:minus>
              <c:numRef>
                <c:f>Sheet1!$H$51:$H$53</c:f>
                <c:numCache>
                  <c:formatCode>General</c:formatCode>
                  <c:ptCount val="3"/>
                  <c:pt idx="0">
                    <c:v>750</c:v>
                  </c:pt>
                  <c:pt idx="1">
                    <c:v>500</c:v>
                  </c:pt>
                  <c:pt idx="2">
                    <c:v>750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Sheet1!$C$51:$C$53</c:f>
              <c:strCache>
                <c:ptCount val="3"/>
                <c:pt idx="0">
                  <c:v>F</c:v>
                </c:pt>
                <c:pt idx="1">
                  <c:v>G</c:v>
                </c:pt>
                <c:pt idx="2">
                  <c:v>K</c:v>
                </c:pt>
              </c:strCache>
            </c:strRef>
          </c:cat>
          <c:val>
            <c:numRef>
              <c:f>Sheet1!$E$51:$E$53</c:f>
              <c:numCache>
                <c:formatCode>0</c:formatCode>
                <c:ptCount val="3"/>
                <c:pt idx="0">
                  <c:v>6750</c:v>
                </c:pt>
                <c:pt idx="1">
                  <c:v>5500</c:v>
                </c:pt>
                <c:pt idx="2">
                  <c:v>4250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1-DE44-853F-0A7F319F9A11}"/>
            </c:ext>
          </c:extLst>
        </c:ser>
        <c:ser>
          <c:idx val="2"/>
          <c:order val="2"/>
          <c:tx>
            <c:strRef>
              <c:f>Sheet1!$F$50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Sheet1!$C$51:$C$53</c:f>
              <c:strCache>
                <c:ptCount val="3"/>
                <c:pt idx="0">
                  <c:v>F</c:v>
                </c:pt>
                <c:pt idx="1">
                  <c:v>G</c:v>
                </c:pt>
                <c:pt idx="2">
                  <c:v>K</c:v>
                </c:pt>
              </c:strCache>
            </c:strRef>
          </c:cat>
          <c:val>
            <c:numRef>
              <c:f>Sheet1!$F$51:$F$53</c:f>
              <c:numCache>
                <c:formatCode>General</c:formatCode>
                <c:ptCount val="3"/>
                <c:pt idx="0" formatCode="0">
                  <c:v>6000</c:v>
                </c:pt>
                <c:pt idx="1">
                  <c:v>5000</c:v>
                </c:pt>
                <c:pt idx="2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61-DE44-853F-0A7F319F9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4237696"/>
        <c:axId val="704377568"/>
      </c:lineChart>
      <c:catAx>
        <c:axId val="70423769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377568"/>
        <c:crosses val="autoZero"/>
        <c:auto val="1"/>
        <c:lblAlgn val="ctr"/>
        <c:lblOffset val="100"/>
        <c:noMultiLvlLbl val="0"/>
      </c:catAx>
      <c:valAx>
        <c:axId val="704377568"/>
        <c:scaling>
          <c:orientation val="minMax"/>
          <c:min val="300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237696"/>
        <c:crosses val="autoZero"/>
        <c:crossBetween val="between"/>
        <c:majorUnit val="500"/>
        <c:minorUnit val="200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6429012" y="19491614"/>
    <xdr:ext cx="2864547" cy="60913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F8A241-FFB4-4F1D-BA7E-09996DC48D4B}"/>
            </a:ext>
          </a:extLst>
        </xdr:cNvPr>
        <xdr:cNvSpPr txBox="1"/>
      </xdr:nvSpPr>
      <xdr:spPr>
        <a:xfrm>
          <a:off x="16429012" y="19491614"/>
          <a:ext cx="2864547" cy="609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Hydrogen (H) fusion starts at 80 Mj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Lithium (L)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fusion starts at 65 Mj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Deuterium (D) fusion starts at 13 Mj</a:t>
          </a:r>
        </a:p>
        <a:p>
          <a:endParaRPr lang="en-US" sz="1100"/>
        </a:p>
      </xdr:txBody>
    </xdr:sp>
    <xdr:clientData/>
  </xdr:absoluteAnchor>
  <xdr:absoluteAnchor>
    <xdr:pos x="22199970" y="24238617"/>
    <xdr:ext cx="3565077" cy="26664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6A5FA1-BEC5-4861-9E0D-1E6AE7A6E963}"/>
            </a:ext>
          </a:extLst>
        </xdr:cNvPr>
        <xdr:cNvSpPr txBox="1"/>
      </xdr:nvSpPr>
      <xdr:spPr>
        <a:xfrm>
          <a:off x="22199970" y="24238617"/>
          <a:ext cx="3565077" cy="266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 Jupiter-mass</a:t>
          </a:r>
          <a:r>
            <a:rPr lang="en-US" sz="1100" baseline="0"/>
            <a:t> (M</a:t>
          </a:r>
          <a:r>
            <a:rPr lang="en-US" sz="900" baseline="0"/>
            <a:t>J</a:t>
          </a:r>
          <a:r>
            <a:rPr lang="en-US" sz="1100" baseline="0"/>
            <a:t>) </a:t>
          </a:r>
          <a:r>
            <a:rPr lang="en-US" sz="1100" b="1" i="1" baseline="0"/>
            <a:t>not</a:t>
          </a:r>
          <a:r>
            <a:rPr lang="en-US" sz="1100" baseline="0"/>
            <a:t> calculated from solar mass</a:t>
          </a:r>
          <a:endParaRPr lang="en-US" sz="1100"/>
        </a:p>
      </xdr:txBody>
    </xdr:sp>
    <xdr:clientData/>
  </xdr:absoluteAnchor>
  <xdr:absoluteAnchor>
    <xdr:pos x="22561335" y="24612703"/>
    <xdr:ext cx="2264072" cy="6061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75F156C-7A6E-48FD-8152-D2C18DEF4178}"/>
            </a:ext>
          </a:extLst>
        </xdr:cNvPr>
        <xdr:cNvSpPr txBox="1"/>
      </xdr:nvSpPr>
      <xdr:spPr>
        <a:xfrm>
          <a:off x="22561335" y="24612703"/>
          <a:ext cx="2264072" cy="60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Hydrogen (H) fusion starts at 80 Mj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Lithium (L)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fusion starts at 65 Mj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Deuterium (D) fusion starts at 13 Mj</a:t>
          </a:r>
        </a:p>
        <a:p>
          <a:endParaRPr lang="en-US" sz="1100"/>
        </a:p>
      </xdr:txBody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742155</xdr:colOff>
      <xdr:row>36</xdr:row>
      <xdr:rowOff>33337</xdr:rowOff>
    </xdr:from>
    <xdr:to>
      <xdr:col>19</xdr:col>
      <xdr:colOff>11905</xdr:colOff>
      <xdr:row>49</xdr:row>
      <xdr:rowOff>93662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F04688-1F58-1839-65D4-CCBA9AAD3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519907</xdr:colOff>
      <xdr:row>50</xdr:row>
      <xdr:rowOff>144463</xdr:rowOff>
    </xdr:from>
    <xdr:to>
      <xdr:col>18</xdr:col>
      <xdr:colOff>654845</xdr:colOff>
      <xdr:row>63</xdr:row>
      <xdr:rowOff>204788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528364E-EA31-C3DD-4CB3-0A65DFBCA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0.08849</cdr:x>
      <cdr:y>0.35822</cdr:y>
    </cdr:from>
    <cdr:to>
      <cdr:x>0.96821</cdr:x>
      <cdr:y>0.56944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3D441815-4846-A323-5B68-49750915E7E0}"/>
            </a:ext>
          </a:extLst>
        </cdr:cNvPr>
        <cdr:cNvSpPr/>
      </cdr:nvSpPr>
      <cdr:spPr>
        <a:xfrm xmlns:a="http://schemas.openxmlformats.org/drawingml/2006/main">
          <a:off x="408780" y="982662"/>
          <a:ext cx="4064000" cy="57943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2423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kern="1200"/>
        </a:p>
      </cdr:txBody>
    </cdr:sp>
  </cdr:relSizeAnchor>
  <cdr:relSizeAnchor xmlns:cdr="http://schemas.openxmlformats.org/drawingml/2006/chartDrawing">
    <cdr:from>
      <cdr:x>0.09021</cdr:x>
      <cdr:y>0.41319</cdr:y>
    </cdr:from>
    <cdr:to>
      <cdr:x>0.96993</cdr:x>
      <cdr:y>0.47396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5E1A331B-C446-BDB5-67F2-571DB89F2E06}"/>
            </a:ext>
          </a:extLst>
        </cdr:cNvPr>
        <cdr:cNvSpPr/>
      </cdr:nvSpPr>
      <cdr:spPr>
        <a:xfrm xmlns:a="http://schemas.openxmlformats.org/drawingml/2006/main">
          <a:off x="416718" y="1133475"/>
          <a:ext cx="4064000" cy="16668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50000"/>
            <a:alpha val="33008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kern="1200"/>
        </a:p>
      </cdr:txBody>
    </cdr:sp>
  </cdr:relSizeAnchor>
  <cdr:relSizeAnchor xmlns:cdr="http://schemas.openxmlformats.org/drawingml/2006/chartDrawing">
    <cdr:from>
      <cdr:x>0.07729</cdr:x>
      <cdr:y>0.2309</cdr:y>
    </cdr:from>
    <cdr:to>
      <cdr:x>0.23701</cdr:x>
      <cdr:y>0.30035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6F42CE3-1DF5-B2CA-B137-12D8EDAC95F1}"/>
            </a:ext>
          </a:extLst>
        </cdr:cNvPr>
        <cdr:cNvSpPr txBox="1"/>
      </cdr:nvSpPr>
      <cdr:spPr>
        <a:xfrm xmlns:a="http://schemas.openxmlformats.org/drawingml/2006/main">
          <a:off x="357063" y="633414"/>
          <a:ext cx="737856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800" kern="1200"/>
            <a:t>7200 K</a:t>
          </a:r>
        </a:p>
      </cdr:txBody>
    </cdr:sp>
  </cdr:relSizeAnchor>
  <cdr:relSizeAnchor xmlns:cdr="http://schemas.openxmlformats.org/drawingml/2006/chartDrawing">
    <cdr:from>
      <cdr:x>0.0771</cdr:x>
      <cdr:y>0.66377</cdr:y>
    </cdr:from>
    <cdr:to>
      <cdr:x>0.23682</cdr:x>
      <cdr:y>0.73322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E1CEC6B5-8328-B90F-A8A5-CDF26B49993E}"/>
            </a:ext>
          </a:extLst>
        </cdr:cNvPr>
        <cdr:cNvSpPr txBox="1"/>
      </cdr:nvSpPr>
      <cdr:spPr>
        <a:xfrm xmlns:a="http://schemas.openxmlformats.org/drawingml/2006/main">
          <a:off x="356179" y="1820863"/>
          <a:ext cx="737857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 kern="1200"/>
            <a:t>3650 K</a:t>
          </a:r>
        </a:p>
      </cdr:txBody>
    </cdr:sp>
  </cdr:relSizeAnchor>
  <cdr:relSizeAnchor xmlns:cdr="http://schemas.openxmlformats.org/drawingml/2006/chartDrawing">
    <cdr:from>
      <cdr:x>0.07629</cdr:x>
      <cdr:y>0.52778</cdr:y>
    </cdr:from>
    <cdr:to>
      <cdr:x>0.23601</cdr:x>
      <cdr:y>0.59722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28E1EE06-30BF-3C78-9CD5-D351F1BC11AF}"/>
            </a:ext>
          </a:extLst>
        </cdr:cNvPr>
        <cdr:cNvSpPr txBox="1"/>
      </cdr:nvSpPr>
      <cdr:spPr>
        <a:xfrm xmlns:a="http://schemas.openxmlformats.org/drawingml/2006/main">
          <a:off x="352425" y="1447799"/>
          <a:ext cx="737857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 kern="1200"/>
            <a:t>4700 K</a:t>
          </a:r>
        </a:p>
      </cdr:txBody>
    </cdr:sp>
  </cdr:relSizeAnchor>
  <cdr:relSizeAnchor xmlns:cdr="http://schemas.openxmlformats.org/drawingml/2006/chartDrawing">
    <cdr:from>
      <cdr:x>0.07457</cdr:x>
      <cdr:y>0.32234</cdr:y>
    </cdr:from>
    <cdr:to>
      <cdr:x>0.23429</cdr:x>
      <cdr:y>0.39178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28E1EE06-30BF-3C78-9CD5-D351F1BC11AF}"/>
            </a:ext>
          </a:extLst>
        </cdr:cNvPr>
        <cdr:cNvSpPr txBox="1"/>
      </cdr:nvSpPr>
      <cdr:spPr>
        <a:xfrm xmlns:a="http://schemas.openxmlformats.org/drawingml/2006/main">
          <a:off x="344488" y="884238"/>
          <a:ext cx="737857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 kern="1200"/>
            <a:t>6300 K</a:t>
          </a:r>
        </a:p>
      </cdr:txBody>
    </cdr:sp>
  </cdr:relSizeAnchor>
  <cdr:relSizeAnchor xmlns:cdr="http://schemas.openxmlformats.org/drawingml/2006/chartDrawing">
    <cdr:from>
      <cdr:x>0.07457</cdr:x>
      <cdr:y>0.43519</cdr:y>
    </cdr:from>
    <cdr:to>
      <cdr:x>0.23429</cdr:x>
      <cdr:y>0.50463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28E1EE06-30BF-3C78-9CD5-D351F1BC11AF}"/>
            </a:ext>
          </a:extLst>
        </cdr:cNvPr>
        <cdr:cNvSpPr txBox="1"/>
      </cdr:nvSpPr>
      <cdr:spPr>
        <a:xfrm xmlns:a="http://schemas.openxmlformats.org/drawingml/2006/main">
          <a:off x="344488" y="1193800"/>
          <a:ext cx="737857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 kern="1200"/>
            <a:t>5400 K</a:t>
          </a:r>
        </a:p>
      </cdr:txBody>
    </cdr:sp>
  </cdr:relSizeAnchor>
  <cdr:relSizeAnchor xmlns:cdr="http://schemas.openxmlformats.org/drawingml/2006/chartDrawing">
    <cdr:from>
      <cdr:x>0.07457</cdr:x>
      <cdr:y>0.38021</cdr:y>
    </cdr:from>
    <cdr:to>
      <cdr:x>0.23429</cdr:x>
      <cdr:y>0.44965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28E1EE06-30BF-3C78-9CD5-D351F1BC11AF}"/>
            </a:ext>
          </a:extLst>
        </cdr:cNvPr>
        <cdr:cNvSpPr txBox="1"/>
      </cdr:nvSpPr>
      <cdr:spPr>
        <a:xfrm xmlns:a="http://schemas.openxmlformats.org/drawingml/2006/main">
          <a:off x="344487" y="1042987"/>
          <a:ext cx="737857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 kern="1200"/>
            <a:t>5800 K</a:t>
          </a:r>
        </a:p>
      </cdr:txBody>
    </cdr:sp>
  </cdr:relSizeAnchor>
  <cdr:relSizeAnchor xmlns:cdr="http://schemas.openxmlformats.org/drawingml/2006/chartDrawing">
    <cdr:from>
      <cdr:x>0.72062</cdr:x>
      <cdr:y>0.59433</cdr:y>
    </cdr:from>
    <cdr:to>
      <cdr:x>0.90979</cdr:x>
      <cdr:y>0.66782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1A870CD5-5C7E-6839-5DB7-67B473C3FE95}"/>
            </a:ext>
          </a:extLst>
        </cdr:cNvPr>
        <cdr:cNvSpPr txBox="1"/>
      </cdr:nvSpPr>
      <cdr:spPr>
        <a:xfrm xmlns:a="http://schemas.openxmlformats.org/drawingml/2006/main">
          <a:off x="3328987" y="1630361"/>
          <a:ext cx="873918" cy="2016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kern="1200"/>
            <a:t>PARAHABITABLE</a:t>
          </a:r>
        </a:p>
      </cdr:txBody>
    </cdr:sp>
  </cdr:relSizeAnchor>
  <cdr:relSizeAnchor xmlns:cdr="http://schemas.openxmlformats.org/drawingml/2006/chartDrawing">
    <cdr:from>
      <cdr:x>0.72234</cdr:x>
      <cdr:y>0.48437</cdr:y>
    </cdr:from>
    <cdr:to>
      <cdr:x>0.91151</cdr:x>
      <cdr:y>0.55787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6358C7E0-C673-9041-A894-FCFD5A4D940D}"/>
            </a:ext>
          </a:extLst>
        </cdr:cNvPr>
        <cdr:cNvSpPr txBox="1"/>
      </cdr:nvSpPr>
      <cdr:spPr>
        <a:xfrm xmlns:a="http://schemas.openxmlformats.org/drawingml/2006/main">
          <a:off x="3336925" y="1328737"/>
          <a:ext cx="873918" cy="2016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kern="1200"/>
            <a:t>HABITABLE</a:t>
          </a:r>
        </a:p>
      </cdr:txBody>
    </cdr:sp>
  </cdr:relSizeAnchor>
  <cdr:relSizeAnchor xmlns:cdr="http://schemas.openxmlformats.org/drawingml/2006/chartDrawing">
    <cdr:from>
      <cdr:x>0.72405</cdr:x>
      <cdr:y>0.40625</cdr:y>
    </cdr:from>
    <cdr:to>
      <cdr:x>0.91323</cdr:x>
      <cdr:y>0.47975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81524BA1-A743-D427-1345-DBCF402EC4A4}"/>
            </a:ext>
          </a:extLst>
        </cdr:cNvPr>
        <cdr:cNvSpPr txBox="1"/>
      </cdr:nvSpPr>
      <cdr:spPr>
        <a:xfrm xmlns:a="http://schemas.openxmlformats.org/drawingml/2006/main">
          <a:off x="3344862" y="1114425"/>
          <a:ext cx="873918" cy="2016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kern="1200">
              <a:solidFill>
                <a:schemeClr val="bg1"/>
              </a:solidFill>
            </a:rPr>
            <a:t>HOSPITABLE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/Dropbox/W101RAND/WBN%20Guide/2025%20Offficial%20All%20Spectral%20Classes%20(including%20Brown%20Dwarfs).xlsx" TargetMode="External"/><Relationship Id="rId1" Type="http://schemas.openxmlformats.org/officeDocument/2006/relationships/externalLinkPath" Target="file:///C:/Users/marti/Dropbox/W101RAND/WBN%20Guide/2025%20Offficial%20All%20Spectral%20Classes%20(including%20Brown%20Dwarf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tro"/>
      <sheetName val="Star Tables"/>
      <sheetName val="Sheet11"/>
      <sheetName val="Star Types"/>
      <sheetName val="All Spectral Classes"/>
      <sheetName val="Solar Cousins 2"/>
      <sheetName val="Giant Star HabZones (2)"/>
      <sheetName val="SC temp Range Graph"/>
      <sheetName val="Gravity"/>
      <sheetName val="Temp Scale Comp"/>
      <sheetName val="Luminosity Calculation Comp"/>
      <sheetName val="13 Common Stars"/>
      <sheetName val="86 Common Stars"/>
      <sheetName val="Habit. Index (2)"/>
      <sheetName val="Official ST data"/>
      <sheetName val="Sheet12"/>
      <sheetName val="Solar System Orbits"/>
      <sheetName val="Orbit Generation Example"/>
      <sheetName val="Solar Cousins"/>
      <sheetName val="Sheet8"/>
      <sheetName val="Synodic Proofs"/>
      <sheetName val="Synodic Experiments"/>
      <sheetName val="Synodic Experiments (2)"/>
      <sheetName val="Synodic Experiments (3)"/>
      <sheetName val="Synodic Checks"/>
      <sheetName val="Sheet10"/>
      <sheetName val="Planemos"/>
      <sheetName val="Sheet9"/>
      <sheetName val="Giant Star HabZones"/>
      <sheetName val="Brown Dwarf"/>
      <sheetName val="Sheet5"/>
      <sheetName val="Sheet6"/>
      <sheetName val="Sheet3"/>
      <sheetName val="Large Star HabZones"/>
      <sheetName val="Temp Ranges and q"/>
      <sheetName val="Habit. Index"/>
      <sheetName val="linear equations"/>
      <sheetName val="N Orbit Period"/>
      <sheetName val="Nucleal-Perannual Orbit Info"/>
      <sheetName val="H-S Nucleal Orbit Info"/>
      <sheetName val="HabZone Bar Widths"/>
      <sheetName val="SC calculation (q#)"/>
      <sheetName val="Sheet1"/>
      <sheetName val="HabZone Line Chart"/>
      <sheetName val="Stellar Population"/>
      <sheetName val="Sheet4"/>
      <sheetName val="Sheet2 (2)"/>
      <sheetName val="Sheet7"/>
      <sheetName val="Galaxtic Masses"/>
      <sheetName val="Sheet1 (2)"/>
      <sheetName val="Sheet2"/>
      <sheetName val="All (Old)"/>
      <sheetName val="Binary Masses and Luminosities"/>
      <sheetName val="HZ v AB"/>
      <sheetName val="Jupiter Masses"/>
    </sheetNames>
    <sheetDataSet>
      <sheetData sheetId="0">
        <row r="1">
          <cell r="C1">
            <v>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CDA6B9-8BEF-F149-9F44-095D7AEB4B10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3A345A2-ADF2-4D4A-ACA5-7B4B623951B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74AA-BB2E-4150-8950-AD65B98EE5F2}">
  <dimension ref="A1:AL219"/>
  <sheetViews>
    <sheetView topLeftCell="B30" zoomScale="169" zoomScaleNormal="169" workbookViewId="0">
      <selection activeCell="F53" sqref="F53"/>
    </sheetView>
  </sheetViews>
  <sheetFormatPr baseColWidth="10" defaultColWidth="9.7109375" defaultRowHeight="13"/>
  <cols>
    <col min="1" max="1" width="9.7109375" style="5"/>
    <col min="2" max="2" width="19" style="5" bestFit="1" customWidth="1"/>
    <col min="3" max="3" width="2.7109375" style="5" bestFit="1" customWidth="1"/>
    <col min="4" max="4" width="6.5703125" style="5" bestFit="1" customWidth="1"/>
    <col min="5" max="5" width="5.7109375" style="5" bestFit="1" customWidth="1"/>
    <col min="6" max="6" width="8.42578125" style="5" customWidth="1"/>
    <col min="7" max="9" width="8.42578125" style="5" bestFit="1" customWidth="1"/>
    <col min="10" max="10" width="9.28515625" style="5" customWidth="1"/>
    <col min="11" max="11" width="9.28515625" style="5" bestFit="1" customWidth="1"/>
    <col min="12" max="14" width="9.28515625" style="5" customWidth="1"/>
    <col min="15" max="15" width="5.7109375" style="5" customWidth="1"/>
    <col min="16" max="16" width="6.5703125" style="5" customWidth="1"/>
    <col min="17" max="23" width="9.28515625" style="5" customWidth="1"/>
    <col min="24" max="24" width="9.28515625" style="5" bestFit="1" customWidth="1"/>
    <col min="25" max="25" width="7.5703125" style="5" customWidth="1"/>
    <col min="26" max="26" width="5.7109375" style="5" customWidth="1"/>
    <col min="27" max="27" width="7.28515625" style="5" bestFit="1" customWidth="1"/>
    <col min="28" max="28" width="16.140625" style="5" bestFit="1" customWidth="1"/>
    <col min="29" max="29" width="7.28515625" style="5" bestFit="1" customWidth="1"/>
    <col min="30" max="30" width="6.28515625" style="5" bestFit="1" customWidth="1"/>
    <col min="31" max="31" width="6.5703125" style="5" bestFit="1" customWidth="1"/>
    <col min="32" max="35" width="7.28515625" style="5" bestFit="1" customWidth="1"/>
    <col min="36" max="38" width="5.7109375" style="5" bestFit="1" customWidth="1"/>
    <col min="39" max="16384" width="9.7109375" style="5"/>
  </cols>
  <sheetData>
    <row r="1" spans="2:28">
      <c r="C1" s="5" t="s">
        <v>0</v>
      </c>
      <c r="D1" s="5" t="s">
        <v>13</v>
      </c>
      <c r="E1" s="5" t="s">
        <v>11</v>
      </c>
      <c r="F1" s="5" t="s">
        <v>17</v>
      </c>
      <c r="G1" s="5" t="s">
        <v>18</v>
      </c>
      <c r="H1" s="5" t="s">
        <v>18</v>
      </c>
      <c r="I1" s="5" t="s">
        <v>4</v>
      </c>
      <c r="J1" s="5" t="s">
        <v>4</v>
      </c>
    </row>
    <row r="2" spans="2:28">
      <c r="C2" s="6" t="s">
        <v>1</v>
      </c>
      <c r="D2" s="5">
        <v>25000</v>
      </c>
      <c r="E2" s="5">
        <v>55000</v>
      </c>
      <c r="F2" s="5">
        <f t="shared" ref="F2:F11" si="0">(E2-D2)/10</f>
        <v>3000</v>
      </c>
      <c r="G2" s="5">
        <f t="shared" ref="G2:H11" si="1">CONVERT(D2,"K","C")</f>
        <v>24726.85</v>
      </c>
      <c r="H2" s="5">
        <f t="shared" si="1"/>
        <v>54726.85</v>
      </c>
      <c r="I2" s="5">
        <f t="shared" ref="I2:J11" si="2">CONVERT(G2,"C","F")</f>
        <v>44540.33</v>
      </c>
      <c r="J2" s="5">
        <f t="shared" si="2"/>
        <v>98540.33</v>
      </c>
      <c r="M2" s="5" t="s">
        <v>19</v>
      </c>
      <c r="N2" s="7">
        <v>0.5</v>
      </c>
    </row>
    <row r="3" spans="2:28">
      <c r="C3" s="6" t="s">
        <v>2</v>
      </c>
      <c r="D3" s="5">
        <v>10000</v>
      </c>
      <c r="E3" s="5">
        <v>25000</v>
      </c>
      <c r="F3" s="5">
        <f t="shared" si="0"/>
        <v>1500</v>
      </c>
      <c r="G3" s="5">
        <f t="shared" si="1"/>
        <v>9726.85</v>
      </c>
      <c r="H3" s="5">
        <f t="shared" si="1"/>
        <v>24726.85</v>
      </c>
      <c r="I3" s="5">
        <f t="shared" si="2"/>
        <v>17540.330000000002</v>
      </c>
      <c r="J3" s="5">
        <f t="shared" si="2"/>
        <v>44540.33</v>
      </c>
      <c r="M3" s="5" t="s">
        <v>20</v>
      </c>
      <c r="N3" s="7">
        <v>0.75</v>
      </c>
    </row>
    <row r="4" spans="2:28">
      <c r="C4" s="6" t="s">
        <v>3</v>
      </c>
      <c r="D4" s="5">
        <v>7500</v>
      </c>
      <c r="E4" s="5">
        <v>10000</v>
      </c>
      <c r="F4" s="5">
        <f t="shared" si="0"/>
        <v>250</v>
      </c>
      <c r="G4" s="5">
        <f t="shared" si="1"/>
        <v>7226.85</v>
      </c>
      <c r="H4" s="5">
        <f t="shared" si="1"/>
        <v>9726.85</v>
      </c>
      <c r="I4" s="5">
        <f t="shared" si="2"/>
        <v>13040.330000000002</v>
      </c>
      <c r="J4" s="5">
        <f t="shared" si="2"/>
        <v>17540.330000000002</v>
      </c>
      <c r="M4" s="5" t="s">
        <v>21</v>
      </c>
      <c r="N4" s="7">
        <v>0.95</v>
      </c>
      <c r="Q4" s="5" t="str" cm="1">
        <f t="array" ref="Q4">FORMAT_AS_LIST(E15:E84,1,,,1)</f>
        <v>{O0; O1; O2; O3; O4; O5; O6; O7; O8; O9; B0; B1; B2; B3; B4; B5; B6; B7; B8; B9; A0; A1; A2; A3; A4; A5; A6; A7; A8; A9; F0; F1; F2; F3; F4; F5; F6; F7; F8; F9; G0; G1; G2; G3; G4; G5; G6; G7; G8; G9; K0; K1; K2; K3; K4; K5; K6; K7; K8; K9; M0; M1; M2; M3; M4; M5; M6; M7; M8; M9}</v>
      </c>
    </row>
    <row r="5" spans="2:28">
      <c r="C5" s="6" t="s">
        <v>4</v>
      </c>
      <c r="D5" s="5">
        <v>6000</v>
      </c>
      <c r="E5" s="5">
        <v>7500</v>
      </c>
      <c r="F5" s="5">
        <f t="shared" si="0"/>
        <v>150</v>
      </c>
      <c r="G5" s="5">
        <f t="shared" si="1"/>
        <v>5726.85</v>
      </c>
      <c r="H5" s="5">
        <f t="shared" si="1"/>
        <v>7226.85</v>
      </c>
      <c r="I5" s="5">
        <f t="shared" si="2"/>
        <v>10340.330000000002</v>
      </c>
      <c r="J5" s="5">
        <f t="shared" si="2"/>
        <v>13040.330000000002</v>
      </c>
      <c r="M5" s="5" t="s">
        <v>22</v>
      </c>
      <c r="N5" s="7">
        <v>1</v>
      </c>
      <c r="Q5" s="5" t="str" cm="1">
        <f t="array" ref="Q5">FORMAT_AS_LIST(F15:F84,1)</f>
        <v>{55000; 52000; 49000; 46000; 43000; 40000; 37000; 34000; 31000; 28000; 25000; 23500; 22000; 20500; 19000; 17500; 16000; 14500; 13000; 11500; 10000; 9750; 9500; 9250; 9000; 8750; 8500; 8250; 8000; 7750; 7500; 7350; 7200; 7050; 6900; 6750; 6600; 6450; 6300; 6150; 6000; 5900; 5800; 5700; 5600; 5500; 5400; 5300; 5200; 5100; 5000; 4850; 4700; 4550; 4400; 4250; 4100; 3950; 3800; 3650; 3500; 3390; 3280; 3170; 3060; 2950; 2840; 2730; 2620; 2510}</v>
      </c>
    </row>
    <row r="6" spans="2:28">
      <c r="C6" s="6" t="s">
        <v>5</v>
      </c>
      <c r="D6" s="5">
        <v>5000</v>
      </c>
      <c r="E6" s="5">
        <v>6000</v>
      </c>
      <c r="F6" s="5">
        <f t="shared" si="0"/>
        <v>100</v>
      </c>
      <c r="G6" s="5">
        <f t="shared" si="1"/>
        <v>4726.8500000000004</v>
      </c>
      <c r="H6" s="5">
        <f t="shared" si="1"/>
        <v>5726.85</v>
      </c>
      <c r="I6" s="5">
        <f t="shared" si="2"/>
        <v>8540.3300000000017</v>
      </c>
      <c r="J6" s="5">
        <f t="shared" si="2"/>
        <v>10340.330000000002</v>
      </c>
      <c r="M6" s="5" t="s">
        <v>23</v>
      </c>
      <c r="N6" s="7">
        <v>1.37</v>
      </c>
      <c r="Q6" s="5" t="str" cm="1">
        <f t="array" ref="Q6">FORMAT_AS_LIST(B15:B84,1)</f>
        <v>{3000; 3000; 3000; 3000; 3000; 3000; 3000; 3000; 3000; 3000; 1500; 1500; 1500; 1500; 1500; 1500; 1500; 1500; 1500; 1500; 250; 250; 250; 250; 250; 250; 250; 250; 250; 250; 150; 150; 150; 150; 150; 150; 150; 150; 150; 150; 100; 100; 100; 100; 100; 100; 100; 100; 100; 100; 150; 150; 150; 150; 150; 150; 150; 150; 150; 150; 110; 110; 110; 110; 110; 110; 110; 110; 110; 110}</v>
      </c>
    </row>
    <row r="7" spans="2:28">
      <c r="C7" s="6" t="s">
        <v>6</v>
      </c>
      <c r="D7" s="5">
        <v>3500</v>
      </c>
      <c r="E7" s="5">
        <v>5000</v>
      </c>
      <c r="F7" s="5">
        <f t="shared" si="0"/>
        <v>150</v>
      </c>
      <c r="G7" s="5">
        <f t="shared" si="1"/>
        <v>3226.85</v>
      </c>
      <c r="H7" s="5">
        <f t="shared" si="1"/>
        <v>4726.8500000000004</v>
      </c>
      <c r="I7" s="5">
        <f t="shared" si="2"/>
        <v>5840.33</v>
      </c>
      <c r="J7" s="5">
        <f t="shared" si="2"/>
        <v>8540.3300000000017</v>
      </c>
      <c r="M7" s="5" t="s">
        <v>24</v>
      </c>
      <c r="N7" s="7">
        <v>1.77</v>
      </c>
    </row>
    <row r="8" spans="2:28">
      <c r="C8" s="6" t="s">
        <v>7</v>
      </c>
      <c r="D8" s="5">
        <v>2400</v>
      </c>
      <c r="E8" s="5">
        <v>3500</v>
      </c>
      <c r="F8" s="5">
        <f t="shared" si="0"/>
        <v>110</v>
      </c>
      <c r="G8" s="5">
        <f t="shared" si="1"/>
        <v>2126.85</v>
      </c>
      <c r="H8" s="5">
        <f t="shared" si="1"/>
        <v>3226.85</v>
      </c>
      <c r="I8" s="5">
        <f t="shared" si="2"/>
        <v>3860.33</v>
      </c>
      <c r="J8" s="5">
        <f t="shared" si="2"/>
        <v>5840.33</v>
      </c>
      <c r="M8" s="5" t="s">
        <v>25</v>
      </c>
      <c r="N8" s="7">
        <v>4.8499999999999996</v>
      </c>
    </row>
    <row r="9" spans="2:28">
      <c r="C9" s="6" t="s">
        <v>8</v>
      </c>
      <c r="D9" s="5">
        <v>1300</v>
      </c>
      <c r="E9" s="5">
        <v>2400</v>
      </c>
      <c r="F9" s="5">
        <f t="shared" si="0"/>
        <v>110</v>
      </c>
      <c r="G9" s="5">
        <f t="shared" si="1"/>
        <v>1026.8499999999999</v>
      </c>
      <c r="H9" s="5">
        <f t="shared" si="1"/>
        <v>2126.85</v>
      </c>
      <c r="I9" s="5">
        <f t="shared" si="2"/>
        <v>1880.33</v>
      </c>
      <c r="J9" s="5">
        <f t="shared" si="2"/>
        <v>3860.33</v>
      </c>
    </row>
    <row r="10" spans="2:28">
      <c r="C10" s="6" t="s">
        <v>9</v>
      </c>
      <c r="D10" s="5">
        <v>600</v>
      </c>
      <c r="E10" s="5">
        <v>1300</v>
      </c>
      <c r="F10" s="5">
        <f t="shared" si="0"/>
        <v>70</v>
      </c>
      <c r="G10" s="5">
        <f t="shared" si="1"/>
        <v>326.85000000000002</v>
      </c>
      <c r="H10" s="5">
        <f t="shared" si="1"/>
        <v>1026.8499999999999</v>
      </c>
      <c r="I10" s="5">
        <f t="shared" si="2"/>
        <v>620.33000000000004</v>
      </c>
      <c r="J10" s="5">
        <f t="shared" si="2"/>
        <v>1880.33</v>
      </c>
    </row>
    <row r="11" spans="2:28">
      <c r="C11" s="6" t="s">
        <v>10</v>
      </c>
      <c r="D11" s="5">
        <v>300</v>
      </c>
      <c r="E11" s="5">
        <v>600</v>
      </c>
      <c r="F11" s="5">
        <f t="shared" si="0"/>
        <v>30</v>
      </c>
      <c r="G11" s="5">
        <f t="shared" si="1"/>
        <v>26.850000000000023</v>
      </c>
      <c r="H11" s="5">
        <f t="shared" si="1"/>
        <v>326.85000000000002</v>
      </c>
      <c r="I11" s="5">
        <f t="shared" si="2"/>
        <v>80.330000000000041</v>
      </c>
      <c r="J11" s="5">
        <f t="shared" si="2"/>
        <v>620.33000000000004</v>
      </c>
    </row>
    <row r="13" spans="2:28">
      <c r="B13" s="8" t="s">
        <v>26</v>
      </c>
    </row>
    <row r="14" spans="2:28">
      <c r="C14" s="6" t="s">
        <v>27</v>
      </c>
      <c r="D14" s="6" t="s">
        <v>0</v>
      </c>
      <c r="E14" s="6" t="s">
        <v>28</v>
      </c>
      <c r="F14" s="6" t="s">
        <v>6</v>
      </c>
      <c r="G14" s="6" t="s">
        <v>9</v>
      </c>
      <c r="H14" s="6" t="s">
        <v>7</v>
      </c>
      <c r="I14" s="6" t="s">
        <v>14</v>
      </c>
      <c r="J14" s="6" t="s">
        <v>29</v>
      </c>
      <c r="K14" s="6" t="s">
        <v>8</v>
      </c>
      <c r="L14" s="6" t="s">
        <v>30</v>
      </c>
      <c r="M14" s="6" t="s">
        <v>31</v>
      </c>
      <c r="N14" s="6" t="s">
        <v>15</v>
      </c>
      <c r="O14" s="9" t="s">
        <v>32</v>
      </c>
      <c r="P14" s="6" t="s">
        <v>33</v>
      </c>
      <c r="Q14" s="6" t="s">
        <v>19</v>
      </c>
      <c r="R14" s="6" t="s">
        <v>20</v>
      </c>
      <c r="S14" s="6" t="s">
        <v>21</v>
      </c>
      <c r="T14" s="9" t="s">
        <v>22</v>
      </c>
      <c r="U14" s="6" t="s">
        <v>23</v>
      </c>
      <c r="V14" s="6" t="s">
        <v>24</v>
      </c>
      <c r="W14" s="6" t="s">
        <v>25</v>
      </c>
      <c r="X14" s="6" t="s">
        <v>34</v>
      </c>
      <c r="Y14" s="6" t="s">
        <v>35</v>
      </c>
      <c r="Z14" s="6" t="s">
        <v>36</v>
      </c>
      <c r="AA14" s="10" t="s">
        <v>37</v>
      </c>
      <c r="AB14" s="10"/>
    </row>
    <row r="15" spans="2:28">
      <c r="B15" s="5">
        <f>_xlfn.XLOOKUP(C15,$C$2:$C$11,$F$2:$F$11)</f>
        <v>3000</v>
      </c>
      <c r="C15" s="6" t="str">
        <f>$C$2</f>
        <v>O</v>
      </c>
      <c r="D15" s="6" cm="1">
        <f t="array" ref="D15:D24">_xlfn.SEQUENCE(10,1,0)</f>
        <v>0</v>
      </c>
      <c r="E15" s="6" t="str">
        <f t="shared" ref="E15:E78" si="3">_xlfn.CONCAT(C15:D15)</f>
        <v>O0</v>
      </c>
      <c r="F15" s="5">
        <f t="shared" ref="F15:F78" si="4">_xlfn.XLOOKUP(C15,$C$2:$C$11,$E$2:$E$11)-(_xlfn.XLOOKUP(C15,$C$2:$C$11,$F$2:$F$11)*D15)</f>
        <v>55000</v>
      </c>
      <c r="G15" s="7">
        <f t="shared" ref="G15:G78" si="5">F15/5800</f>
        <v>9.4827586206896548</v>
      </c>
      <c r="H15" s="7">
        <f t="shared" ref="H15:H78" si="6">G15^2</f>
        <v>89.922711058263971</v>
      </c>
      <c r="I15" s="7">
        <f t="shared" ref="I15:I78" si="7">G15^1.8</f>
        <v>57.343269698516139</v>
      </c>
      <c r="J15" s="11">
        <f t="shared" ref="J15:J78" si="8">I15/215.032</f>
        <v>0.26667319142507223</v>
      </c>
      <c r="K15" s="11">
        <f t="shared" ref="K15:K78" si="9">I15^2*G15^4</f>
        <v>26589103.164990887</v>
      </c>
      <c r="L15" s="11">
        <f t="shared" ref="L15:L78" si="10">G15^-5</f>
        <v>1.3041469209132512E-5</v>
      </c>
      <c r="M15" s="11">
        <f t="shared" ref="M15:M78" si="11">L15*10^10</f>
        <v>130414.69209132511</v>
      </c>
      <c r="N15" s="11">
        <f t="shared" ref="N15:N78" si="12">L15*1.081</f>
        <v>1.4097828215072244E-5</v>
      </c>
      <c r="O15" s="12">
        <f t="shared" ref="O15:O78" si="13">H15^(1/3)</f>
        <v>4.4801215531277228</v>
      </c>
      <c r="P15" s="11">
        <f t="shared" ref="P15:P78" si="14">0.1*I15</f>
        <v>5.7343269698516144</v>
      </c>
      <c r="Q15" s="11">
        <f t="shared" ref="Q15:W30" si="15">_xlfn.XLOOKUP(Q$14,$M$2:$M$8,$N$2:$N$8)*SQRT($K15)</f>
        <v>2578.2311361178854</v>
      </c>
      <c r="R15" s="11">
        <f t="shared" si="15"/>
        <v>3867.3467041768281</v>
      </c>
      <c r="S15" s="11">
        <f t="shared" si="15"/>
        <v>4898.6391586239824</v>
      </c>
      <c r="T15" s="13">
        <f t="shared" si="15"/>
        <v>5156.4622722357708</v>
      </c>
      <c r="U15" s="11">
        <f t="shared" si="15"/>
        <v>7064.3533129630068</v>
      </c>
      <c r="V15" s="11">
        <f t="shared" si="15"/>
        <v>9126.9382218573137</v>
      </c>
      <c r="W15" s="11">
        <f t="shared" si="15"/>
        <v>25008.842020343487</v>
      </c>
      <c r="X15" s="11">
        <f t="shared" ref="X15:X78" si="16">SQRT(T15^3/H15)</f>
        <v>39047.485371426177</v>
      </c>
      <c r="Y15" s="5" t="b">
        <f t="shared" ref="Y15:Y78" si="17">AND(Q15&lt;=O15,O15&lt;=W15)</f>
        <v>0</v>
      </c>
      <c r="Z15" s="14" t="s">
        <v>38</v>
      </c>
      <c r="AA15" s="5">
        <f t="shared" ref="AA15:AA78" si="18">LOG(X15)/LOG(K15)</f>
        <v>0.61842105263157898</v>
      </c>
      <c r="AB15" s="15" t="str">
        <f>E15</f>
        <v>O0</v>
      </c>
    </row>
    <row r="16" spans="2:28">
      <c r="B16" s="5">
        <f t="shared" ref="B16:B79" si="19">_xlfn.XLOOKUP(C16,$C$2:$C$11,$F$2:$F$11)</f>
        <v>3000</v>
      </c>
      <c r="C16" s="6" t="str">
        <f t="shared" ref="C16:C24" si="20">C15</f>
        <v>O</v>
      </c>
      <c r="D16" s="6">
        <v>1</v>
      </c>
      <c r="E16" s="6" t="str">
        <f t="shared" si="3"/>
        <v>O1</v>
      </c>
      <c r="F16" s="5">
        <f t="shared" si="4"/>
        <v>52000</v>
      </c>
      <c r="G16" s="7">
        <f t="shared" si="5"/>
        <v>8.9655172413793096</v>
      </c>
      <c r="H16" s="7">
        <f t="shared" si="6"/>
        <v>80.380499405469664</v>
      </c>
      <c r="I16" s="7">
        <f t="shared" si="7"/>
        <v>51.83649520614231</v>
      </c>
      <c r="J16" s="11">
        <f t="shared" si="8"/>
        <v>0.24106409839531934</v>
      </c>
      <c r="K16" s="11">
        <f t="shared" si="9"/>
        <v>17360916.990256134</v>
      </c>
      <c r="L16" s="11">
        <f t="shared" si="10"/>
        <v>1.7263277418373101E-5</v>
      </c>
      <c r="M16" s="11">
        <f t="shared" si="11"/>
        <v>172632.774183731</v>
      </c>
      <c r="N16" s="11">
        <f t="shared" si="12"/>
        <v>1.8661602889261321E-5</v>
      </c>
      <c r="O16" s="12">
        <f t="shared" si="13"/>
        <v>4.3156899207394961</v>
      </c>
      <c r="P16" s="11">
        <f t="shared" si="14"/>
        <v>5.1836495206142317</v>
      </c>
      <c r="Q16" s="11">
        <f t="shared" si="15"/>
        <v>2083.3216860494767</v>
      </c>
      <c r="R16" s="11">
        <f t="shared" ref="R16:R79" si="21">_xlfn.XLOOKUP($R$14,$M$2:$M$8,$N$2:$N$8)*SQRT($K16)</f>
        <v>3124.9825290742151</v>
      </c>
      <c r="S16" s="11">
        <f t="shared" si="15"/>
        <v>3958.3112034940054</v>
      </c>
      <c r="T16" s="13">
        <f t="shared" si="15"/>
        <v>4166.6433720989535</v>
      </c>
      <c r="U16" s="11">
        <f t="shared" si="15"/>
        <v>5708.3014197755665</v>
      </c>
      <c r="V16" s="11">
        <f t="shared" si="15"/>
        <v>7374.9587686151481</v>
      </c>
      <c r="W16" s="11">
        <f t="shared" si="15"/>
        <v>20208.220354679925</v>
      </c>
      <c r="X16" s="11">
        <f t="shared" si="16"/>
        <v>29998.818149047922</v>
      </c>
      <c r="Y16" s="5" t="b">
        <f t="shared" si="17"/>
        <v>0</v>
      </c>
      <c r="Z16" s="14" t="s">
        <v>38</v>
      </c>
      <c r="AA16" s="5">
        <f t="shared" si="18"/>
        <v>0.61842105263157887</v>
      </c>
      <c r="AB16" s="15" t="str">
        <f t="shared" ref="AB16:AB79" si="22">E16</f>
        <v>O1</v>
      </c>
    </row>
    <row r="17" spans="2:28">
      <c r="B17" s="5">
        <f t="shared" si="19"/>
        <v>3000</v>
      </c>
      <c r="C17" s="6" t="str">
        <f t="shared" si="20"/>
        <v>O</v>
      </c>
      <c r="D17" s="6">
        <v>2</v>
      </c>
      <c r="E17" s="6" t="str">
        <f t="shared" si="3"/>
        <v>O2</v>
      </c>
      <c r="F17" s="5">
        <f t="shared" si="4"/>
        <v>49000</v>
      </c>
      <c r="G17" s="7">
        <f t="shared" si="5"/>
        <v>8.4482758620689662</v>
      </c>
      <c r="H17" s="7">
        <f t="shared" si="6"/>
        <v>71.373365041617134</v>
      </c>
      <c r="I17" s="7">
        <f t="shared" si="7"/>
        <v>46.578184372542907</v>
      </c>
      <c r="J17" s="11">
        <f t="shared" si="8"/>
        <v>0.21661047831272975</v>
      </c>
      <c r="K17" s="11">
        <f t="shared" si="9"/>
        <v>11051912.990347864</v>
      </c>
      <c r="L17" s="11">
        <f t="shared" si="10"/>
        <v>2.3235903687972313E-5</v>
      </c>
      <c r="M17" s="11">
        <f t="shared" si="11"/>
        <v>232359.03687972313</v>
      </c>
      <c r="N17" s="11">
        <f t="shared" si="12"/>
        <v>2.511801188669807E-5</v>
      </c>
      <c r="O17" s="12">
        <f t="shared" si="13"/>
        <v>4.148063451078901</v>
      </c>
      <c r="P17" s="11">
        <f t="shared" si="14"/>
        <v>4.6578184372542912</v>
      </c>
      <c r="Q17" s="11">
        <f t="shared" si="15"/>
        <v>1662.2208780986257</v>
      </c>
      <c r="R17" s="11">
        <f t="shared" si="21"/>
        <v>2493.3313171479385</v>
      </c>
      <c r="S17" s="11">
        <f t="shared" si="15"/>
        <v>3158.2196683873885</v>
      </c>
      <c r="T17" s="13">
        <f t="shared" si="15"/>
        <v>3324.4417561972514</v>
      </c>
      <c r="U17" s="11">
        <f t="shared" si="15"/>
        <v>4554.485205990235</v>
      </c>
      <c r="V17" s="11">
        <f t="shared" si="15"/>
        <v>5884.2619084691351</v>
      </c>
      <c r="W17" s="11">
        <f t="shared" si="15"/>
        <v>16123.542517556669</v>
      </c>
      <c r="X17" s="11">
        <f t="shared" si="16"/>
        <v>22688.720566257693</v>
      </c>
      <c r="Y17" s="5" t="b">
        <f t="shared" si="17"/>
        <v>0</v>
      </c>
      <c r="Z17" s="14" t="s">
        <v>38</v>
      </c>
      <c r="AA17" s="5">
        <f t="shared" si="18"/>
        <v>0.61842105263157898</v>
      </c>
      <c r="AB17" s="15" t="str">
        <f t="shared" si="22"/>
        <v>O2</v>
      </c>
    </row>
    <row r="18" spans="2:28">
      <c r="B18" s="5">
        <f t="shared" si="19"/>
        <v>3000</v>
      </c>
      <c r="C18" s="6" t="str">
        <f t="shared" si="20"/>
        <v>O</v>
      </c>
      <c r="D18" s="6">
        <v>3</v>
      </c>
      <c r="E18" s="6" t="str">
        <f t="shared" si="3"/>
        <v>O3</v>
      </c>
      <c r="F18" s="5">
        <f t="shared" si="4"/>
        <v>46000</v>
      </c>
      <c r="G18" s="7">
        <f t="shared" si="5"/>
        <v>7.931034482758621</v>
      </c>
      <c r="H18" s="7">
        <f t="shared" si="6"/>
        <v>62.901307966706305</v>
      </c>
      <c r="I18" s="7">
        <f t="shared" si="7"/>
        <v>41.571309842347617</v>
      </c>
      <c r="J18" s="11">
        <f t="shared" si="8"/>
        <v>0.19332615537384024</v>
      </c>
      <c r="K18" s="11">
        <f t="shared" si="9"/>
        <v>6837648.4725003457</v>
      </c>
      <c r="L18" s="11">
        <f t="shared" si="10"/>
        <v>3.1867706553239932E-5</v>
      </c>
      <c r="M18" s="11">
        <f t="shared" si="11"/>
        <v>318677.06553239934</v>
      </c>
      <c r="N18" s="11">
        <f t="shared" si="12"/>
        <v>3.4448990784052362E-5</v>
      </c>
      <c r="O18" s="12">
        <f t="shared" si="13"/>
        <v>3.9769783376008641</v>
      </c>
      <c r="P18" s="11">
        <f t="shared" si="14"/>
        <v>4.1571309842347617</v>
      </c>
      <c r="Q18" s="11">
        <f t="shared" si="15"/>
        <v>1307.4448814864381</v>
      </c>
      <c r="R18" s="11">
        <f t="shared" si="21"/>
        <v>1961.1673222296572</v>
      </c>
      <c r="S18" s="11">
        <f t="shared" si="15"/>
        <v>2484.1452748242323</v>
      </c>
      <c r="T18" s="13">
        <f t="shared" si="15"/>
        <v>2614.8897629728763</v>
      </c>
      <c r="U18" s="11">
        <f t="shared" si="15"/>
        <v>3582.3989752728407</v>
      </c>
      <c r="V18" s="11">
        <f t="shared" si="15"/>
        <v>4628.3548804619913</v>
      </c>
      <c r="W18" s="11">
        <f t="shared" si="15"/>
        <v>12682.21535041845</v>
      </c>
      <c r="X18" s="11">
        <f t="shared" si="16"/>
        <v>16859.715396274241</v>
      </c>
      <c r="Y18" s="5" t="b">
        <f t="shared" si="17"/>
        <v>0</v>
      </c>
      <c r="Z18" s="14" t="s">
        <v>38</v>
      </c>
      <c r="AA18" s="5">
        <f t="shared" si="18"/>
        <v>0.61842105263157898</v>
      </c>
      <c r="AB18" s="15" t="str">
        <f t="shared" si="22"/>
        <v>O3</v>
      </c>
    </row>
    <row r="19" spans="2:28">
      <c r="B19" s="5">
        <f t="shared" si="19"/>
        <v>3000</v>
      </c>
      <c r="C19" s="6" t="str">
        <f t="shared" si="20"/>
        <v>O</v>
      </c>
      <c r="D19" s="6">
        <v>4</v>
      </c>
      <c r="E19" s="6" t="str">
        <f t="shared" si="3"/>
        <v>O4</v>
      </c>
      <c r="F19" s="5">
        <f t="shared" si="4"/>
        <v>43000</v>
      </c>
      <c r="G19" s="7">
        <f t="shared" si="5"/>
        <v>7.4137931034482758</v>
      </c>
      <c r="H19" s="7">
        <f t="shared" si="6"/>
        <v>54.964328180737219</v>
      </c>
      <c r="I19" s="7">
        <f t="shared" si="7"/>
        <v>36.8190714425766</v>
      </c>
      <c r="J19" s="11">
        <f t="shared" si="8"/>
        <v>0.17122601028022155</v>
      </c>
      <c r="K19" s="11">
        <f t="shared" si="9"/>
        <v>4095505.4795174445</v>
      </c>
      <c r="L19" s="11">
        <f t="shared" si="10"/>
        <v>4.4647555923029536E-5</v>
      </c>
      <c r="M19" s="11">
        <f t="shared" si="11"/>
        <v>446475.55923029536</v>
      </c>
      <c r="N19" s="11">
        <f t="shared" si="12"/>
        <v>4.8264007952794928E-5</v>
      </c>
      <c r="O19" s="12">
        <f t="shared" si="13"/>
        <v>3.8021301118416542</v>
      </c>
      <c r="P19" s="11">
        <f t="shared" si="14"/>
        <v>3.6819071442576603</v>
      </c>
      <c r="Q19" s="11">
        <f t="shared" si="15"/>
        <v>1011.8677630398951</v>
      </c>
      <c r="R19" s="11">
        <f t="shared" si="21"/>
        <v>1517.8016445598425</v>
      </c>
      <c r="S19" s="11">
        <f t="shared" si="15"/>
        <v>1922.5487497758006</v>
      </c>
      <c r="T19" s="13">
        <f t="shared" si="15"/>
        <v>2023.7355260797901</v>
      </c>
      <c r="U19" s="11">
        <f t="shared" si="15"/>
        <v>2772.5176707293126</v>
      </c>
      <c r="V19" s="11">
        <f t="shared" si="15"/>
        <v>3582.0118811612288</v>
      </c>
      <c r="W19" s="11">
        <f t="shared" si="15"/>
        <v>9815.1173014869819</v>
      </c>
      <c r="X19" s="11">
        <f t="shared" si="16"/>
        <v>12279.768273213333</v>
      </c>
      <c r="Y19" s="5" t="b">
        <f t="shared" si="17"/>
        <v>0</v>
      </c>
      <c r="Z19" s="14" t="s">
        <v>38</v>
      </c>
      <c r="AA19" s="5">
        <f t="shared" si="18"/>
        <v>0.61842105263157898</v>
      </c>
      <c r="AB19" s="15" t="str">
        <f t="shared" si="22"/>
        <v>O4</v>
      </c>
    </row>
    <row r="20" spans="2:28">
      <c r="B20" s="5">
        <f t="shared" si="19"/>
        <v>3000</v>
      </c>
      <c r="C20" s="6" t="str">
        <f t="shared" si="20"/>
        <v>O</v>
      </c>
      <c r="D20" s="6">
        <v>5</v>
      </c>
      <c r="E20" s="6" t="str">
        <f t="shared" si="3"/>
        <v>O5</v>
      </c>
      <c r="F20" s="5">
        <f t="shared" si="4"/>
        <v>40000</v>
      </c>
      <c r="G20" s="7">
        <f t="shared" si="5"/>
        <v>6.8965517241379306</v>
      </c>
      <c r="H20" s="7">
        <f t="shared" si="6"/>
        <v>47.562425683709861</v>
      </c>
      <c r="I20" s="7">
        <f t="shared" si="7"/>
        <v>32.324930215342555</v>
      </c>
      <c r="J20" s="11">
        <f t="shared" si="8"/>
        <v>0.15032613850655974</v>
      </c>
      <c r="K20" s="11">
        <f t="shared" si="9"/>
        <v>2363758.932422651</v>
      </c>
      <c r="L20" s="11">
        <f t="shared" si="10"/>
        <v>6.4097340625000028E-5</v>
      </c>
      <c r="M20" s="11">
        <f t="shared" si="11"/>
        <v>640973.40625000023</v>
      </c>
      <c r="N20" s="11">
        <f t="shared" si="12"/>
        <v>6.9289225215625033E-5</v>
      </c>
      <c r="O20" s="12">
        <f t="shared" si="13"/>
        <v>3.6231640499951041</v>
      </c>
      <c r="P20" s="11">
        <f t="shared" si="14"/>
        <v>3.2324930215342556</v>
      </c>
      <c r="Q20" s="11">
        <f t="shared" si="15"/>
        <v>768.72604554916882</v>
      </c>
      <c r="R20" s="11">
        <f t="shared" si="21"/>
        <v>1153.0890683237533</v>
      </c>
      <c r="S20" s="11">
        <f t="shared" si="15"/>
        <v>1460.5794865434207</v>
      </c>
      <c r="T20" s="13">
        <f t="shared" si="15"/>
        <v>1537.4520910983376</v>
      </c>
      <c r="U20" s="11">
        <f t="shared" si="15"/>
        <v>2106.3093648047229</v>
      </c>
      <c r="V20" s="11">
        <f t="shared" si="15"/>
        <v>2721.2902012440577</v>
      </c>
      <c r="W20" s="11">
        <f t="shared" si="15"/>
        <v>7456.6426418269366</v>
      </c>
      <c r="X20" s="11">
        <f t="shared" si="16"/>
        <v>8741.1865634165952</v>
      </c>
      <c r="Y20" s="5" t="b">
        <f t="shared" si="17"/>
        <v>0</v>
      </c>
      <c r="Z20" s="14" t="s">
        <v>38</v>
      </c>
      <c r="AA20" s="5">
        <f t="shared" si="18"/>
        <v>0.61842105263157898</v>
      </c>
      <c r="AB20" s="15" t="str">
        <f t="shared" si="22"/>
        <v>O5</v>
      </c>
    </row>
    <row r="21" spans="2:28">
      <c r="B21" s="5">
        <f t="shared" si="19"/>
        <v>3000</v>
      </c>
      <c r="C21" s="6" t="str">
        <f t="shared" si="20"/>
        <v>O</v>
      </c>
      <c r="D21" s="6">
        <v>6</v>
      </c>
      <c r="E21" s="6" t="str">
        <f t="shared" si="3"/>
        <v>O6</v>
      </c>
      <c r="F21" s="5">
        <f t="shared" si="4"/>
        <v>37000</v>
      </c>
      <c r="G21" s="7">
        <f t="shared" si="5"/>
        <v>6.3793103448275863</v>
      </c>
      <c r="H21" s="7">
        <f t="shared" si="6"/>
        <v>40.695600475624261</v>
      </c>
      <c r="I21" s="7">
        <f t="shared" si="7"/>
        <v>28.092650417913003</v>
      </c>
      <c r="J21" s="11">
        <f t="shared" si="8"/>
        <v>0.13064404562071227</v>
      </c>
      <c r="K21" s="11">
        <f t="shared" si="9"/>
        <v>1307014.3379885056</v>
      </c>
      <c r="L21" s="11">
        <f t="shared" si="10"/>
        <v>9.4652338342907064E-5</v>
      </c>
      <c r="M21" s="11">
        <f t="shared" si="11"/>
        <v>946523.38342907059</v>
      </c>
      <c r="N21" s="11">
        <f t="shared" si="12"/>
        <v>1.0231917774868253E-4</v>
      </c>
      <c r="O21" s="12">
        <f t="shared" si="13"/>
        <v>3.4396624104112044</v>
      </c>
      <c r="P21" s="11">
        <f t="shared" si="14"/>
        <v>2.8092650417913005</v>
      </c>
      <c r="Q21" s="11">
        <f t="shared" si="15"/>
        <v>571.62363885438333</v>
      </c>
      <c r="R21" s="11">
        <f t="shared" si="21"/>
        <v>857.43545828157494</v>
      </c>
      <c r="S21" s="11">
        <f t="shared" si="15"/>
        <v>1086.0849138233282</v>
      </c>
      <c r="T21" s="13">
        <f t="shared" si="15"/>
        <v>1143.2472777087667</v>
      </c>
      <c r="U21" s="11">
        <f t="shared" si="15"/>
        <v>1566.2487704610105</v>
      </c>
      <c r="V21" s="11">
        <f t="shared" si="15"/>
        <v>2023.547681544517</v>
      </c>
      <c r="W21" s="11">
        <f t="shared" si="15"/>
        <v>5544.7492968875176</v>
      </c>
      <c r="X21" s="11">
        <f t="shared" si="16"/>
        <v>6059.4964220066249</v>
      </c>
      <c r="Y21" s="5" t="b">
        <f t="shared" si="17"/>
        <v>0</v>
      </c>
      <c r="Z21" s="14" t="s">
        <v>38</v>
      </c>
      <c r="AA21" s="5">
        <f t="shared" si="18"/>
        <v>0.61842105263157887</v>
      </c>
      <c r="AB21" s="15" t="str">
        <f t="shared" si="22"/>
        <v>O6</v>
      </c>
    </row>
    <row r="22" spans="2:28">
      <c r="B22" s="5">
        <f t="shared" si="19"/>
        <v>3000</v>
      </c>
      <c r="C22" s="6" t="str">
        <f t="shared" si="20"/>
        <v>O</v>
      </c>
      <c r="D22" s="6">
        <v>7</v>
      </c>
      <c r="E22" s="6" t="str">
        <f t="shared" si="3"/>
        <v>O7</v>
      </c>
      <c r="F22" s="5">
        <f t="shared" si="4"/>
        <v>34000</v>
      </c>
      <c r="G22" s="7">
        <f t="shared" si="5"/>
        <v>5.8620689655172411</v>
      </c>
      <c r="H22" s="7">
        <f t="shared" si="6"/>
        <v>34.363852556480374</v>
      </c>
      <c r="I22" s="7">
        <f t="shared" si="7"/>
        <v>24.126352135330855</v>
      </c>
      <c r="J22" s="11">
        <f t="shared" si="8"/>
        <v>0.11219889195715453</v>
      </c>
      <c r="K22" s="11">
        <f t="shared" si="9"/>
        <v>687364.37317849824</v>
      </c>
      <c r="L22" s="11">
        <f t="shared" si="10"/>
        <v>1.4445925892537072E-4</v>
      </c>
      <c r="M22" s="11">
        <f t="shared" si="11"/>
        <v>1444592.5892537073</v>
      </c>
      <c r="N22" s="11">
        <f t="shared" si="12"/>
        <v>1.5616045889832575E-4</v>
      </c>
      <c r="O22" s="12">
        <f t="shared" si="13"/>
        <v>3.2511271059238767</v>
      </c>
      <c r="P22" s="11">
        <f t="shared" si="14"/>
        <v>2.4126352135330857</v>
      </c>
      <c r="Q22" s="11">
        <f t="shared" si="15"/>
        <v>414.53720375211748</v>
      </c>
      <c r="R22" s="11">
        <f t="shared" si="21"/>
        <v>621.80580562817624</v>
      </c>
      <c r="S22" s="11">
        <f t="shared" si="15"/>
        <v>787.62068712902317</v>
      </c>
      <c r="T22" s="13">
        <f t="shared" si="15"/>
        <v>829.07440750423496</v>
      </c>
      <c r="U22" s="11">
        <f t="shared" si="15"/>
        <v>1135.831938280802</v>
      </c>
      <c r="V22" s="11">
        <f t="shared" si="15"/>
        <v>1467.4617012824958</v>
      </c>
      <c r="W22" s="11">
        <f t="shared" si="15"/>
        <v>4021.0108763955391</v>
      </c>
      <c r="X22" s="11">
        <f t="shared" si="16"/>
        <v>4072.2960246751977</v>
      </c>
      <c r="Y22" s="5" t="b">
        <f t="shared" si="17"/>
        <v>0</v>
      </c>
      <c r="Z22" s="14" t="s">
        <v>38</v>
      </c>
      <c r="AA22" s="5">
        <f t="shared" si="18"/>
        <v>0.61842105263157898</v>
      </c>
      <c r="AB22" s="15" t="str">
        <f t="shared" si="22"/>
        <v>O7</v>
      </c>
    </row>
    <row r="23" spans="2:28">
      <c r="B23" s="5">
        <f t="shared" si="19"/>
        <v>3000</v>
      </c>
      <c r="C23" s="6" t="str">
        <f t="shared" si="20"/>
        <v>O</v>
      </c>
      <c r="D23" s="6">
        <v>8</v>
      </c>
      <c r="E23" s="6" t="str">
        <f t="shared" si="3"/>
        <v>O8</v>
      </c>
      <c r="F23" s="5">
        <f t="shared" si="4"/>
        <v>31000</v>
      </c>
      <c r="G23" s="7">
        <f t="shared" si="5"/>
        <v>5.3448275862068968</v>
      </c>
      <c r="H23" s="7">
        <f t="shared" si="6"/>
        <v>28.567181926278241</v>
      </c>
      <c r="I23" s="7">
        <f t="shared" si="7"/>
        <v>20.430578333464062</v>
      </c>
      <c r="J23" s="11">
        <f t="shared" si="8"/>
        <v>9.5011804445217743E-2</v>
      </c>
      <c r="K23" s="11">
        <f t="shared" si="9"/>
        <v>340640.37489556614</v>
      </c>
      <c r="L23" s="11">
        <f t="shared" si="10"/>
        <v>2.2926169483684651E-4</v>
      </c>
      <c r="M23" s="11">
        <f t="shared" si="11"/>
        <v>2292616.9483684651</v>
      </c>
      <c r="N23" s="11">
        <f t="shared" si="12"/>
        <v>2.4783189211863109E-4</v>
      </c>
      <c r="O23" s="12">
        <f t="shared" si="13"/>
        <v>3.0569556179192792</v>
      </c>
      <c r="P23" s="11">
        <f t="shared" si="14"/>
        <v>2.0430578333464062</v>
      </c>
      <c r="Q23" s="11">
        <f t="shared" si="15"/>
        <v>291.82202405557319</v>
      </c>
      <c r="R23" s="11">
        <f t="shared" si="21"/>
        <v>437.73303608335982</v>
      </c>
      <c r="S23" s="11">
        <f t="shared" si="15"/>
        <v>554.4618457055891</v>
      </c>
      <c r="T23" s="13">
        <f t="shared" si="15"/>
        <v>583.64404811114639</v>
      </c>
      <c r="U23" s="11">
        <f t="shared" si="15"/>
        <v>799.59234591227062</v>
      </c>
      <c r="V23" s="11">
        <f t="shared" si="15"/>
        <v>1033.0499651567291</v>
      </c>
      <c r="W23" s="11">
        <f t="shared" si="15"/>
        <v>2830.67363333906</v>
      </c>
      <c r="X23" s="11">
        <f t="shared" si="16"/>
        <v>2638.0826110727521</v>
      </c>
      <c r="Y23" s="5" t="b">
        <f t="shared" si="17"/>
        <v>0</v>
      </c>
      <c r="Z23" s="14" t="s">
        <v>38</v>
      </c>
      <c r="AA23" s="5">
        <f t="shared" si="18"/>
        <v>0.61842105263157887</v>
      </c>
      <c r="AB23" s="15" t="str">
        <f t="shared" si="22"/>
        <v>O8</v>
      </c>
    </row>
    <row r="24" spans="2:28">
      <c r="B24" s="5">
        <f t="shared" si="19"/>
        <v>3000</v>
      </c>
      <c r="C24" s="6" t="str">
        <f t="shared" si="20"/>
        <v>O</v>
      </c>
      <c r="D24" s="6">
        <v>9</v>
      </c>
      <c r="E24" s="6" t="str">
        <f t="shared" si="3"/>
        <v>O9</v>
      </c>
      <c r="F24" s="5">
        <f t="shared" si="4"/>
        <v>28000</v>
      </c>
      <c r="G24" s="7">
        <f t="shared" si="5"/>
        <v>4.8275862068965516</v>
      </c>
      <c r="H24" s="7">
        <f t="shared" si="6"/>
        <v>23.305588585017833</v>
      </c>
      <c r="I24" s="7">
        <f t="shared" si="7"/>
        <v>17.010382054220152</v>
      </c>
      <c r="J24" s="11">
        <f t="shared" si="8"/>
        <v>7.9106282107873016E-2</v>
      </c>
      <c r="K24" s="11">
        <f t="shared" si="9"/>
        <v>157162.26787619953</v>
      </c>
      <c r="L24" s="11">
        <f t="shared" si="10"/>
        <v>3.8137288406616304E-4</v>
      </c>
      <c r="M24" s="11">
        <f t="shared" si="11"/>
        <v>3813728.8406616305</v>
      </c>
      <c r="N24" s="11">
        <f t="shared" si="12"/>
        <v>4.1226408767552225E-4</v>
      </c>
      <c r="O24" s="12">
        <f t="shared" si="13"/>
        <v>2.8564065822645204</v>
      </c>
      <c r="P24" s="11">
        <f t="shared" si="14"/>
        <v>1.7010382054220152</v>
      </c>
      <c r="Q24" s="11">
        <f t="shared" si="15"/>
        <v>198.21848291481268</v>
      </c>
      <c r="R24" s="11">
        <f t="shared" si="21"/>
        <v>297.327724372219</v>
      </c>
      <c r="S24" s="11">
        <f t="shared" si="15"/>
        <v>376.61511753814409</v>
      </c>
      <c r="T24" s="13">
        <f t="shared" si="15"/>
        <v>396.43696582962536</v>
      </c>
      <c r="U24" s="11">
        <f t="shared" si="15"/>
        <v>543.11864318658684</v>
      </c>
      <c r="V24" s="11">
        <f t="shared" si="15"/>
        <v>701.69342951843691</v>
      </c>
      <c r="W24" s="11">
        <f t="shared" si="15"/>
        <v>1922.7192842736829</v>
      </c>
      <c r="X24" s="11">
        <f t="shared" si="16"/>
        <v>1635.0505255440412</v>
      </c>
      <c r="Y24" s="5" t="b">
        <f t="shared" si="17"/>
        <v>0</v>
      </c>
      <c r="Z24" s="14" t="s">
        <v>38</v>
      </c>
      <c r="AA24" s="5">
        <f t="shared" si="18"/>
        <v>0.61842105263157898</v>
      </c>
      <c r="AB24" s="15" t="str">
        <f t="shared" si="22"/>
        <v>O9</v>
      </c>
    </row>
    <row r="25" spans="2:28">
      <c r="B25" s="5">
        <f t="shared" si="19"/>
        <v>1500</v>
      </c>
      <c r="C25" s="6" t="str">
        <f>$C$3</f>
        <v>B</v>
      </c>
      <c r="D25" s="6" cm="1">
        <f t="array" ref="D25:D34">_xlfn.SEQUENCE(10,1,0)</f>
        <v>0</v>
      </c>
      <c r="E25" s="6" t="str">
        <f t="shared" si="3"/>
        <v>B0</v>
      </c>
      <c r="F25" s="5">
        <f t="shared" si="4"/>
        <v>25000</v>
      </c>
      <c r="G25" s="7">
        <f t="shared" si="5"/>
        <v>4.3103448275862073</v>
      </c>
      <c r="H25" s="7">
        <f t="shared" si="6"/>
        <v>18.579072532699172</v>
      </c>
      <c r="I25" s="7">
        <f t="shared" si="7"/>
        <v>13.871442538944944</v>
      </c>
      <c r="J25" s="11">
        <f t="shared" si="8"/>
        <v>6.4508736090186314E-2</v>
      </c>
      <c r="K25" s="11">
        <f t="shared" si="9"/>
        <v>66418.844346525279</v>
      </c>
      <c r="L25" s="11">
        <f t="shared" si="10"/>
        <v>6.7210933043199963E-4</v>
      </c>
      <c r="M25" s="11">
        <f t="shared" si="11"/>
        <v>6721093.3043199964</v>
      </c>
      <c r="N25" s="11">
        <f t="shared" si="12"/>
        <v>7.265501861969916E-4</v>
      </c>
      <c r="O25" s="12">
        <f t="shared" si="13"/>
        <v>2.6485489876602131</v>
      </c>
      <c r="P25" s="11">
        <f t="shared" si="14"/>
        <v>1.3871442538944945</v>
      </c>
      <c r="Q25" s="11">
        <f t="shared" si="15"/>
        <v>128.85926853211345</v>
      </c>
      <c r="R25" s="11">
        <f t="shared" si="21"/>
        <v>193.28890279817017</v>
      </c>
      <c r="S25" s="11">
        <f t="shared" si="15"/>
        <v>244.83261021101555</v>
      </c>
      <c r="T25" s="13">
        <f t="shared" si="15"/>
        <v>257.71853706422689</v>
      </c>
      <c r="U25" s="11">
        <f t="shared" si="15"/>
        <v>353.07439577799084</v>
      </c>
      <c r="V25" s="11">
        <f t="shared" si="15"/>
        <v>456.1618106036816</v>
      </c>
      <c r="W25" s="11">
        <f t="shared" si="15"/>
        <v>1249.9349047615003</v>
      </c>
      <c r="X25" s="11">
        <f t="shared" si="16"/>
        <v>959.85685539873793</v>
      </c>
      <c r="Y25" s="5" t="b">
        <f t="shared" si="17"/>
        <v>0</v>
      </c>
      <c r="Z25" s="14" t="s">
        <v>38</v>
      </c>
      <c r="AA25" s="5">
        <f t="shared" si="18"/>
        <v>0.61842105263157898</v>
      </c>
      <c r="AB25" s="15" t="str">
        <f t="shared" si="22"/>
        <v>B0</v>
      </c>
    </row>
    <row r="26" spans="2:28">
      <c r="B26" s="5">
        <f t="shared" si="19"/>
        <v>1500</v>
      </c>
      <c r="C26" s="6" t="str">
        <f t="shared" ref="C26:C34" si="23">C25</f>
        <v>B</v>
      </c>
      <c r="D26" s="6">
        <v>1</v>
      </c>
      <c r="E26" s="6" t="str">
        <f t="shared" si="3"/>
        <v>B1</v>
      </c>
      <c r="F26" s="5">
        <f t="shared" si="4"/>
        <v>23500</v>
      </c>
      <c r="G26" s="7">
        <f t="shared" si="5"/>
        <v>4.0517241379310347</v>
      </c>
      <c r="H26" s="7">
        <f t="shared" si="6"/>
        <v>16.416468489892985</v>
      </c>
      <c r="I26" s="7">
        <f t="shared" si="7"/>
        <v>12.40942800227192</v>
      </c>
      <c r="J26" s="11">
        <f t="shared" si="8"/>
        <v>5.770968043022396E-2</v>
      </c>
      <c r="K26" s="11">
        <f t="shared" si="9"/>
        <v>41501.424351089845</v>
      </c>
      <c r="L26" s="11">
        <f t="shared" si="10"/>
        <v>9.1580003640541409E-4</v>
      </c>
      <c r="M26" s="11">
        <f t="shared" si="11"/>
        <v>9158000.3640541416</v>
      </c>
      <c r="N26" s="11">
        <f t="shared" si="12"/>
        <v>9.8997983935425254E-4</v>
      </c>
      <c r="O26" s="12">
        <f t="shared" si="13"/>
        <v>2.541518327230083</v>
      </c>
      <c r="P26" s="11">
        <f t="shared" si="14"/>
        <v>1.2409428002271921</v>
      </c>
      <c r="Q26" s="11">
        <f t="shared" si="15"/>
        <v>101.85949188844631</v>
      </c>
      <c r="R26" s="11">
        <f t="shared" si="21"/>
        <v>152.78923783266947</v>
      </c>
      <c r="S26" s="11">
        <f t="shared" si="15"/>
        <v>193.533034588048</v>
      </c>
      <c r="T26" s="13">
        <f t="shared" si="15"/>
        <v>203.71898377689263</v>
      </c>
      <c r="U26" s="11">
        <f t="shared" si="15"/>
        <v>279.09500777434295</v>
      </c>
      <c r="V26" s="11">
        <f t="shared" si="15"/>
        <v>360.58260128509994</v>
      </c>
      <c r="W26" s="11">
        <f t="shared" si="15"/>
        <v>988.03707131792919</v>
      </c>
      <c r="X26" s="11">
        <f t="shared" si="16"/>
        <v>717.64123172835048</v>
      </c>
      <c r="Y26" s="5" t="b">
        <f t="shared" si="17"/>
        <v>0</v>
      </c>
      <c r="Z26" s="14" t="s">
        <v>38</v>
      </c>
      <c r="AA26" s="5">
        <f t="shared" si="18"/>
        <v>0.61842105263157898</v>
      </c>
      <c r="AB26" s="15" t="str">
        <f t="shared" si="22"/>
        <v>B1</v>
      </c>
    </row>
    <row r="27" spans="2:28">
      <c r="B27" s="5">
        <f t="shared" si="19"/>
        <v>1500</v>
      </c>
      <c r="C27" s="6" t="str">
        <f t="shared" si="23"/>
        <v>B</v>
      </c>
      <c r="D27" s="6">
        <v>2</v>
      </c>
      <c r="E27" s="6" t="str">
        <f t="shared" si="3"/>
        <v>B2</v>
      </c>
      <c r="F27" s="5">
        <f t="shared" si="4"/>
        <v>22000</v>
      </c>
      <c r="G27" s="7">
        <f t="shared" si="5"/>
        <v>3.7931034482758621</v>
      </c>
      <c r="H27" s="7">
        <f t="shared" si="6"/>
        <v>14.387633769322235</v>
      </c>
      <c r="I27" s="7">
        <f t="shared" si="7"/>
        <v>11.020224377483958</v>
      </c>
      <c r="J27" s="11">
        <f t="shared" si="8"/>
        <v>5.1249229777353869E-2</v>
      </c>
      <c r="K27" s="11">
        <f t="shared" si="9"/>
        <v>25139.672930247983</v>
      </c>
      <c r="L27" s="11">
        <f t="shared" si="10"/>
        <v>1.2735809774543467E-3</v>
      </c>
      <c r="M27" s="11">
        <f t="shared" si="11"/>
        <v>12735809.774543466</v>
      </c>
      <c r="N27" s="11">
        <f t="shared" si="12"/>
        <v>1.3767410366281488E-3</v>
      </c>
      <c r="O27" s="12">
        <f t="shared" si="13"/>
        <v>2.4321841736592851</v>
      </c>
      <c r="P27" s="11">
        <f t="shared" si="14"/>
        <v>1.1020224377483958</v>
      </c>
      <c r="Q27" s="11">
        <f t="shared" si="15"/>
        <v>79.277476199498153</v>
      </c>
      <c r="R27" s="11">
        <f t="shared" si="21"/>
        <v>118.91621429924723</v>
      </c>
      <c r="S27" s="11">
        <f t="shared" si="15"/>
        <v>150.62720477904648</v>
      </c>
      <c r="T27" s="13">
        <f t="shared" si="15"/>
        <v>158.55495239899631</v>
      </c>
      <c r="U27" s="11">
        <f t="shared" si="15"/>
        <v>217.22028478662494</v>
      </c>
      <c r="V27" s="11">
        <f t="shared" si="15"/>
        <v>280.64226574622347</v>
      </c>
      <c r="W27" s="11">
        <f t="shared" si="15"/>
        <v>768.99151913513208</v>
      </c>
      <c r="X27" s="11">
        <f t="shared" si="16"/>
        <v>526.35048823753584</v>
      </c>
      <c r="Y27" s="5" t="b">
        <f t="shared" si="17"/>
        <v>0</v>
      </c>
      <c r="Z27" s="14" t="s">
        <v>38</v>
      </c>
      <c r="AA27" s="5">
        <f t="shared" si="18"/>
        <v>0.61842105263157887</v>
      </c>
      <c r="AB27" s="15" t="str">
        <f t="shared" si="22"/>
        <v>B2</v>
      </c>
    </row>
    <row r="28" spans="2:28">
      <c r="B28" s="5">
        <f t="shared" si="19"/>
        <v>1500</v>
      </c>
      <c r="C28" s="6" t="str">
        <f t="shared" si="23"/>
        <v>B</v>
      </c>
      <c r="D28" s="6">
        <v>3</v>
      </c>
      <c r="E28" s="6" t="str">
        <f t="shared" si="3"/>
        <v>B3</v>
      </c>
      <c r="F28" s="5">
        <f t="shared" si="4"/>
        <v>20500</v>
      </c>
      <c r="G28" s="7">
        <f t="shared" si="5"/>
        <v>3.5344827586206895</v>
      </c>
      <c r="H28" s="7">
        <f t="shared" si="6"/>
        <v>12.49256837098692</v>
      </c>
      <c r="I28" s="7">
        <f t="shared" si="7"/>
        <v>9.7047993691007441</v>
      </c>
      <c r="J28" s="11">
        <f t="shared" si="8"/>
        <v>4.5131884413021059E-2</v>
      </c>
      <c r="K28" s="11">
        <f t="shared" si="9"/>
        <v>14698.621036106937</v>
      </c>
      <c r="L28" s="11">
        <f t="shared" si="10"/>
        <v>1.8128866987447655E-3</v>
      </c>
      <c r="M28" s="11">
        <f t="shared" si="11"/>
        <v>18128866.987447657</v>
      </c>
      <c r="N28" s="11">
        <f t="shared" si="12"/>
        <v>1.9597305213430913E-3</v>
      </c>
      <c r="O28" s="12">
        <f t="shared" si="13"/>
        <v>2.320334398079412</v>
      </c>
      <c r="P28" s="11">
        <f t="shared" si="14"/>
        <v>0.9704799369100745</v>
      </c>
      <c r="Q28" s="11">
        <f t="shared" si="15"/>
        <v>60.618934822600885</v>
      </c>
      <c r="R28" s="11">
        <f t="shared" si="21"/>
        <v>90.928402233901323</v>
      </c>
      <c r="S28" s="11">
        <f t="shared" si="15"/>
        <v>115.17597616294168</v>
      </c>
      <c r="T28" s="13">
        <f t="shared" si="15"/>
        <v>121.23786964520177</v>
      </c>
      <c r="U28" s="11">
        <f t="shared" si="15"/>
        <v>166.09588141392643</v>
      </c>
      <c r="V28" s="11">
        <f t="shared" si="15"/>
        <v>214.59102927200712</v>
      </c>
      <c r="W28" s="11">
        <f t="shared" si="15"/>
        <v>588.00366777922852</v>
      </c>
      <c r="X28" s="11">
        <f t="shared" si="16"/>
        <v>377.68660044786014</v>
      </c>
      <c r="Y28" s="5" t="b">
        <f t="shared" si="17"/>
        <v>0</v>
      </c>
      <c r="Z28" s="14" t="s">
        <v>38</v>
      </c>
      <c r="AA28" s="5">
        <f t="shared" si="18"/>
        <v>0.61842105263157898</v>
      </c>
      <c r="AB28" s="15" t="str">
        <f t="shared" si="22"/>
        <v>B3</v>
      </c>
    </row>
    <row r="29" spans="2:28">
      <c r="B29" s="5">
        <f t="shared" si="19"/>
        <v>1500</v>
      </c>
      <c r="C29" s="6" t="str">
        <f t="shared" si="23"/>
        <v>B</v>
      </c>
      <c r="D29" s="6">
        <v>4</v>
      </c>
      <c r="E29" s="6" t="str">
        <f t="shared" si="3"/>
        <v>B4</v>
      </c>
      <c r="F29" s="5">
        <f t="shared" si="4"/>
        <v>19000</v>
      </c>
      <c r="G29" s="7">
        <f t="shared" si="5"/>
        <v>3.2758620689655173</v>
      </c>
      <c r="H29" s="7">
        <f t="shared" si="6"/>
        <v>10.73127229488704</v>
      </c>
      <c r="I29" s="7">
        <f t="shared" si="7"/>
        <v>8.4642034413662124</v>
      </c>
      <c r="J29" s="11">
        <f t="shared" si="8"/>
        <v>3.9362529490337306E-2</v>
      </c>
      <c r="K29" s="11">
        <f t="shared" si="9"/>
        <v>8250.3926180820617</v>
      </c>
      <c r="L29" s="11">
        <f t="shared" si="10"/>
        <v>2.6507694886189928E-3</v>
      </c>
      <c r="M29" s="11">
        <f t="shared" si="11"/>
        <v>26507694.886189926</v>
      </c>
      <c r="N29" s="11">
        <f t="shared" si="12"/>
        <v>2.8654818171971312E-3</v>
      </c>
      <c r="O29" s="12">
        <f t="shared" si="13"/>
        <v>2.2057201210157467</v>
      </c>
      <c r="P29" s="11">
        <f t="shared" si="14"/>
        <v>0.84642034413662126</v>
      </c>
      <c r="Q29" s="11">
        <f t="shared" si="15"/>
        <v>45.415835944310388</v>
      </c>
      <c r="R29" s="11">
        <f t="shared" si="21"/>
        <v>68.123753916465574</v>
      </c>
      <c r="S29" s="11">
        <f t="shared" si="15"/>
        <v>86.290088294189729</v>
      </c>
      <c r="T29" s="13">
        <f t="shared" si="15"/>
        <v>90.831671888620775</v>
      </c>
      <c r="U29" s="11">
        <f t="shared" si="15"/>
        <v>124.43939048741048</v>
      </c>
      <c r="V29" s="11">
        <f t="shared" si="15"/>
        <v>160.77205924285877</v>
      </c>
      <c r="W29" s="11">
        <f t="shared" si="15"/>
        <v>440.53360865981074</v>
      </c>
      <c r="X29" s="11">
        <f t="shared" si="16"/>
        <v>264.25934532309844</v>
      </c>
      <c r="Y29" s="5" t="b">
        <f t="shared" si="17"/>
        <v>0</v>
      </c>
      <c r="Z29" s="14" t="s">
        <v>38</v>
      </c>
      <c r="AA29" s="5">
        <f t="shared" si="18"/>
        <v>0.61842105263157887</v>
      </c>
      <c r="AB29" s="15" t="str">
        <f t="shared" si="22"/>
        <v>B4</v>
      </c>
    </row>
    <row r="30" spans="2:28">
      <c r="B30" s="5">
        <f t="shared" si="19"/>
        <v>1500</v>
      </c>
      <c r="C30" s="6" t="str">
        <f t="shared" si="23"/>
        <v>B</v>
      </c>
      <c r="D30" s="6">
        <v>5</v>
      </c>
      <c r="E30" s="6" t="str">
        <f t="shared" si="3"/>
        <v>B5</v>
      </c>
      <c r="F30" s="5">
        <f t="shared" si="4"/>
        <v>17500</v>
      </c>
      <c r="G30" s="7">
        <f t="shared" si="5"/>
        <v>3.0172413793103448</v>
      </c>
      <c r="H30" s="7">
        <f t="shared" si="6"/>
        <v>9.103745541022592</v>
      </c>
      <c r="I30" s="7">
        <f t="shared" si="7"/>
        <v>7.2995838091127858</v>
      </c>
      <c r="J30" s="11">
        <f t="shared" si="8"/>
        <v>3.3946500098184389E-2</v>
      </c>
      <c r="K30" s="11">
        <f t="shared" si="9"/>
        <v>4416.0747798920429</v>
      </c>
      <c r="L30" s="11">
        <f t="shared" si="10"/>
        <v>3.9989845328256089E-3</v>
      </c>
      <c r="M30" s="11">
        <f t="shared" si="11"/>
        <v>39989845.328256086</v>
      </c>
      <c r="N30" s="11">
        <f t="shared" si="12"/>
        <v>4.3229022799844826E-3</v>
      </c>
      <c r="O30" s="12">
        <f t="shared" si="13"/>
        <v>2.0880458785223617</v>
      </c>
      <c r="P30" s="11">
        <f t="shared" si="14"/>
        <v>0.72995838091127863</v>
      </c>
      <c r="Q30" s="11">
        <f t="shared" si="15"/>
        <v>33.226776776765611</v>
      </c>
      <c r="R30" s="11">
        <f t="shared" si="21"/>
        <v>49.84016516514842</v>
      </c>
      <c r="S30" s="11">
        <f t="shared" si="15"/>
        <v>63.130875875854656</v>
      </c>
      <c r="T30" s="13">
        <f t="shared" si="15"/>
        <v>66.453553553531222</v>
      </c>
      <c r="U30" s="11">
        <f t="shared" si="15"/>
        <v>91.041368368337785</v>
      </c>
      <c r="V30" s="11">
        <f t="shared" si="15"/>
        <v>117.62278978975026</v>
      </c>
      <c r="W30" s="11">
        <f t="shared" si="15"/>
        <v>322.29973473462638</v>
      </c>
      <c r="X30" s="11">
        <f t="shared" si="16"/>
        <v>179.54249625960773</v>
      </c>
      <c r="Y30" s="5" t="b">
        <f t="shared" si="17"/>
        <v>0</v>
      </c>
      <c r="Z30" s="14" t="s">
        <v>38</v>
      </c>
      <c r="AA30" s="5">
        <f t="shared" si="18"/>
        <v>0.61842105263157898</v>
      </c>
      <c r="AB30" s="15" t="str">
        <f t="shared" si="22"/>
        <v>B5</v>
      </c>
    </row>
    <row r="31" spans="2:28">
      <c r="B31" s="5">
        <f t="shared" si="19"/>
        <v>1500</v>
      </c>
      <c r="C31" s="6" t="str">
        <f t="shared" si="23"/>
        <v>B</v>
      </c>
      <c r="D31" s="6">
        <v>6</v>
      </c>
      <c r="E31" s="6" t="str">
        <f t="shared" si="3"/>
        <v>B6</v>
      </c>
      <c r="F31" s="5">
        <f t="shared" si="4"/>
        <v>16000</v>
      </c>
      <c r="G31" s="7">
        <f t="shared" si="5"/>
        <v>2.7586206896551726</v>
      </c>
      <c r="H31" s="7">
        <f t="shared" si="6"/>
        <v>7.6099881093935799</v>
      </c>
      <c r="I31" s="7">
        <f t="shared" si="7"/>
        <v>6.2122021613428151</v>
      </c>
      <c r="J31" s="11">
        <f t="shared" si="8"/>
        <v>2.8889663684208932E-2</v>
      </c>
      <c r="K31" s="11">
        <f t="shared" si="9"/>
        <v>2234.9052571769221</v>
      </c>
      <c r="L31" s="11">
        <f t="shared" si="10"/>
        <v>6.2595059204101546E-3</v>
      </c>
      <c r="M31" s="11">
        <f t="shared" si="11"/>
        <v>62595059.204101548</v>
      </c>
      <c r="N31" s="11">
        <f t="shared" si="12"/>
        <v>6.7665258999633771E-3</v>
      </c>
      <c r="O31" s="12">
        <f t="shared" si="13"/>
        <v>1.9669560650240123</v>
      </c>
      <c r="P31" s="11">
        <f t="shared" si="14"/>
        <v>0.62122021613428158</v>
      </c>
      <c r="Q31" s="11">
        <f t="shared" ref="Q31:Q94" si="24">_xlfn.XLOOKUP(Q$14,$M$2:$M$8,$N$2:$N$8)*SQRT($K31)</f>
        <v>23.637392290483959</v>
      </c>
      <c r="R31" s="11">
        <f t="shared" si="21"/>
        <v>35.456088435725938</v>
      </c>
      <c r="S31" s="11">
        <f t="shared" ref="S31:W46" si="25">_xlfn.XLOOKUP(S$14,$M$2:$M$8,$N$2:$N$8)*SQRT($K31)</f>
        <v>44.911045351919519</v>
      </c>
      <c r="T31" s="13">
        <f t="shared" si="25"/>
        <v>47.274784580967918</v>
      </c>
      <c r="U31" s="11">
        <f t="shared" si="25"/>
        <v>64.766454875926058</v>
      </c>
      <c r="V31" s="11">
        <f t="shared" si="25"/>
        <v>83.67636870831322</v>
      </c>
      <c r="W31" s="11">
        <f t="shared" si="25"/>
        <v>229.28270521769437</v>
      </c>
      <c r="X31" s="11">
        <f t="shared" si="16"/>
        <v>117.82904255331491</v>
      </c>
      <c r="Y31" s="5" t="b">
        <f t="shared" si="17"/>
        <v>0</v>
      </c>
      <c r="Z31" s="14" t="s">
        <v>38</v>
      </c>
      <c r="AA31" s="5">
        <f t="shared" si="18"/>
        <v>0.61842105263157898</v>
      </c>
      <c r="AB31" s="15" t="str">
        <f t="shared" si="22"/>
        <v>B6</v>
      </c>
    </row>
    <row r="32" spans="2:28">
      <c r="B32" s="5">
        <f t="shared" si="19"/>
        <v>1500</v>
      </c>
      <c r="C32" s="6" t="str">
        <f t="shared" si="23"/>
        <v>B</v>
      </c>
      <c r="D32" s="6">
        <v>7</v>
      </c>
      <c r="E32" s="6" t="str">
        <f t="shared" si="3"/>
        <v>B7</v>
      </c>
      <c r="F32" s="5">
        <f t="shared" si="4"/>
        <v>14500</v>
      </c>
      <c r="G32" s="7">
        <f t="shared" si="5"/>
        <v>2.5</v>
      </c>
      <c r="H32" s="7">
        <f t="shared" si="6"/>
        <v>6.25</v>
      </c>
      <c r="I32" s="7">
        <f t="shared" si="7"/>
        <v>5.2034575462617072</v>
      </c>
      <c r="J32" s="11">
        <f t="shared" si="8"/>
        <v>2.4198526480996813E-2</v>
      </c>
      <c r="K32" s="11">
        <f t="shared" si="9"/>
        <v>1057.6550951464026</v>
      </c>
      <c r="L32" s="11">
        <f t="shared" si="10"/>
        <v>1.0240000000000001E-2</v>
      </c>
      <c r="M32" s="11">
        <f t="shared" si="11"/>
        <v>102400000.00000001</v>
      </c>
      <c r="N32" s="11">
        <f t="shared" si="12"/>
        <v>1.106944E-2</v>
      </c>
      <c r="O32" s="12">
        <f t="shared" si="13"/>
        <v>1.8420157493201932</v>
      </c>
      <c r="P32" s="11">
        <f t="shared" si="14"/>
        <v>0.52034575462617072</v>
      </c>
      <c r="Q32" s="11">
        <f t="shared" si="24"/>
        <v>16.260804832067834</v>
      </c>
      <c r="R32" s="11">
        <f t="shared" si="21"/>
        <v>24.39120724810175</v>
      </c>
      <c r="S32" s="11">
        <f t="shared" si="25"/>
        <v>30.895529180928882</v>
      </c>
      <c r="T32" s="13">
        <f t="shared" si="25"/>
        <v>32.521609664135667</v>
      </c>
      <c r="U32" s="11">
        <f t="shared" si="25"/>
        <v>44.554605239865865</v>
      </c>
      <c r="V32" s="11">
        <f t="shared" si="25"/>
        <v>57.563249105520129</v>
      </c>
      <c r="W32" s="11">
        <f t="shared" si="25"/>
        <v>157.72980687105797</v>
      </c>
      <c r="X32" s="11">
        <f t="shared" si="16"/>
        <v>74.185331341052134</v>
      </c>
      <c r="Y32" s="5" t="b">
        <f t="shared" si="17"/>
        <v>0</v>
      </c>
      <c r="Z32" s="14" t="s">
        <v>38</v>
      </c>
      <c r="AA32" s="5">
        <f t="shared" si="18"/>
        <v>0.61842105263157887</v>
      </c>
      <c r="AB32" s="15" t="str">
        <f t="shared" si="22"/>
        <v>B7</v>
      </c>
    </row>
    <row r="33" spans="2:28">
      <c r="B33" s="5">
        <f t="shared" si="19"/>
        <v>1500</v>
      </c>
      <c r="C33" s="6" t="str">
        <f t="shared" si="23"/>
        <v>B</v>
      </c>
      <c r="D33" s="6">
        <v>8</v>
      </c>
      <c r="E33" s="6" t="str">
        <f t="shared" si="3"/>
        <v>B8</v>
      </c>
      <c r="F33" s="5">
        <f t="shared" si="4"/>
        <v>13000</v>
      </c>
      <c r="G33" s="7">
        <f t="shared" si="5"/>
        <v>2.2413793103448274</v>
      </c>
      <c r="H33" s="7">
        <f t="shared" si="6"/>
        <v>5.023781212841854</v>
      </c>
      <c r="I33" s="7">
        <f t="shared" si="7"/>
        <v>4.2749165932028745</v>
      </c>
      <c r="J33" s="11">
        <f t="shared" si="8"/>
        <v>1.9880374052247452E-2</v>
      </c>
      <c r="K33" s="11">
        <f t="shared" si="9"/>
        <v>461.22912796645295</v>
      </c>
      <c r="L33" s="11">
        <f t="shared" si="10"/>
        <v>1.7677596076414056E-2</v>
      </c>
      <c r="M33" s="11">
        <f t="shared" si="11"/>
        <v>176775960.76414055</v>
      </c>
      <c r="N33" s="11">
        <f t="shared" si="12"/>
        <v>1.9109481358603592E-2</v>
      </c>
      <c r="O33" s="12">
        <f t="shared" si="13"/>
        <v>1.7126826800376083</v>
      </c>
      <c r="P33" s="11">
        <f t="shared" si="14"/>
        <v>0.42749165932028749</v>
      </c>
      <c r="Q33" s="11">
        <f t="shared" si="24"/>
        <v>10.738122833699251</v>
      </c>
      <c r="R33" s="11">
        <f t="shared" si="21"/>
        <v>16.107184250548876</v>
      </c>
      <c r="S33" s="11">
        <f t="shared" si="25"/>
        <v>20.402433384028576</v>
      </c>
      <c r="T33" s="13">
        <f t="shared" si="25"/>
        <v>21.476245667398501</v>
      </c>
      <c r="U33" s="11">
        <f t="shared" si="25"/>
        <v>29.422456564335949</v>
      </c>
      <c r="V33" s="11">
        <f t="shared" si="25"/>
        <v>38.012954831295346</v>
      </c>
      <c r="W33" s="11">
        <f t="shared" si="25"/>
        <v>104.15979148688272</v>
      </c>
      <c r="X33" s="11">
        <f t="shared" si="16"/>
        <v>44.404009418207735</v>
      </c>
      <c r="Y33" s="5" t="b">
        <f t="shared" si="17"/>
        <v>0</v>
      </c>
      <c r="Z33" s="14" t="s">
        <v>38</v>
      </c>
      <c r="AA33" s="5">
        <f t="shared" si="18"/>
        <v>0.61842105263157898</v>
      </c>
      <c r="AB33" s="15" t="str">
        <f t="shared" si="22"/>
        <v>B8</v>
      </c>
    </row>
    <row r="34" spans="2:28">
      <c r="B34" s="5">
        <f t="shared" si="19"/>
        <v>1500</v>
      </c>
      <c r="C34" s="6" t="str">
        <f t="shared" si="23"/>
        <v>B</v>
      </c>
      <c r="D34" s="6">
        <v>9</v>
      </c>
      <c r="E34" s="6" t="str">
        <f t="shared" si="3"/>
        <v>B9</v>
      </c>
      <c r="F34" s="5">
        <f t="shared" si="4"/>
        <v>11500</v>
      </c>
      <c r="G34" s="7">
        <f t="shared" si="5"/>
        <v>1.9827586206896552</v>
      </c>
      <c r="H34" s="7">
        <f t="shared" si="6"/>
        <v>3.9313317479191441</v>
      </c>
      <c r="I34" s="7">
        <f t="shared" si="7"/>
        <v>3.4283545123855474</v>
      </c>
      <c r="J34" s="11">
        <f t="shared" si="8"/>
        <v>1.5943461960943241E-2</v>
      </c>
      <c r="K34" s="11">
        <f t="shared" si="9"/>
        <v>181.65645536364926</v>
      </c>
      <c r="L34" s="11">
        <f t="shared" si="10"/>
        <v>3.263253151051769E-2</v>
      </c>
      <c r="M34" s="11">
        <f t="shared" si="11"/>
        <v>326325315.10517693</v>
      </c>
      <c r="N34" s="11">
        <f t="shared" si="12"/>
        <v>3.5275766562869619E-2</v>
      </c>
      <c r="O34" s="12">
        <f t="shared" si="13"/>
        <v>1.5782648991905883</v>
      </c>
      <c r="P34" s="11">
        <f t="shared" si="14"/>
        <v>0.34283545123855474</v>
      </c>
      <c r="Q34" s="11">
        <f t="shared" si="24"/>
        <v>6.7389994688315795</v>
      </c>
      <c r="R34" s="11">
        <f t="shared" si="21"/>
        <v>10.108499203247369</v>
      </c>
      <c r="S34" s="11">
        <f t="shared" si="25"/>
        <v>12.80409899078</v>
      </c>
      <c r="T34" s="13">
        <f t="shared" si="25"/>
        <v>13.477998937663159</v>
      </c>
      <c r="U34" s="11">
        <f t="shared" si="25"/>
        <v>18.464858544598528</v>
      </c>
      <c r="V34" s="11">
        <f t="shared" si="25"/>
        <v>23.856058119663793</v>
      </c>
      <c r="W34" s="11">
        <f t="shared" si="25"/>
        <v>65.36829484766632</v>
      </c>
      <c r="X34" s="11">
        <f t="shared" si="16"/>
        <v>24.955615168733683</v>
      </c>
      <c r="Y34" s="5" t="b">
        <f t="shared" si="17"/>
        <v>0</v>
      </c>
      <c r="Z34" s="14" t="s">
        <v>38</v>
      </c>
      <c r="AA34" s="5">
        <f t="shared" si="18"/>
        <v>0.61842105263157887</v>
      </c>
      <c r="AB34" s="15" t="str">
        <f t="shared" si="22"/>
        <v>B9</v>
      </c>
    </row>
    <row r="35" spans="2:28">
      <c r="B35" s="5">
        <f t="shared" si="19"/>
        <v>250</v>
      </c>
      <c r="C35" s="6" t="str">
        <f>C4</f>
        <v>A</v>
      </c>
      <c r="D35" s="6" cm="1">
        <f t="array" ref="D35:D44">_xlfn.SEQUENCE(10,1,0)</f>
        <v>0</v>
      </c>
      <c r="E35" s="6" t="str">
        <f t="shared" si="3"/>
        <v>A0</v>
      </c>
      <c r="F35" s="5">
        <f t="shared" si="4"/>
        <v>10000</v>
      </c>
      <c r="G35" s="7">
        <f t="shared" si="5"/>
        <v>1.7241379310344827</v>
      </c>
      <c r="H35" s="7">
        <f t="shared" si="6"/>
        <v>2.9726516052318663</v>
      </c>
      <c r="I35" s="7">
        <f t="shared" si="7"/>
        <v>2.6658125708953904</v>
      </c>
      <c r="J35" s="11">
        <f t="shared" si="8"/>
        <v>1.2397283059709207E-2</v>
      </c>
      <c r="K35" s="11">
        <f t="shared" si="9"/>
        <v>62.79820770620065</v>
      </c>
      <c r="L35" s="11">
        <f t="shared" si="10"/>
        <v>6.5635676800000028E-2</v>
      </c>
      <c r="M35" s="11">
        <f t="shared" si="11"/>
        <v>656356768.00000024</v>
      </c>
      <c r="N35" s="11">
        <f t="shared" si="12"/>
        <v>7.0952166620800033E-2</v>
      </c>
      <c r="O35" s="12">
        <f t="shared" si="13"/>
        <v>1.4378536061038976</v>
      </c>
      <c r="P35" s="11">
        <f t="shared" si="14"/>
        <v>0.26658125708953906</v>
      </c>
      <c r="Q35" s="11">
        <f t="shared" si="24"/>
        <v>3.9622660090597353</v>
      </c>
      <c r="R35" s="11">
        <f t="shared" si="21"/>
        <v>5.9433990135896027</v>
      </c>
      <c r="S35" s="11">
        <f t="shared" si="25"/>
        <v>7.5283054172134962</v>
      </c>
      <c r="T35" s="13">
        <f t="shared" si="25"/>
        <v>7.9245320181194705</v>
      </c>
      <c r="U35" s="11">
        <f t="shared" si="25"/>
        <v>10.856608864823675</v>
      </c>
      <c r="V35" s="11">
        <f t="shared" si="25"/>
        <v>14.026421672071463</v>
      </c>
      <c r="W35" s="11">
        <f t="shared" si="25"/>
        <v>38.433980287879429</v>
      </c>
      <c r="X35" s="11">
        <f t="shared" si="16"/>
        <v>12.938634067508419</v>
      </c>
      <c r="Y35" s="5" t="b">
        <f t="shared" si="17"/>
        <v>0</v>
      </c>
      <c r="Z35" s="14" t="s">
        <v>38</v>
      </c>
      <c r="AA35" s="5">
        <f t="shared" si="18"/>
        <v>0.61842105263157898</v>
      </c>
      <c r="AB35" s="15" t="str">
        <f t="shared" si="22"/>
        <v>A0</v>
      </c>
    </row>
    <row r="36" spans="2:28">
      <c r="B36" s="5">
        <f t="shared" si="19"/>
        <v>250</v>
      </c>
      <c r="C36" s="6" t="str">
        <f t="shared" ref="C36:C44" si="26">C35</f>
        <v>A</v>
      </c>
      <c r="D36" s="6">
        <v>1</v>
      </c>
      <c r="E36" s="6" t="str">
        <f t="shared" si="3"/>
        <v>A1</v>
      </c>
      <c r="F36" s="5">
        <f t="shared" si="4"/>
        <v>9750</v>
      </c>
      <c r="G36" s="7">
        <f t="shared" si="5"/>
        <v>1.6810344827586208</v>
      </c>
      <c r="H36" s="7">
        <f t="shared" si="6"/>
        <v>2.8258769322235437</v>
      </c>
      <c r="I36" s="7">
        <f t="shared" si="7"/>
        <v>2.547052635383805</v>
      </c>
      <c r="J36" s="11">
        <f t="shared" si="8"/>
        <v>1.1844993467873641E-2</v>
      </c>
      <c r="K36" s="11">
        <f t="shared" si="9"/>
        <v>51.80627042816193</v>
      </c>
      <c r="L36" s="11">
        <f t="shared" si="10"/>
        <v>7.4493244371390849E-2</v>
      </c>
      <c r="M36" s="11">
        <f t="shared" si="11"/>
        <v>744932443.71390843</v>
      </c>
      <c r="N36" s="11">
        <f t="shared" si="12"/>
        <v>8.0527197165473505E-2</v>
      </c>
      <c r="O36" s="12">
        <f t="shared" si="13"/>
        <v>1.4137884024815142</v>
      </c>
      <c r="P36" s="11">
        <f t="shared" si="14"/>
        <v>0.25470526353838052</v>
      </c>
      <c r="Q36" s="11">
        <f t="shared" si="24"/>
        <v>3.59882864374514</v>
      </c>
      <c r="R36" s="11">
        <f t="shared" si="21"/>
        <v>5.39824296561771</v>
      </c>
      <c r="S36" s="11">
        <f t="shared" si="25"/>
        <v>6.837774423115766</v>
      </c>
      <c r="T36" s="13">
        <f t="shared" si="25"/>
        <v>7.19765728749028</v>
      </c>
      <c r="U36" s="11">
        <f t="shared" si="25"/>
        <v>9.8607904838616847</v>
      </c>
      <c r="V36" s="11">
        <f t="shared" si="25"/>
        <v>12.739853398857795</v>
      </c>
      <c r="W36" s="11">
        <f t="shared" si="25"/>
        <v>34.908637844327856</v>
      </c>
      <c r="X36" s="11">
        <f t="shared" si="16"/>
        <v>11.48709265321108</v>
      </c>
      <c r="Y36" s="5" t="b">
        <f t="shared" si="17"/>
        <v>0</v>
      </c>
      <c r="Z36" s="14" t="s">
        <v>38</v>
      </c>
      <c r="AA36" s="5">
        <f t="shared" si="18"/>
        <v>0.61842105263157898</v>
      </c>
      <c r="AB36" s="15" t="str">
        <f t="shared" si="22"/>
        <v>A1</v>
      </c>
    </row>
    <row r="37" spans="2:28">
      <c r="B37" s="5">
        <f t="shared" si="19"/>
        <v>250</v>
      </c>
      <c r="C37" s="6" t="str">
        <f t="shared" si="26"/>
        <v>A</v>
      </c>
      <c r="D37" s="6">
        <v>2</v>
      </c>
      <c r="E37" s="6" t="str">
        <f t="shared" si="3"/>
        <v>A2</v>
      </c>
      <c r="F37" s="5">
        <f t="shared" si="4"/>
        <v>9500</v>
      </c>
      <c r="G37" s="7">
        <f t="shared" si="5"/>
        <v>1.6379310344827587</v>
      </c>
      <c r="H37" s="7">
        <f t="shared" si="6"/>
        <v>2.68281807372176</v>
      </c>
      <c r="I37" s="7">
        <f t="shared" si="7"/>
        <v>2.4307041423644025</v>
      </c>
      <c r="J37" s="11">
        <f t="shared" si="8"/>
        <v>1.1303918218518186E-2</v>
      </c>
      <c r="K37" s="11">
        <f t="shared" si="9"/>
        <v>42.525227838052999</v>
      </c>
      <c r="L37" s="11">
        <f t="shared" si="10"/>
        <v>8.4824623635807769E-2</v>
      </c>
      <c r="M37" s="11">
        <f t="shared" si="11"/>
        <v>848246236.35807765</v>
      </c>
      <c r="N37" s="11">
        <f t="shared" si="12"/>
        <v>9.1695418150308197E-2</v>
      </c>
      <c r="O37" s="12">
        <f t="shared" si="13"/>
        <v>1.3895166053222032</v>
      </c>
      <c r="P37" s="11">
        <f t="shared" si="14"/>
        <v>0.24307041423644027</v>
      </c>
      <c r="Q37" s="11">
        <f t="shared" si="24"/>
        <v>3.2605685025027844</v>
      </c>
      <c r="R37" s="11">
        <f t="shared" si="21"/>
        <v>4.8908527537541762</v>
      </c>
      <c r="S37" s="11">
        <f t="shared" si="25"/>
        <v>6.1950801547552903</v>
      </c>
      <c r="T37" s="13">
        <f t="shared" si="25"/>
        <v>6.5211370050055688</v>
      </c>
      <c r="U37" s="11">
        <f t="shared" si="25"/>
        <v>8.9339576968576306</v>
      </c>
      <c r="V37" s="11">
        <f t="shared" si="25"/>
        <v>11.542412498859857</v>
      </c>
      <c r="W37" s="11">
        <f t="shared" si="25"/>
        <v>31.627514474277007</v>
      </c>
      <c r="X37" s="11">
        <f t="shared" si="16"/>
        <v>10.166919270897425</v>
      </c>
      <c r="Y37" s="5" t="b">
        <f t="shared" si="17"/>
        <v>0</v>
      </c>
      <c r="Z37" s="14" t="s">
        <v>38</v>
      </c>
      <c r="AA37" s="5">
        <f t="shared" si="18"/>
        <v>0.61842105263157887</v>
      </c>
      <c r="AB37" s="15" t="str">
        <f t="shared" si="22"/>
        <v>A2</v>
      </c>
    </row>
    <row r="38" spans="2:28">
      <c r="B38" s="5">
        <f t="shared" si="19"/>
        <v>250</v>
      </c>
      <c r="C38" s="6" t="str">
        <f t="shared" si="26"/>
        <v>A</v>
      </c>
      <c r="D38" s="6">
        <v>3</v>
      </c>
      <c r="E38" s="6" t="str">
        <f t="shared" si="3"/>
        <v>A3</v>
      </c>
      <c r="F38" s="5">
        <f t="shared" si="4"/>
        <v>9250</v>
      </c>
      <c r="G38" s="7">
        <f t="shared" si="5"/>
        <v>1.5948275862068966</v>
      </c>
      <c r="H38" s="7">
        <f t="shared" si="6"/>
        <v>2.5434750297265163</v>
      </c>
      <c r="I38" s="7">
        <f t="shared" si="7"/>
        <v>2.316779653813354</v>
      </c>
      <c r="J38" s="11">
        <f t="shared" si="8"/>
        <v>1.0774115730744048E-2</v>
      </c>
      <c r="K38" s="11">
        <f t="shared" si="9"/>
        <v>34.723573857788224</v>
      </c>
      <c r="L38" s="11">
        <f t="shared" si="10"/>
        <v>9.6923994463136834E-2</v>
      </c>
      <c r="M38" s="11">
        <f t="shared" si="11"/>
        <v>969239944.63136828</v>
      </c>
      <c r="N38" s="11">
        <f t="shared" si="12"/>
        <v>0.10477483801465091</v>
      </c>
      <c r="O38" s="12">
        <f t="shared" si="13"/>
        <v>1.3650309321755545</v>
      </c>
      <c r="P38" s="11">
        <f t="shared" si="14"/>
        <v>0.23167796538133542</v>
      </c>
      <c r="Q38" s="11">
        <f t="shared" si="24"/>
        <v>2.9463355994263547</v>
      </c>
      <c r="R38" s="11">
        <f t="shared" si="21"/>
        <v>4.4195033991395318</v>
      </c>
      <c r="S38" s="11">
        <f t="shared" si="25"/>
        <v>5.5980376389100739</v>
      </c>
      <c r="T38" s="13">
        <f t="shared" si="25"/>
        <v>5.8926711988527094</v>
      </c>
      <c r="U38" s="11">
        <f t="shared" si="25"/>
        <v>8.0729595424282117</v>
      </c>
      <c r="V38" s="11">
        <f t="shared" si="25"/>
        <v>10.430028021969296</v>
      </c>
      <c r="W38" s="11">
        <f t="shared" si="25"/>
        <v>28.579455314435638</v>
      </c>
      <c r="X38" s="11">
        <f t="shared" si="16"/>
        <v>8.9692178823690654</v>
      </c>
      <c r="Y38" s="5" t="b">
        <f t="shared" si="17"/>
        <v>0</v>
      </c>
      <c r="Z38" s="14" t="s">
        <v>38</v>
      </c>
      <c r="AA38" s="5">
        <f t="shared" si="18"/>
        <v>0.61842105263157898</v>
      </c>
      <c r="AB38" s="15" t="str">
        <f t="shared" si="22"/>
        <v>A3</v>
      </c>
    </row>
    <row r="39" spans="2:28">
      <c r="B39" s="5">
        <f t="shared" si="19"/>
        <v>250</v>
      </c>
      <c r="C39" s="6" t="str">
        <f t="shared" si="26"/>
        <v>A</v>
      </c>
      <c r="D39" s="6">
        <v>4</v>
      </c>
      <c r="E39" s="6" t="str">
        <f t="shared" si="3"/>
        <v>A4</v>
      </c>
      <c r="F39" s="5">
        <f t="shared" si="4"/>
        <v>9000</v>
      </c>
      <c r="G39" s="7">
        <f t="shared" si="5"/>
        <v>1.5517241379310345</v>
      </c>
      <c r="H39" s="7">
        <f t="shared" si="6"/>
        <v>2.4078478002378123</v>
      </c>
      <c r="I39" s="7">
        <f t="shared" si="7"/>
        <v>2.2052921349106103</v>
      </c>
      <c r="J39" s="11">
        <f t="shared" si="8"/>
        <v>1.0255646298739769E-2</v>
      </c>
      <c r="K39" s="11">
        <f t="shared" si="9"/>
        <v>28.196183005197987</v>
      </c>
      <c r="L39" s="11">
        <f t="shared" si="10"/>
        <v>0.11115459499737505</v>
      </c>
      <c r="M39" s="11">
        <f t="shared" si="11"/>
        <v>1111545949.9737506</v>
      </c>
      <c r="N39" s="11">
        <f t="shared" si="12"/>
        <v>0.12015811719216243</v>
      </c>
      <c r="O39" s="12">
        <f t="shared" si="13"/>
        <v>1.3403236391067019</v>
      </c>
      <c r="P39" s="11">
        <f t="shared" si="14"/>
        <v>0.22052921349106103</v>
      </c>
      <c r="Q39" s="11">
        <f t="shared" si="24"/>
        <v>2.6550039079631307</v>
      </c>
      <c r="R39" s="11">
        <f t="shared" si="21"/>
        <v>3.9825058619446958</v>
      </c>
      <c r="S39" s="11">
        <f t="shared" si="25"/>
        <v>5.0445074251299484</v>
      </c>
      <c r="T39" s="13">
        <f t="shared" si="25"/>
        <v>5.3100078159262614</v>
      </c>
      <c r="U39" s="11">
        <f t="shared" si="25"/>
        <v>7.2747107078189783</v>
      </c>
      <c r="V39" s="11">
        <f t="shared" si="25"/>
        <v>9.3987138341894827</v>
      </c>
      <c r="W39" s="11">
        <f t="shared" si="25"/>
        <v>25.753537907242364</v>
      </c>
      <c r="X39" s="11">
        <f t="shared" si="16"/>
        <v>7.8854816349962622</v>
      </c>
      <c r="Y39" s="5" t="b">
        <f t="shared" si="17"/>
        <v>0</v>
      </c>
      <c r="Z39" s="14" t="s">
        <v>38</v>
      </c>
      <c r="AA39" s="5">
        <f t="shared" si="18"/>
        <v>0.61842105263157887</v>
      </c>
      <c r="AB39" s="15" t="str">
        <f t="shared" si="22"/>
        <v>A4</v>
      </c>
    </row>
    <row r="40" spans="2:28">
      <c r="B40" s="5">
        <f t="shared" si="19"/>
        <v>250</v>
      </c>
      <c r="C40" s="6" t="str">
        <f t="shared" si="26"/>
        <v>A</v>
      </c>
      <c r="D40" s="6">
        <v>5</v>
      </c>
      <c r="E40" s="6" t="str">
        <f t="shared" si="3"/>
        <v>A5</v>
      </c>
      <c r="F40" s="5">
        <f t="shared" si="4"/>
        <v>8750</v>
      </c>
      <c r="G40" s="7">
        <f t="shared" si="5"/>
        <v>1.5086206896551724</v>
      </c>
      <c r="H40" s="7">
        <f t="shared" si="6"/>
        <v>2.275936385255648</v>
      </c>
      <c r="I40" s="7">
        <f t="shared" si="7"/>
        <v>2.0962549784227118</v>
      </c>
      <c r="J40" s="11">
        <f t="shared" si="8"/>
        <v>9.7485722051727734E-3</v>
      </c>
      <c r="K40" s="11">
        <f t="shared" si="9"/>
        <v>22.7618969009071</v>
      </c>
      <c r="L40" s="11">
        <f t="shared" si="10"/>
        <v>0.12796750505041948</v>
      </c>
      <c r="M40" s="11">
        <f t="shared" si="11"/>
        <v>1279675050.5041947</v>
      </c>
      <c r="N40" s="11">
        <f t="shared" si="12"/>
        <v>0.13833287295950344</v>
      </c>
      <c r="O40" s="12">
        <f t="shared" si="13"/>
        <v>1.3153864777482784</v>
      </c>
      <c r="P40" s="11">
        <f t="shared" si="14"/>
        <v>0.20962549784227119</v>
      </c>
      <c r="Q40" s="11">
        <f t="shared" si="24"/>
        <v>2.3854714890827715</v>
      </c>
      <c r="R40" s="11">
        <f t="shared" si="21"/>
        <v>3.5782072336241573</v>
      </c>
      <c r="S40" s="11">
        <f t="shared" si="25"/>
        <v>4.5323958292572657</v>
      </c>
      <c r="T40" s="13">
        <f t="shared" si="25"/>
        <v>4.770942978165543</v>
      </c>
      <c r="U40" s="11">
        <f t="shared" si="25"/>
        <v>6.5361918800867942</v>
      </c>
      <c r="V40" s="11">
        <f t="shared" si="25"/>
        <v>8.4445690713530119</v>
      </c>
      <c r="W40" s="11">
        <f t="shared" si="25"/>
        <v>23.13907344410288</v>
      </c>
      <c r="X40" s="11">
        <f t="shared" si="16"/>
        <v>6.907585663375519</v>
      </c>
      <c r="Y40" s="5" t="b">
        <f t="shared" si="17"/>
        <v>0</v>
      </c>
      <c r="Z40" s="14" t="s">
        <v>38</v>
      </c>
      <c r="AA40" s="5">
        <f t="shared" si="18"/>
        <v>0.61842105263157898</v>
      </c>
      <c r="AB40" s="15" t="str">
        <f t="shared" si="22"/>
        <v>A5</v>
      </c>
    </row>
    <row r="41" spans="2:28">
      <c r="B41" s="5">
        <f t="shared" si="19"/>
        <v>250</v>
      </c>
      <c r="C41" s="6" t="str">
        <f t="shared" si="26"/>
        <v>A</v>
      </c>
      <c r="D41" s="6">
        <v>6</v>
      </c>
      <c r="E41" s="6" t="str">
        <f t="shared" si="3"/>
        <v>A6</v>
      </c>
      <c r="F41" s="5">
        <f t="shared" si="4"/>
        <v>8500</v>
      </c>
      <c r="G41" s="7">
        <f t="shared" si="5"/>
        <v>1.4655172413793103</v>
      </c>
      <c r="H41" s="7">
        <f t="shared" si="6"/>
        <v>2.1477407847800234</v>
      </c>
      <c r="I41" s="7">
        <f t="shared" si="7"/>
        <v>1.9896820312913477</v>
      </c>
      <c r="J41" s="11">
        <f t="shared" si="8"/>
        <v>9.2529578448386635E-3</v>
      </c>
      <c r="K41" s="11">
        <f t="shared" si="9"/>
        <v>18.261274483039198</v>
      </c>
      <c r="L41" s="11">
        <f t="shared" si="10"/>
        <v>0.14792628113957962</v>
      </c>
      <c r="M41" s="11">
        <f t="shared" si="11"/>
        <v>1479262811.3957963</v>
      </c>
      <c r="N41" s="11">
        <f t="shared" si="12"/>
        <v>0.15990830991188557</v>
      </c>
      <c r="O41" s="12">
        <f t="shared" si="13"/>
        <v>1.2902106470064725</v>
      </c>
      <c r="P41" s="11">
        <f t="shared" si="14"/>
        <v>0.19896820312913477</v>
      </c>
      <c r="Q41" s="11">
        <f t="shared" si="24"/>
        <v>2.136660623674195</v>
      </c>
      <c r="R41" s="11">
        <f t="shared" si="21"/>
        <v>3.2049909355112924</v>
      </c>
      <c r="S41" s="11">
        <f t="shared" si="25"/>
        <v>4.0596551849809703</v>
      </c>
      <c r="T41" s="13">
        <f t="shared" si="25"/>
        <v>4.2733212473483899</v>
      </c>
      <c r="U41" s="11">
        <f t="shared" si="25"/>
        <v>5.8544501088672947</v>
      </c>
      <c r="V41" s="11">
        <f t="shared" si="25"/>
        <v>7.5637786078066505</v>
      </c>
      <c r="W41" s="11">
        <f t="shared" si="25"/>
        <v>20.725608049639689</v>
      </c>
      <c r="X41" s="11">
        <f t="shared" si="16"/>
        <v>6.0277798323580374</v>
      </c>
      <c r="Y41" s="5" t="b">
        <f t="shared" si="17"/>
        <v>0</v>
      </c>
      <c r="Z41" s="14" t="s">
        <v>38</v>
      </c>
      <c r="AA41" s="5">
        <f t="shared" si="18"/>
        <v>0.61842105263157898</v>
      </c>
      <c r="AB41" s="15" t="str">
        <f t="shared" si="22"/>
        <v>A6</v>
      </c>
    </row>
    <row r="42" spans="2:28">
      <c r="B42" s="5">
        <f t="shared" si="19"/>
        <v>250</v>
      </c>
      <c r="C42" s="6" t="str">
        <f t="shared" si="26"/>
        <v>A</v>
      </c>
      <c r="D42" s="6">
        <v>7</v>
      </c>
      <c r="E42" s="6" t="str">
        <f t="shared" si="3"/>
        <v>A7</v>
      </c>
      <c r="F42" s="5">
        <f t="shared" si="4"/>
        <v>8250</v>
      </c>
      <c r="G42" s="7">
        <f t="shared" si="5"/>
        <v>1.4224137931034482</v>
      </c>
      <c r="H42" s="7">
        <f t="shared" si="6"/>
        <v>2.0232609988109389</v>
      </c>
      <c r="I42" s="7">
        <f t="shared" si="7"/>
        <v>1.8855876236972318</v>
      </c>
      <c r="J42" s="11">
        <f t="shared" si="8"/>
        <v>8.7688698598219414E-3</v>
      </c>
      <c r="K42" s="11">
        <f t="shared" si="9"/>
        <v>14.55449890964551</v>
      </c>
      <c r="L42" s="11">
        <f t="shared" si="10"/>
        <v>0.17173951221902903</v>
      </c>
      <c r="M42" s="11">
        <f t="shared" si="11"/>
        <v>1717395122.1902902</v>
      </c>
      <c r="N42" s="11">
        <f t="shared" si="12"/>
        <v>0.18565041270877036</v>
      </c>
      <c r="O42" s="12">
        <f t="shared" si="13"/>
        <v>1.2647867385778855</v>
      </c>
      <c r="P42" s="11">
        <f t="shared" si="14"/>
        <v>0.18855876236972319</v>
      </c>
      <c r="Q42" s="11">
        <f t="shared" si="24"/>
        <v>1.907517949433603</v>
      </c>
      <c r="R42" s="11">
        <f t="shared" si="21"/>
        <v>2.8612769241504044</v>
      </c>
      <c r="S42" s="11">
        <f t="shared" si="25"/>
        <v>3.6242841039238454</v>
      </c>
      <c r="T42" s="13">
        <f t="shared" si="25"/>
        <v>3.815035898867206</v>
      </c>
      <c r="U42" s="11">
        <f t="shared" si="25"/>
        <v>5.2265991814480728</v>
      </c>
      <c r="V42" s="11">
        <f t="shared" si="25"/>
        <v>6.7526135409949548</v>
      </c>
      <c r="W42" s="11">
        <f t="shared" si="25"/>
        <v>18.502924109505948</v>
      </c>
      <c r="X42" s="11">
        <f t="shared" si="16"/>
        <v>5.2386814193213187</v>
      </c>
      <c r="Y42" s="5" t="b">
        <f t="shared" si="17"/>
        <v>0</v>
      </c>
      <c r="Z42" s="14" t="s">
        <v>38</v>
      </c>
      <c r="AA42" s="5">
        <f t="shared" si="18"/>
        <v>0.61842105263157898</v>
      </c>
      <c r="AB42" s="15" t="str">
        <f t="shared" si="22"/>
        <v>A7</v>
      </c>
    </row>
    <row r="43" spans="2:28">
      <c r="B43" s="5">
        <f t="shared" si="19"/>
        <v>250</v>
      </c>
      <c r="C43" s="6" t="str">
        <f t="shared" si="26"/>
        <v>A</v>
      </c>
      <c r="D43" s="6">
        <v>8</v>
      </c>
      <c r="E43" s="6" t="str">
        <f t="shared" si="3"/>
        <v>A8</v>
      </c>
      <c r="F43" s="5">
        <f t="shared" si="4"/>
        <v>8000</v>
      </c>
      <c r="G43" s="7">
        <f t="shared" si="5"/>
        <v>1.3793103448275863</v>
      </c>
      <c r="H43" s="7">
        <f t="shared" si="6"/>
        <v>1.902497027348395</v>
      </c>
      <c r="I43" s="7">
        <f t="shared" si="7"/>
        <v>1.7839866009108789</v>
      </c>
      <c r="J43" s="11">
        <f t="shared" si="8"/>
        <v>8.2963772876170939E-3</v>
      </c>
      <c r="K43" s="11">
        <f t="shared" si="9"/>
        <v>11.519434244815926</v>
      </c>
      <c r="L43" s="11">
        <f t="shared" si="10"/>
        <v>0.20030418945312495</v>
      </c>
      <c r="M43" s="11">
        <f t="shared" si="11"/>
        <v>2003041894.5312495</v>
      </c>
      <c r="N43" s="11">
        <f t="shared" si="12"/>
        <v>0.21652882879882807</v>
      </c>
      <c r="O43" s="12">
        <f t="shared" si="13"/>
        <v>1.2391046752710708</v>
      </c>
      <c r="P43" s="11">
        <f t="shared" si="14"/>
        <v>0.1783986600910879</v>
      </c>
      <c r="Q43" s="11">
        <f t="shared" si="24"/>
        <v>1.6970146025311572</v>
      </c>
      <c r="R43" s="11">
        <f t="shared" si="21"/>
        <v>2.545521903796736</v>
      </c>
      <c r="S43" s="11">
        <f t="shared" si="25"/>
        <v>3.2243277448091985</v>
      </c>
      <c r="T43" s="13">
        <f t="shared" si="25"/>
        <v>3.3940292050623144</v>
      </c>
      <c r="U43" s="11">
        <f t="shared" si="25"/>
        <v>4.6498200109353709</v>
      </c>
      <c r="V43" s="11">
        <f t="shared" si="25"/>
        <v>6.0074316929602967</v>
      </c>
      <c r="W43" s="11">
        <f t="shared" si="25"/>
        <v>16.461041644552225</v>
      </c>
      <c r="X43" s="11">
        <f t="shared" si="16"/>
        <v>4.5332677334154372</v>
      </c>
      <c r="Y43" s="5" t="b">
        <f t="shared" si="17"/>
        <v>0</v>
      </c>
      <c r="Z43" s="14" t="s">
        <v>38</v>
      </c>
      <c r="AA43" s="5">
        <f t="shared" si="18"/>
        <v>0.61842105263157887</v>
      </c>
      <c r="AB43" s="15" t="str">
        <f t="shared" si="22"/>
        <v>A8</v>
      </c>
    </row>
    <row r="44" spans="2:28">
      <c r="B44" s="5">
        <f t="shared" si="19"/>
        <v>250</v>
      </c>
      <c r="C44" s="6" t="str">
        <f t="shared" si="26"/>
        <v>A</v>
      </c>
      <c r="D44" s="6">
        <v>9</v>
      </c>
      <c r="E44" s="6" t="str">
        <f t="shared" si="3"/>
        <v>A9</v>
      </c>
      <c r="F44" s="5">
        <f t="shared" si="4"/>
        <v>7750</v>
      </c>
      <c r="G44" s="7">
        <f t="shared" si="5"/>
        <v>1.3362068965517242</v>
      </c>
      <c r="H44" s="7">
        <f t="shared" si="6"/>
        <v>1.7854488703923901</v>
      </c>
      <c r="I44" s="7">
        <f t="shared" si="7"/>
        <v>1.6848943582919451</v>
      </c>
      <c r="J44" s="11">
        <f t="shared" si="8"/>
        <v>7.8355517238920015E-3</v>
      </c>
      <c r="K44" s="11">
        <f t="shared" si="9"/>
        <v>9.0498251418071884</v>
      </c>
      <c r="L44" s="11">
        <f t="shared" si="10"/>
        <v>0.23476397551293082</v>
      </c>
      <c r="M44" s="11">
        <f t="shared" si="11"/>
        <v>2347639755.1293082</v>
      </c>
      <c r="N44" s="11">
        <f t="shared" si="12"/>
        <v>0.25377985752947824</v>
      </c>
      <c r="O44" s="12">
        <f t="shared" si="13"/>
        <v>1.2131536409262902</v>
      </c>
      <c r="P44" s="11">
        <f t="shared" si="14"/>
        <v>0.16848943582919451</v>
      </c>
      <c r="Q44" s="11">
        <f t="shared" si="24"/>
        <v>1.5041463643714321</v>
      </c>
      <c r="R44" s="11">
        <f t="shared" si="21"/>
        <v>2.2562195465571482</v>
      </c>
      <c r="S44" s="11">
        <f t="shared" si="25"/>
        <v>2.8578780923057208</v>
      </c>
      <c r="T44" s="13">
        <f t="shared" si="25"/>
        <v>3.0082927287428642</v>
      </c>
      <c r="U44" s="11">
        <f t="shared" si="25"/>
        <v>4.1213610383777244</v>
      </c>
      <c r="V44" s="11">
        <f t="shared" si="25"/>
        <v>5.3246781298748695</v>
      </c>
      <c r="W44" s="11">
        <f t="shared" si="25"/>
        <v>14.59021973440289</v>
      </c>
      <c r="X44" s="11">
        <f t="shared" si="16"/>
        <v>3.9048686693613055</v>
      </c>
      <c r="Y44" s="5" t="b">
        <f t="shared" si="17"/>
        <v>0</v>
      </c>
      <c r="Z44" s="14" t="s">
        <v>38</v>
      </c>
      <c r="AA44" s="5">
        <f t="shared" si="18"/>
        <v>0.61842105263157887</v>
      </c>
      <c r="AB44" s="15" t="str">
        <f t="shared" si="22"/>
        <v>A9</v>
      </c>
    </row>
    <row r="45" spans="2:28">
      <c r="B45" s="5">
        <f t="shared" si="19"/>
        <v>150</v>
      </c>
      <c r="C45" s="6" t="str">
        <f>$C$5</f>
        <v>F</v>
      </c>
      <c r="D45" s="6" cm="1">
        <f t="array" ref="D45:D54">_xlfn.SEQUENCE(10,1,0)</f>
        <v>0</v>
      </c>
      <c r="E45" s="6" t="str">
        <f t="shared" si="3"/>
        <v>F0</v>
      </c>
      <c r="F45" s="5">
        <f t="shared" si="4"/>
        <v>7500</v>
      </c>
      <c r="G45" s="7">
        <f t="shared" si="5"/>
        <v>1.2931034482758621</v>
      </c>
      <c r="H45" s="7">
        <f t="shared" si="6"/>
        <v>1.6721165279429251</v>
      </c>
      <c r="I45" s="7">
        <f t="shared" si="7"/>
        <v>1.588326879858764</v>
      </c>
      <c r="J45" s="11">
        <f t="shared" si="8"/>
        <v>7.3864675018544398E-3</v>
      </c>
      <c r="K45" s="11">
        <f t="shared" si="9"/>
        <v>7.0536328552691456</v>
      </c>
      <c r="L45" s="11">
        <f t="shared" si="10"/>
        <v>0.27658820182386834</v>
      </c>
      <c r="M45" s="11">
        <f t="shared" si="11"/>
        <v>2765882018.2386832</v>
      </c>
      <c r="N45" s="11">
        <f t="shared" si="12"/>
        <v>0.29899184617160168</v>
      </c>
      <c r="O45" s="12">
        <f t="shared" si="13"/>
        <v>1.1869220004789653</v>
      </c>
      <c r="P45" s="11">
        <f t="shared" si="14"/>
        <v>0.15883268798587641</v>
      </c>
      <c r="Q45" s="11">
        <f t="shared" si="24"/>
        <v>1.3279338137939278</v>
      </c>
      <c r="R45" s="11">
        <f t="shared" si="21"/>
        <v>1.9919007206908916</v>
      </c>
      <c r="S45" s="11">
        <f t="shared" si="25"/>
        <v>2.5230742462084628</v>
      </c>
      <c r="T45" s="13">
        <f t="shared" si="25"/>
        <v>2.6558676275878557</v>
      </c>
      <c r="U45" s="11">
        <f t="shared" si="25"/>
        <v>3.6385386497953625</v>
      </c>
      <c r="V45" s="11">
        <f t="shared" si="25"/>
        <v>4.7008857008305043</v>
      </c>
      <c r="W45" s="11">
        <f t="shared" si="25"/>
        <v>12.880957993801099</v>
      </c>
      <c r="X45" s="11">
        <f t="shared" si="16"/>
        <v>3.3471591932083098</v>
      </c>
      <c r="Y45" s="5" t="b">
        <f t="shared" si="17"/>
        <v>0</v>
      </c>
      <c r="Z45" s="14" t="s">
        <v>38</v>
      </c>
      <c r="AA45" s="5">
        <f t="shared" si="18"/>
        <v>0.61842105263157887</v>
      </c>
      <c r="AB45" s="15" t="str">
        <f t="shared" si="22"/>
        <v>F0</v>
      </c>
    </row>
    <row r="46" spans="2:28">
      <c r="B46" s="5">
        <f t="shared" si="19"/>
        <v>150</v>
      </c>
      <c r="C46" s="6" t="str">
        <f t="shared" ref="C46:C54" si="27">C45</f>
        <v>F</v>
      </c>
      <c r="D46" s="6">
        <v>1</v>
      </c>
      <c r="E46" s="6" t="str">
        <f t="shared" si="3"/>
        <v>F1</v>
      </c>
      <c r="F46" s="5">
        <f t="shared" si="4"/>
        <v>7350</v>
      </c>
      <c r="G46" s="7">
        <f t="shared" si="5"/>
        <v>1.2672413793103448</v>
      </c>
      <c r="H46" s="7">
        <f t="shared" si="6"/>
        <v>1.605900713436385</v>
      </c>
      <c r="I46" s="7">
        <f t="shared" si="7"/>
        <v>1.5316051639348258</v>
      </c>
      <c r="J46" s="11">
        <f t="shared" si="8"/>
        <v>7.1226848280015334E-3</v>
      </c>
      <c r="K46" s="11">
        <f t="shared" si="9"/>
        <v>6.0496608166652415</v>
      </c>
      <c r="L46" s="11">
        <f t="shared" si="10"/>
        <v>0.30598720905971794</v>
      </c>
      <c r="M46" s="11">
        <f t="shared" si="11"/>
        <v>3059872090.5971794</v>
      </c>
      <c r="N46" s="11">
        <f t="shared" si="12"/>
        <v>0.3307721729935551</v>
      </c>
      <c r="O46" s="12">
        <f t="shared" si="13"/>
        <v>1.1710431472649472</v>
      </c>
      <c r="P46" s="11">
        <f t="shared" si="14"/>
        <v>0.1531605163934826</v>
      </c>
      <c r="Q46" s="11">
        <f t="shared" si="24"/>
        <v>1.2298029127328942</v>
      </c>
      <c r="R46" s="11">
        <f t="shared" si="21"/>
        <v>1.8447043690993414</v>
      </c>
      <c r="S46" s="11">
        <f t="shared" si="25"/>
        <v>2.3366255341924989</v>
      </c>
      <c r="T46" s="13">
        <f t="shared" si="25"/>
        <v>2.4596058254657884</v>
      </c>
      <c r="U46" s="11">
        <f t="shared" si="25"/>
        <v>3.3696599808881302</v>
      </c>
      <c r="V46" s="11">
        <f t="shared" si="25"/>
        <v>4.353502311074446</v>
      </c>
      <c r="W46" s="11">
        <f t="shared" si="25"/>
        <v>11.929088253509073</v>
      </c>
      <c r="X46" s="11">
        <f t="shared" si="16"/>
        <v>3.0439598793115952</v>
      </c>
      <c r="Y46" s="5" t="b">
        <f t="shared" si="17"/>
        <v>0</v>
      </c>
      <c r="Z46" s="14" t="s">
        <v>38</v>
      </c>
      <c r="AA46" s="5">
        <f t="shared" si="18"/>
        <v>0.61842105263157909</v>
      </c>
      <c r="AB46" s="15" t="str">
        <f t="shared" si="22"/>
        <v>F1</v>
      </c>
    </row>
    <row r="47" spans="2:28">
      <c r="B47" s="5">
        <f t="shared" si="19"/>
        <v>150</v>
      </c>
      <c r="C47" s="16" t="str">
        <f t="shared" si="27"/>
        <v>F</v>
      </c>
      <c r="D47" s="16">
        <v>2</v>
      </c>
      <c r="E47" s="16" t="str">
        <f t="shared" si="3"/>
        <v>F2</v>
      </c>
      <c r="F47" s="17">
        <f t="shared" si="4"/>
        <v>7200</v>
      </c>
      <c r="G47" s="18">
        <f t="shared" si="5"/>
        <v>1.2413793103448276</v>
      </c>
      <c r="H47" s="18">
        <f t="shared" si="6"/>
        <v>1.5410225921521998</v>
      </c>
      <c r="I47" s="18">
        <f t="shared" si="7"/>
        <v>1.4758020360198301</v>
      </c>
      <c r="J47" s="19">
        <f t="shared" si="8"/>
        <v>6.8631740207031047E-3</v>
      </c>
      <c r="K47" s="19">
        <f t="shared" si="9"/>
        <v>5.1721870407951682</v>
      </c>
      <c r="L47" s="19">
        <f t="shared" si="10"/>
        <v>0.33921690367851276</v>
      </c>
      <c r="M47" s="19">
        <f t="shared" si="11"/>
        <v>3392169036.7851276</v>
      </c>
      <c r="N47" s="19">
        <f t="shared" si="12"/>
        <v>0.3666934728764723</v>
      </c>
      <c r="O47" s="20">
        <f t="shared" si="13"/>
        <v>1.1550558975845016</v>
      </c>
      <c r="P47" s="19">
        <f t="shared" si="14"/>
        <v>0.14758020360198301</v>
      </c>
      <c r="Q47" s="19">
        <f t="shared" si="24"/>
        <v>1.1371221395253863</v>
      </c>
      <c r="R47" s="19">
        <f t="shared" si="21"/>
        <v>1.7056832092880794</v>
      </c>
      <c r="S47" s="19">
        <f t="shared" ref="S47:W62" si="28">_xlfn.XLOOKUP(S$14,$M$2:$M$8,$N$2:$N$8)*SQRT($K47)</f>
        <v>2.1605320650982338</v>
      </c>
      <c r="T47" s="21">
        <f t="shared" si="28"/>
        <v>2.2742442790507726</v>
      </c>
      <c r="U47" s="19">
        <f t="shared" si="28"/>
        <v>3.1157146622995588</v>
      </c>
      <c r="V47" s="19">
        <f t="shared" si="28"/>
        <v>4.0254123739198677</v>
      </c>
      <c r="W47" s="19">
        <f t="shared" si="28"/>
        <v>11.030084753396247</v>
      </c>
      <c r="X47" s="19">
        <f t="shared" si="16"/>
        <v>2.7628109174318984</v>
      </c>
      <c r="Y47" s="17" t="b">
        <f t="shared" si="17"/>
        <v>1</v>
      </c>
      <c r="Z47" s="14" t="s">
        <v>38</v>
      </c>
      <c r="AA47" s="5">
        <f t="shared" si="18"/>
        <v>0.61842105263157887</v>
      </c>
      <c r="AB47" s="15" t="str">
        <f t="shared" si="22"/>
        <v>F2</v>
      </c>
    </row>
    <row r="48" spans="2:28">
      <c r="B48" s="5">
        <f t="shared" si="19"/>
        <v>150</v>
      </c>
      <c r="C48" s="16" t="str">
        <f t="shared" si="27"/>
        <v>F</v>
      </c>
      <c r="D48" s="16">
        <v>3</v>
      </c>
      <c r="E48" s="16" t="str">
        <f t="shared" si="3"/>
        <v>F3</v>
      </c>
      <c r="F48" s="17">
        <f t="shared" si="4"/>
        <v>7050</v>
      </c>
      <c r="G48" s="18">
        <f t="shared" si="5"/>
        <v>1.2155172413793103</v>
      </c>
      <c r="H48" s="18">
        <f t="shared" si="6"/>
        <v>1.4774821640903684</v>
      </c>
      <c r="I48" s="18">
        <f t="shared" si="7"/>
        <v>1.4209212923849002</v>
      </c>
      <c r="J48" s="19">
        <f t="shared" si="8"/>
        <v>6.6079527344065072E-3</v>
      </c>
      <c r="K48" s="19">
        <f t="shared" si="9"/>
        <v>4.4074210146751653</v>
      </c>
      <c r="L48" s="19">
        <f t="shared" si="10"/>
        <v>0.37687244296519118</v>
      </c>
      <c r="M48" s="19">
        <f t="shared" si="11"/>
        <v>3768724429.6519117</v>
      </c>
      <c r="N48" s="19">
        <f t="shared" si="12"/>
        <v>0.40739911084537167</v>
      </c>
      <c r="O48" s="20">
        <f t="shared" si="13"/>
        <v>1.1389572295110919</v>
      </c>
      <c r="P48" s="19">
        <f t="shared" si="14"/>
        <v>0.14209212923849002</v>
      </c>
      <c r="Q48" s="19">
        <f t="shared" si="24"/>
        <v>1.0496929330374627</v>
      </c>
      <c r="R48" s="19">
        <f t="shared" si="21"/>
        <v>1.574539399556194</v>
      </c>
      <c r="S48" s="19">
        <f t="shared" si="28"/>
        <v>1.9944165727711791</v>
      </c>
      <c r="T48" s="21">
        <f t="shared" si="28"/>
        <v>2.0993858660749254</v>
      </c>
      <c r="U48" s="19">
        <f t="shared" si="28"/>
        <v>2.8761586365226481</v>
      </c>
      <c r="V48" s="19">
        <f t="shared" si="28"/>
        <v>3.7159129829526178</v>
      </c>
      <c r="W48" s="19">
        <f t="shared" si="28"/>
        <v>10.182021450463388</v>
      </c>
      <c r="X48" s="19">
        <f t="shared" si="16"/>
        <v>2.502518404379197</v>
      </c>
      <c r="Y48" s="17" t="b">
        <f t="shared" si="17"/>
        <v>1</v>
      </c>
      <c r="Z48" s="14" t="s">
        <v>38</v>
      </c>
      <c r="AA48" s="5">
        <f t="shared" si="18"/>
        <v>0.61842105263157887</v>
      </c>
      <c r="AB48" s="15" t="str">
        <f t="shared" si="22"/>
        <v>F3</v>
      </c>
    </row>
    <row r="49" spans="2:28">
      <c r="B49" s="5">
        <f t="shared" si="19"/>
        <v>150</v>
      </c>
      <c r="C49" s="16" t="str">
        <f t="shared" si="27"/>
        <v>F</v>
      </c>
      <c r="D49" s="16">
        <v>4</v>
      </c>
      <c r="E49" s="16" t="str">
        <f t="shared" si="3"/>
        <v>F4</v>
      </c>
      <c r="F49" s="17">
        <f t="shared" si="4"/>
        <v>6900</v>
      </c>
      <c r="G49" s="18">
        <f t="shared" si="5"/>
        <v>1.1896551724137931</v>
      </c>
      <c r="H49" s="18">
        <f t="shared" si="6"/>
        <v>1.4152794292508919</v>
      </c>
      <c r="I49" s="18">
        <f t="shared" si="7"/>
        <v>1.3669668254309888</v>
      </c>
      <c r="J49" s="19">
        <f t="shared" si="8"/>
        <v>6.3570390706080429E-3</v>
      </c>
      <c r="K49" s="19">
        <f t="shared" si="9"/>
        <v>3.7428320398778605</v>
      </c>
      <c r="L49" s="19">
        <f t="shared" si="10"/>
        <v>0.41965704103032003</v>
      </c>
      <c r="M49" s="19">
        <f t="shared" si="11"/>
        <v>4196570410.3032002</v>
      </c>
      <c r="N49" s="19">
        <f t="shared" si="12"/>
        <v>0.45364926135377592</v>
      </c>
      <c r="O49" s="20">
        <f t="shared" si="13"/>
        <v>1.1227439705285376</v>
      </c>
      <c r="P49" s="19">
        <f t="shared" si="14"/>
        <v>0.13669668254309889</v>
      </c>
      <c r="Q49" s="19">
        <f t="shared" si="24"/>
        <v>0.96732001425043679</v>
      </c>
      <c r="R49" s="19">
        <f t="shared" si="21"/>
        <v>1.4509800213756552</v>
      </c>
      <c r="S49" s="19">
        <f t="shared" si="28"/>
        <v>1.8379080270758299</v>
      </c>
      <c r="T49" s="21">
        <f t="shared" si="28"/>
        <v>1.9346400285008736</v>
      </c>
      <c r="U49" s="19">
        <f t="shared" si="28"/>
        <v>2.6504568390461971</v>
      </c>
      <c r="V49" s="19">
        <f t="shared" si="28"/>
        <v>3.4243128504465461</v>
      </c>
      <c r="W49" s="19">
        <f t="shared" si="28"/>
        <v>9.3830041382292357</v>
      </c>
      <c r="X49" s="19">
        <f t="shared" si="16"/>
        <v>2.2619299793922072</v>
      </c>
      <c r="Y49" s="17" t="b">
        <f t="shared" si="17"/>
        <v>1</v>
      </c>
      <c r="Z49" s="14" t="s">
        <v>38</v>
      </c>
      <c r="AA49" s="5">
        <f t="shared" si="18"/>
        <v>0.61842105263157898</v>
      </c>
      <c r="AB49" s="15" t="str">
        <f t="shared" si="22"/>
        <v>F4</v>
      </c>
    </row>
    <row r="50" spans="2:28">
      <c r="B50" s="5">
        <f t="shared" si="19"/>
        <v>150</v>
      </c>
      <c r="C50" s="16" t="str">
        <f t="shared" si="27"/>
        <v>F</v>
      </c>
      <c r="D50" s="16">
        <v>5</v>
      </c>
      <c r="E50" s="16" t="str">
        <f t="shared" si="3"/>
        <v>F5</v>
      </c>
      <c r="F50" s="17">
        <f t="shared" si="4"/>
        <v>6750</v>
      </c>
      <c r="G50" s="18">
        <f t="shared" si="5"/>
        <v>1.1637931034482758</v>
      </c>
      <c r="H50" s="18">
        <f t="shared" si="6"/>
        <v>1.3544143876337691</v>
      </c>
      <c r="I50" s="18">
        <f t="shared" si="7"/>
        <v>1.313942628248298</v>
      </c>
      <c r="J50" s="19">
        <f t="shared" si="8"/>
        <v>6.1104515990564098E-3</v>
      </c>
      <c r="K50" s="19">
        <f t="shared" si="9"/>
        <v>3.1670573110800424</v>
      </c>
      <c r="L50" s="19">
        <f t="shared" si="10"/>
        <v>0.46840454846630503</v>
      </c>
      <c r="M50" s="19">
        <f t="shared" si="11"/>
        <v>4684045484.6630507</v>
      </c>
      <c r="N50" s="19">
        <f t="shared" si="12"/>
        <v>0.50634531689207574</v>
      </c>
      <c r="O50" s="20">
        <f t="shared" si="13"/>
        <v>1.1064127865760067</v>
      </c>
      <c r="P50" s="19">
        <f t="shared" si="14"/>
        <v>0.1313942628248298</v>
      </c>
      <c r="Q50" s="19">
        <f t="shared" si="24"/>
        <v>0.88981140011241178</v>
      </c>
      <c r="R50" s="19">
        <f t="shared" si="21"/>
        <v>1.3347171001686178</v>
      </c>
      <c r="S50" s="19">
        <f t="shared" si="28"/>
        <v>1.6906416602135823</v>
      </c>
      <c r="T50" s="21">
        <f t="shared" si="28"/>
        <v>1.7796228002248236</v>
      </c>
      <c r="U50" s="19">
        <f t="shared" si="28"/>
        <v>2.4380832363080085</v>
      </c>
      <c r="V50" s="19">
        <f t="shared" si="28"/>
        <v>3.1499323563979376</v>
      </c>
      <c r="W50" s="19">
        <f t="shared" si="28"/>
        <v>8.6311705810903945</v>
      </c>
      <c r="X50" s="19">
        <f t="shared" si="16"/>
        <v>2.0399342163740228</v>
      </c>
      <c r="Y50" s="17" t="b">
        <f t="shared" si="17"/>
        <v>1</v>
      </c>
      <c r="Z50" s="14" t="s">
        <v>38</v>
      </c>
      <c r="AA50" s="5">
        <f t="shared" si="18"/>
        <v>0.61842105263157898</v>
      </c>
      <c r="AB50" s="15" t="str">
        <f t="shared" si="22"/>
        <v>F5</v>
      </c>
    </row>
    <row r="51" spans="2:28">
      <c r="B51" s="5">
        <f t="shared" si="19"/>
        <v>150</v>
      </c>
      <c r="C51" s="16" t="str">
        <f t="shared" si="27"/>
        <v>F</v>
      </c>
      <c r="D51" s="16">
        <v>6</v>
      </c>
      <c r="E51" s="16" t="str">
        <f t="shared" si="3"/>
        <v>F6</v>
      </c>
      <c r="F51" s="17">
        <f t="shared" si="4"/>
        <v>6600</v>
      </c>
      <c r="G51" s="18">
        <f t="shared" si="5"/>
        <v>1.1379310344827587</v>
      </c>
      <c r="H51" s="18">
        <f t="shared" si="6"/>
        <v>1.2948870392390013</v>
      </c>
      <c r="I51" s="18">
        <f t="shared" si="7"/>
        <v>1.2618527994972262</v>
      </c>
      <c r="J51" s="19">
        <f t="shared" si="8"/>
        <v>5.8682093804514031E-3</v>
      </c>
      <c r="K51" s="19">
        <f t="shared" si="9"/>
        <v>2.6698149402654368</v>
      </c>
      <c r="L51" s="19">
        <f t="shared" si="10"/>
        <v>0.52410739812936069</v>
      </c>
      <c r="M51" s="19">
        <f t="shared" si="11"/>
        <v>5241073981.2936068</v>
      </c>
      <c r="N51" s="19">
        <f t="shared" si="12"/>
        <v>0.56656009737783886</v>
      </c>
      <c r="O51" s="20">
        <f t="shared" si="13"/>
        <v>1.0899601700337938</v>
      </c>
      <c r="P51" s="19">
        <f t="shared" si="14"/>
        <v>0.12618527994972262</v>
      </c>
      <c r="Q51" s="19">
        <f t="shared" si="24"/>
        <v>0.81697841774820412</v>
      </c>
      <c r="R51" s="19">
        <f t="shared" si="21"/>
        <v>1.2254676266223061</v>
      </c>
      <c r="S51" s="19">
        <f t="shared" si="28"/>
        <v>1.5522589937215878</v>
      </c>
      <c r="T51" s="21">
        <f t="shared" si="28"/>
        <v>1.6339568354964082</v>
      </c>
      <c r="U51" s="19">
        <f t="shared" si="28"/>
        <v>2.2385208646300794</v>
      </c>
      <c r="V51" s="19">
        <f t="shared" si="28"/>
        <v>2.8921035988286428</v>
      </c>
      <c r="W51" s="19">
        <f t="shared" si="28"/>
        <v>7.9246906521575795</v>
      </c>
      <c r="X51" s="19">
        <f t="shared" si="16"/>
        <v>1.8354600122349329</v>
      </c>
      <c r="Y51" s="17" t="b">
        <f t="shared" si="17"/>
        <v>1</v>
      </c>
      <c r="Z51" s="14" t="s">
        <v>38</v>
      </c>
      <c r="AA51" s="5">
        <f t="shared" si="18"/>
        <v>0.61842105263157876</v>
      </c>
      <c r="AB51" s="15" t="str">
        <f t="shared" si="22"/>
        <v>F6</v>
      </c>
    </row>
    <row r="52" spans="2:28">
      <c r="B52" s="5">
        <f t="shared" si="19"/>
        <v>150</v>
      </c>
      <c r="C52" s="16" t="str">
        <f t="shared" si="27"/>
        <v>F</v>
      </c>
      <c r="D52" s="16">
        <v>7</v>
      </c>
      <c r="E52" s="16" t="str">
        <f t="shared" si="3"/>
        <v>F7</v>
      </c>
      <c r="F52" s="17">
        <f t="shared" si="4"/>
        <v>6450</v>
      </c>
      <c r="G52" s="18">
        <f t="shared" si="5"/>
        <v>1.1120689655172413</v>
      </c>
      <c r="H52" s="18">
        <f t="shared" si="6"/>
        <v>1.2366973840665874</v>
      </c>
      <c r="I52" s="18">
        <f t="shared" si="7"/>
        <v>1.2107015486412549</v>
      </c>
      <c r="J52" s="19">
        <f t="shared" si="8"/>
        <v>5.6303319907793021E-3</v>
      </c>
      <c r="K52" s="19">
        <f t="shared" si="9"/>
        <v>2.2418217593201151</v>
      </c>
      <c r="L52" s="19">
        <f t="shared" si="10"/>
        <v>0.5879513537189075</v>
      </c>
      <c r="M52" s="19">
        <f t="shared" si="11"/>
        <v>5879513537.1890745</v>
      </c>
      <c r="N52" s="19">
        <f t="shared" si="12"/>
        <v>0.63557541337013901</v>
      </c>
      <c r="O52" s="20">
        <f t="shared" si="13"/>
        <v>1.0733824265209353</v>
      </c>
      <c r="P52" s="19">
        <f t="shared" si="14"/>
        <v>0.12107015486412549</v>
      </c>
      <c r="Q52" s="19">
        <f t="shared" si="24"/>
        <v>0.74863571904500303</v>
      </c>
      <c r="R52" s="19">
        <f t="shared" si="21"/>
        <v>1.1229535785675044</v>
      </c>
      <c r="S52" s="19">
        <f t="shared" si="28"/>
        <v>1.4224078661855057</v>
      </c>
      <c r="T52" s="21">
        <f t="shared" si="28"/>
        <v>1.4972714380900061</v>
      </c>
      <c r="U52" s="19">
        <f t="shared" si="28"/>
        <v>2.0512618701833083</v>
      </c>
      <c r="V52" s="19">
        <f t="shared" si="28"/>
        <v>2.6501704454193109</v>
      </c>
      <c r="W52" s="19">
        <f t="shared" si="28"/>
        <v>7.2617664747365289</v>
      </c>
      <c r="X52" s="19">
        <f t="shared" si="16"/>
        <v>1.6474759712319103</v>
      </c>
      <c r="Y52" s="17" t="b">
        <f t="shared" si="17"/>
        <v>1</v>
      </c>
      <c r="Z52" s="14" t="s">
        <v>38</v>
      </c>
      <c r="AA52" s="5">
        <f t="shared" si="18"/>
        <v>0.61842105263157887</v>
      </c>
      <c r="AB52" s="15" t="str">
        <f t="shared" si="22"/>
        <v>F7</v>
      </c>
    </row>
    <row r="53" spans="2:28">
      <c r="B53" s="5">
        <f t="shared" si="19"/>
        <v>150</v>
      </c>
      <c r="C53" s="16" t="str">
        <f t="shared" si="27"/>
        <v>F</v>
      </c>
      <c r="D53" s="16">
        <v>8</v>
      </c>
      <c r="E53" s="16" t="str">
        <f t="shared" si="3"/>
        <v>F8</v>
      </c>
      <c r="F53" s="17">
        <f t="shared" si="4"/>
        <v>6300</v>
      </c>
      <c r="G53" s="18">
        <f t="shared" si="5"/>
        <v>1.0862068965517242</v>
      </c>
      <c r="H53" s="18">
        <f t="shared" si="6"/>
        <v>1.179845422116528</v>
      </c>
      <c r="I53" s="18">
        <f t="shared" si="7"/>
        <v>1.1604932015658731</v>
      </c>
      <c r="J53" s="19">
        <f t="shared" si="8"/>
        <v>5.3968395474435112E-3</v>
      </c>
      <c r="K53" s="19">
        <f t="shared" si="9"/>
        <v>1.8747157359263757</v>
      </c>
      <c r="L53" s="19">
        <f t="shared" si="10"/>
        <v>0.66135892781207262</v>
      </c>
      <c r="M53" s="19">
        <f t="shared" si="11"/>
        <v>6613589278.1207266</v>
      </c>
      <c r="N53" s="19">
        <f t="shared" si="12"/>
        <v>0.71492900096485046</v>
      </c>
      <c r="O53" s="20">
        <f t="shared" si="13"/>
        <v>1.0566756603566687</v>
      </c>
      <c r="P53" s="19">
        <f t="shared" si="14"/>
        <v>0.11604932015658731</v>
      </c>
      <c r="Q53" s="19">
        <f t="shared" si="24"/>
        <v>0.68460129563242422</v>
      </c>
      <c r="R53" s="19">
        <f t="shared" si="21"/>
        <v>1.0269019434486364</v>
      </c>
      <c r="S53" s="19">
        <f t="shared" si="28"/>
        <v>1.3007424617016059</v>
      </c>
      <c r="T53" s="21">
        <f t="shared" si="28"/>
        <v>1.3692025912648484</v>
      </c>
      <c r="U53" s="19">
        <f t="shared" si="28"/>
        <v>1.8758075500328426</v>
      </c>
      <c r="V53" s="19">
        <f t="shared" si="28"/>
        <v>2.4234885865387819</v>
      </c>
      <c r="W53" s="19">
        <f t="shared" si="28"/>
        <v>6.6406325676345146</v>
      </c>
      <c r="X53" s="19">
        <f t="shared" si="16"/>
        <v>1.4749897851887386</v>
      </c>
      <c r="Y53" s="17" t="b">
        <f t="shared" si="17"/>
        <v>1</v>
      </c>
      <c r="Z53" s="14" t="s">
        <v>38</v>
      </c>
      <c r="AA53" s="5">
        <f t="shared" si="18"/>
        <v>0.61842105263157887</v>
      </c>
      <c r="AB53" s="15" t="str">
        <f t="shared" si="22"/>
        <v>F8</v>
      </c>
    </row>
    <row r="54" spans="2:28">
      <c r="B54" s="5">
        <f t="shared" si="19"/>
        <v>150</v>
      </c>
      <c r="C54" s="16" t="str">
        <f t="shared" si="27"/>
        <v>F</v>
      </c>
      <c r="D54" s="16">
        <v>9</v>
      </c>
      <c r="E54" s="16" t="str">
        <f t="shared" si="3"/>
        <v>F9</v>
      </c>
      <c r="F54" s="17">
        <f t="shared" si="4"/>
        <v>6150</v>
      </c>
      <c r="G54" s="18">
        <f t="shared" si="5"/>
        <v>1.0603448275862069</v>
      </c>
      <c r="H54" s="18">
        <f t="shared" si="6"/>
        <v>1.1243311533888227</v>
      </c>
      <c r="I54" s="18">
        <f t="shared" si="7"/>
        <v>1.1112322066217855</v>
      </c>
      <c r="J54" s="19">
        <f t="shared" si="8"/>
        <v>5.1677527373683238E-3</v>
      </c>
      <c r="K54" s="19">
        <f t="shared" si="9"/>
        <v>1.5609828398475922</v>
      </c>
      <c r="L54" s="19">
        <f t="shared" si="10"/>
        <v>0.7460439089484634</v>
      </c>
      <c r="M54" s="19">
        <f t="shared" si="11"/>
        <v>7460439089.4846344</v>
      </c>
      <c r="N54" s="19">
        <f t="shared" si="12"/>
        <v>0.80647346557328892</v>
      </c>
      <c r="O54" s="20">
        <f t="shared" si="13"/>
        <v>1.0398357585152938</v>
      </c>
      <c r="P54" s="19">
        <f t="shared" si="14"/>
        <v>0.11112322066217856</v>
      </c>
      <c r="Q54" s="19">
        <f t="shared" si="24"/>
        <v>0.6246964942769393</v>
      </c>
      <c r="R54" s="19">
        <f t="shared" si="21"/>
        <v>0.93704474141540894</v>
      </c>
      <c r="S54" s="19">
        <f t="shared" si="28"/>
        <v>1.1869233391261846</v>
      </c>
      <c r="T54" s="21">
        <f t="shared" si="28"/>
        <v>1.2493929885538786</v>
      </c>
      <c r="U54" s="19">
        <f t="shared" si="28"/>
        <v>1.7116683943188138</v>
      </c>
      <c r="V54" s="19">
        <f t="shared" si="28"/>
        <v>2.2114255897403652</v>
      </c>
      <c r="W54" s="19">
        <f t="shared" si="28"/>
        <v>6.0595559944863107</v>
      </c>
      <c r="X54" s="19">
        <f t="shared" si="16"/>
        <v>1.3170476094745327</v>
      </c>
      <c r="Y54" s="17" t="b">
        <f t="shared" si="17"/>
        <v>1</v>
      </c>
      <c r="Z54" s="14" t="s">
        <v>38</v>
      </c>
      <c r="AA54" s="5">
        <f t="shared" si="18"/>
        <v>0.61842105263157898</v>
      </c>
      <c r="AB54" s="15" t="str">
        <f t="shared" si="22"/>
        <v>F9</v>
      </c>
    </row>
    <row r="55" spans="2:28">
      <c r="B55" s="5">
        <f t="shared" si="19"/>
        <v>100</v>
      </c>
      <c r="C55" s="16" t="str">
        <f>$C$6</f>
        <v>G</v>
      </c>
      <c r="D55" s="16" cm="1">
        <f t="array" ref="D55:D64">_xlfn.SEQUENCE(10,1,0)</f>
        <v>0</v>
      </c>
      <c r="E55" s="16" t="str">
        <f t="shared" si="3"/>
        <v>G0</v>
      </c>
      <c r="F55" s="17">
        <f t="shared" si="4"/>
        <v>6000</v>
      </c>
      <c r="G55" s="18">
        <f t="shared" si="5"/>
        <v>1.0344827586206897</v>
      </c>
      <c r="H55" s="18">
        <f t="shared" si="6"/>
        <v>1.0701545778834722</v>
      </c>
      <c r="I55" s="18">
        <f t="shared" si="7"/>
        <v>1.0629231411354951</v>
      </c>
      <c r="J55" s="19">
        <f t="shared" si="8"/>
        <v>4.9430928472761967E-3</v>
      </c>
      <c r="K55" s="19">
        <f t="shared" si="9"/>
        <v>1.2938881989035362</v>
      </c>
      <c r="L55" s="19">
        <f t="shared" si="10"/>
        <v>0.84408020576131648</v>
      </c>
      <c r="M55" s="19">
        <f t="shared" si="11"/>
        <v>8440802057.6131649</v>
      </c>
      <c r="N55" s="19">
        <f t="shared" si="12"/>
        <v>0.9124507024279831</v>
      </c>
      <c r="O55" s="20">
        <f t="shared" si="13"/>
        <v>1.0228583728775693</v>
      </c>
      <c r="P55" s="19">
        <f t="shared" si="14"/>
        <v>0.10629231411354952</v>
      </c>
      <c r="Q55" s="19">
        <f t="shared" si="24"/>
        <v>0.56874603271221513</v>
      </c>
      <c r="R55" s="19">
        <f t="shared" si="21"/>
        <v>0.8531190490683227</v>
      </c>
      <c r="S55" s="19">
        <f t="shared" si="28"/>
        <v>1.0806174621532088</v>
      </c>
      <c r="T55" s="21">
        <f t="shared" si="28"/>
        <v>1.1374920654244303</v>
      </c>
      <c r="U55" s="19">
        <f t="shared" si="28"/>
        <v>1.5583641296314696</v>
      </c>
      <c r="V55" s="19">
        <f t="shared" si="28"/>
        <v>2.0133609558012417</v>
      </c>
      <c r="W55" s="19">
        <f t="shared" si="28"/>
        <v>5.5168365173084863</v>
      </c>
      <c r="X55" s="19">
        <f t="shared" si="16"/>
        <v>1.1727334346119307</v>
      </c>
      <c r="Y55" s="17" t="b">
        <f t="shared" si="17"/>
        <v>1</v>
      </c>
      <c r="Z55" s="14" t="s">
        <v>38</v>
      </c>
      <c r="AA55" s="5">
        <f t="shared" si="18"/>
        <v>0.61842105263157965</v>
      </c>
      <c r="AB55" s="15" t="str">
        <f t="shared" si="22"/>
        <v>G0</v>
      </c>
    </row>
    <row r="56" spans="2:28">
      <c r="B56" s="5">
        <f t="shared" si="19"/>
        <v>100</v>
      </c>
      <c r="C56" s="16" t="str">
        <f t="shared" ref="C56:C64" si="29">C55</f>
        <v>G</v>
      </c>
      <c r="D56" s="16">
        <v>1</v>
      </c>
      <c r="E56" s="16" t="str">
        <f t="shared" si="3"/>
        <v>G1</v>
      </c>
      <c r="F56" s="17">
        <f t="shared" si="4"/>
        <v>5900</v>
      </c>
      <c r="G56" s="18">
        <f t="shared" si="5"/>
        <v>1.0172413793103448</v>
      </c>
      <c r="H56" s="18">
        <f t="shared" si="6"/>
        <v>1.0347800237812126</v>
      </c>
      <c r="I56" s="18">
        <f t="shared" si="7"/>
        <v>1.0312482689245639</v>
      </c>
      <c r="J56" s="19">
        <f t="shared" si="8"/>
        <v>4.7957897844254057E-3</v>
      </c>
      <c r="K56" s="19">
        <f t="shared" si="9"/>
        <v>1.1387346542385373</v>
      </c>
      <c r="L56" s="19">
        <f t="shared" si="10"/>
        <v>0.91807869576971868</v>
      </c>
      <c r="M56" s="19">
        <f t="shared" si="11"/>
        <v>9180786957.6971874</v>
      </c>
      <c r="N56" s="19">
        <f t="shared" si="12"/>
        <v>0.9924430701270659</v>
      </c>
      <c r="O56" s="20">
        <f t="shared" si="13"/>
        <v>1.0114614739939709</v>
      </c>
      <c r="P56" s="19">
        <f t="shared" si="14"/>
        <v>0.10312482689245639</v>
      </c>
      <c r="Q56" s="19">
        <f t="shared" si="24"/>
        <v>0.53355755412104733</v>
      </c>
      <c r="R56" s="19">
        <f t="shared" si="21"/>
        <v>0.80033633118157099</v>
      </c>
      <c r="S56" s="19">
        <f t="shared" si="28"/>
        <v>1.01375935282999</v>
      </c>
      <c r="T56" s="21">
        <f t="shared" si="28"/>
        <v>1.0671151082420947</v>
      </c>
      <c r="U56" s="19">
        <f t="shared" si="28"/>
        <v>1.4619476982916697</v>
      </c>
      <c r="V56" s="19">
        <f t="shared" si="28"/>
        <v>1.8887937415885077</v>
      </c>
      <c r="W56" s="19">
        <f t="shared" si="28"/>
        <v>5.1755082749741588</v>
      </c>
      <c r="X56" s="19">
        <f t="shared" si="16"/>
        <v>1.083659605664022</v>
      </c>
      <c r="Y56" s="17" t="b">
        <f t="shared" si="17"/>
        <v>1</v>
      </c>
      <c r="Z56" s="14" t="s">
        <v>38</v>
      </c>
      <c r="AA56" s="5">
        <f t="shared" si="18"/>
        <v>0.61842105263157998</v>
      </c>
      <c r="AB56" s="15" t="str">
        <f t="shared" si="22"/>
        <v>G1</v>
      </c>
    </row>
    <row r="57" spans="2:28">
      <c r="B57" s="5">
        <f t="shared" si="19"/>
        <v>100</v>
      </c>
      <c r="C57" s="16" t="str">
        <f t="shared" si="29"/>
        <v>G</v>
      </c>
      <c r="D57" s="16">
        <v>2</v>
      </c>
      <c r="E57" s="16" t="str">
        <f t="shared" si="3"/>
        <v>G2</v>
      </c>
      <c r="F57" s="17">
        <f t="shared" si="4"/>
        <v>5800</v>
      </c>
      <c r="G57" s="18">
        <f t="shared" si="5"/>
        <v>1</v>
      </c>
      <c r="H57" s="18">
        <f t="shared" si="6"/>
        <v>1</v>
      </c>
      <c r="I57" s="18">
        <f t="shared" si="7"/>
        <v>1</v>
      </c>
      <c r="J57" s="19">
        <f t="shared" si="8"/>
        <v>4.6504706276275154E-3</v>
      </c>
      <c r="K57" s="19">
        <f t="shared" si="9"/>
        <v>1</v>
      </c>
      <c r="L57" s="19">
        <f t="shared" si="10"/>
        <v>1</v>
      </c>
      <c r="M57" s="19">
        <f t="shared" si="11"/>
        <v>10000000000</v>
      </c>
      <c r="N57" s="19">
        <f t="shared" si="12"/>
        <v>1.081</v>
      </c>
      <c r="O57" s="20">
        <f t="shared" si="13"/>
        <v>1</v>
      </c>
      <c r="P57" s="19">
        <f t="shared" si="14"/>
        <v>0.1</v>
      </c>
      <c r="Q57" s="19">
        <f t="shared" si="24"/>
        <v>0.5</v>
      </c>
      <c r="R57" s="19">
        <f t="shared" si="21"/>
        <v>0.75</v>
      </c>
      <c r="S57" s="19">
        <f t="shared" si="28"/>
        <v>0.95</v>
      </c>
      <c r="T57" s="21">
        <f t="shared" si="28"/>
        <v>1</v>
      </c>
      <c r="U57" s="19">
        <f t="shared" si="28"/>
        <v>1.37</v>
      </c>
      <c r="V57" s="19">
        <f t="shared" si="28"/>
        <v>1.77</v>
      </c>
      <c r="W57" s="19">
        <f t="shared" si="28"/>
        <v>4.8499999999999996</v>
      </c>
      <c r="X57" s="19">
        <f t="shared" si="16"/>
        <v>1</v>
      </c>
      <c r="Y57" s="17" t="b">
        <f t="shared" si="17"/>
        <v>1</v>
      </c>
      <c r="Z57" s="14" t="s">
        <v>38</v>
      </c>
      <c r="AA57" s="5" t="e">
        <f t="shared" si="18"/>
        <v>#DIV/0!</v>
      </c>
      <c r="AB57" s="15" t="str">
        <f t="shared" si="22"/>
        <v>G2</v>
      </c>
    </row>
    <row r="58" spans="2:28">
      <c r="B58" s="5">
        <f t="shared" si="19"/>
        <v>100</v>
      </c>
      <c r="C58" s="16" t="str">
        <f t="shared" si="29"/>
        <v>G</v>
      </c>
      <c r="D58" s="16">
        <v>3</v>
      </c>
      <c r="E58" s="16" t="str">
        <f t="shared" si="3"/>
        <v>G3</v>
      </c>
      <c r="F58" s="17">
        <f t="shared" si="4"/>
        <v>5700</v>
      </c>
      <c r="G58" s="18">
        <f t="shared" si="5"/>
        <v>0.98275862068965514</v>
      </c>
      <c r="H58" s="18">
        <f t="shared" si="6"/>
        <v>0.96581450653983347</v>
      </c>
      <c r="I58" s="18">
        <f t="shared" si="7"/>
        <v>0.96917979545172428</v>
      </c>
      <c r="J58" s="19">
        <f t="shared" si="8"/>
        <v>4.5071421716382874E-3</v>
      </c>
      <c r="K58" s="19">
        <f t="shared" si="9"/>
        <v>0.87618568212589143</v>
      </c>
      <c r="L58" s="19">
        <f t="shared" si="10"/>
        <v>1.0908516414069931</v>
      </c>
      <c r="M58" s="19">
        <f t="shared" si="11"/>
        <v>10908516414.069931</v>
      </c>
      <c r="N58" s="19">
        <f t="shared" si="12"/>
        <v>1.1792106243609595</v>
      </c>
      <c r="O58" s="20">
        <f t="shared" si="13"/>
        <v>0.9884724619896611</v>
      </c>
      <c r="P58" s="19">
        <f t="shared" si="14"/>
        <v>9.6917979545172436E-2</v>
      </c>
      <c r="Q58" s="19">
        <f t="shared" si="24"/>
        <v>0.4680239529462919</v>
      </c>
      <c r="R58" s="19">
        <f t="shared" si="21"/>
        <v>0.70203592941943782</v>
      </c>
      <c r="S58" s="19">
        <f t="shared" si="28"/>
        <v>0.88924551059795454</v>
      </c>
      <c r="T58" s="21">
        <f t="shared" si="28"/>
        <v>0.9360479058925838</v>
      </c>
      <c r="U58" s="19">
        <f t="shared" si="28"/>
        <v>1.2823856310728399</v>
      </c>
      <c r="V58" s="19">
        <f t="shared" si="28"/>
        <v>1.6568047934298733</v>
      </c>
      <c r="W58" s="19">
        <f t="shared" si="28"/>
        <v>4.5398323435790306</v>
      </c>
      <c r="X58" s="19">
        <f t="shared" si="16"/>
        <v>0.92151042326199495</v>
      </c>
      <c r="Y58" s="17" t="b">
        <f t="shared" si="17"/>
        <v>1</v>
      </c>
      <c r="Z58" s="14" t="s">
        <v>38</v>
      </c>
      <c r="AA58" s="5">
        <f t="shared" si="18"/>
        <v>0.61842105263157832</v>
      </c>
      <c r="AB58" s="15" t="str">
        <f t="shared" si="22"/>
        <v>G3</v>
      </c>
    </row>
    <row r="59" spans="2:28">
      <c r="B59" s="5">
        <f t="shared" si="19"/>
        <v>100</v>
      </c>
      <c r="C59" s="16" t="str">
        <f t="shared" si="29"/>
        <v>G</v>
      </c>
      <c r="D59" s="16">
        <v>4</v>
      </c>
      <c r="E59" s="16" t="str">
        <f t="shared" si="3"/>
        <v>G4</v>
      </c>
      <c r="F59" s="17">
        <f t="shared" si="4"/>
        <v>5600</v>
      </c>
      <c r="G59" s="18">
        <f t="shared" si="5"/>
        <v>0.96551724137931039</v>
      </c>
      <c r="H59" s="18">
        <f t="shared" si="6"/>
        <v>0.93222354340071356</v>
      </c>
      <c r="I59" s="18">
        <f t="shared" si="7"/>
        <v>0.93878914691980409</v>
      </c>
      <c r="J59" s="19">
        <f t="shared" si="8"/>
        <v>4.3658113532860417E-3</v>
      </c>
      <c r="K59" s="19">
        <f t="shared" si="9"/>
        <v>0.76590737986572199</v>
      </c>
      <c r="L59" s="19">
        <f t="shared" si="10"/>
        <v>1.1917902627067587</v>
      </c>
      <c r="M59" s="19">
        <f t="shared" si="11"/>
        <v>11917902627.067587</v>
      </c>
      <c r="N59" s="19">
        <f t="shared" si="12"/>
        <v>1.288325273986006</v>
      </c>
      <c r="O59" s="20">
        <f t="shared" si="13"/>
        <v>0.97687730992026445</v>
      </c>
      <c r="P59" s="19">
        <f t="shared" si="14"/>
        <v>9.3878914691980411E-2</v>
      </c>
      <c r="Q59" s="19">
        <f t="shared" si="24"/>
        <v>0.43758067252385646</v>
      </c>
      <c r="R59" s="19">
        <f t="shared" si="21"/>
        <v>0.65637100878578469</v>
      </c>
      <c r="S59" s="19">
        <f t="shared" si="28"/>
        <v>0.83140327779532719</v>
      </c>
      <c r="T59" s="21">
        <f t="shared" si="28"/>
        <v>0.87516134504771292</v>
      </c>
      <c r="U59" s="19">
        <f t="shared" si="28"/>
        <v>1.1989710427153668</v>
      </c>
      <c r="V59" s="19">
        <f t="shared" si="28"/>
        <v>1.5490355807344518</v>
      </c>
      <c r="W59" s="19">
        <f t="shared" si="28"/>
        <v>4.2445325234814071</v>
      </c>
      <c r="X59" s="19">
        <f t="shared" si="16"/>
        <v>0.84795373444765465</v>
      </c>
      <c r="Y59" s="17" t="b">
        <f t="shared" si="17"/>
        <v>1</v>
      </c>
      <c r="Z59" s="14" t="s">
        <v>38</v>
      </c>
      <c r="AA59" s="5">
        <f t="shared" si="18"/>
        <v>0.61842105263157865</v>
      </c>
      <c r="AB59" s="15" t="str">
        <f t="shared" si="22"/>
        <v>G4</v>
      </c>
    </row>
    <row r="60" spans="2:28">
      <c r="B60" s="5">
        <f t="shared" si="19"/>
        <v>100</v>
      </c>
      <c r="C60" s="16" t="str">
        <f t="shared" si="29"/>
        <v>G</v>
      </c>
      <c r="D60" s="16">
        <v>5</v>
      </c>
      <c r="E60" s="16" t="str">
        <f t="shared" si="3"/>
        <v>G5</v>
      </c>
      <c r="F60" s="17">
        <f t="shared" si="4"/>
        <v>5500</v>
      </c>
      <c r="G60" s="18">
        <f t="shared" si="5"/>
        <v>0.94827586206896552</v>
      </c>
      <c r="H60" s="18">
        <f t="shared" si="6"/>
        <v>0.89922711058263971</v>
      </c>
      <c r="I60" s="18">
        <f t="shared" si="7"/>
        <v>0.9088295777863985</v>
      </c>
      <c r="J60" s="19">
        <f t="shared" si="8"/>
        <v>4.2264852570147631E-3</v>
      </c>
      <c r="K60" s="19">
        <f t="shared" si="9"/>
        <v>0.66788807466149003</v>
      </c>
      <c r="L60" s="19">
        <f t="shared" si="10"/>
        <v>1.304146920913251</v>
      </c>
      <c r="M60" s="19">
        <f t="shared" si="11"/>
        <v>13041469209.132509</v>
      </c>
      <c r="N60" s="19">
        <f t="shared" si="12"/>
        <v>1.4097828215072243</v>
      </c>
      <c r="O60" s="20">
        <f t="shared" si="13"/>
        <v>0.9652129289617889</v>
      </c>
      <c r="P60" s="19">
        <f t="shared" si="14"/>
        <v>9.0882957778639861E-2</v>
      </c>
      <c r="Q60" s="19">
        <f t="shared" si="24"/>
        <v>0.40862209762245177</v>
      </c>
      <c r="R60" s="19">
        <f t="shared" si="21"/>
        <v>0.61293314643367769</v>
      </c>
      <c r="S60" s="19">
        <f t="shared" si="28"/>
        <v>0.77638198548265835</v>
      </c>
      <c r="T60" s="21">
        <f t="shared" si="28"/>
        <v>0.81724419524490355</v>
      </c>
      <c r="U60" s="19">
        <f t="shared" si="28"/>
        <v>1.119624547485518</v>
      </c>
      <c r="V60" s="19">
        <f t="shared" si="28"/>
        <v>1.4465222255834793</v>
      </c>
      <c r="W60" s="19">
        <f t="shared" si="28"/>
        <v>3.9636343469377819</v>
      </c>
      <c r="X60" s="19">
        <f t="shared" si="16"/>
        <v>0.77909976055905228</v>
      </c>
      <c r="Y60" s="17" t="b">
        <f t="shared" si="17"/>
        <v>1</v>
      </c>
      <c r="Z60" s="14" t="s">
        <v>38</v>
      </c>
      <c r="AA60" s="5">
        <f t="shared" si="18"/>
        <v>0.61842105263157898</v>
      </c>
      <c r="AB60" s="15" t="str">
        <f t="shared" si="22"/>
        <v>G5</v>
      </c>
    </row>
    <row r="61" spans="2:28">
      <c r="B61" s="5">
        <f t="shared" si="19"/>
        <v>100</v>
      </c>
      <c r="C61" s="16" t="str">
        <f t="shared" si="29"/>
        <v>G</v>
      </c>
      <c r="D61" s="16">
        <v>6</v>
      </c>
      <c r="E61" s="16" t="str">
        <f t="shared" si="3"/>
        <v>G6</v>
      </c>
      <c r="F61" s="17">
        <f t="shared" si="4"/>
        <v>5400</v>
      </c>
      <c r="G61" s="18">
        <f t="shared" si="5"/>
        <v>0.93103448275862066</v>
      </c>
      <c r="H61" s="18">
        <f t="shared" si="6"/>
        <v>0.86682520808561236</v>
      </c>
      <c r="I61" s="18">
        <f t="shared" si="7"/>
        <v>0.87930264443657724</v>
      </c>
      <c r="J61" s="19">
        <f t="shared" si="8"/>
        <v>4.089171120747504E-3</v>
      </c>
      <c r="K61" s="19">
        <f t="shared" si="9"/>
        <v>0.58095142802853894</v>
      </c>
      <c r="L61" s="19">
        <f t="shared" si="10"/>
        <v>1.4294572401925807</v>
      </c>
      <c r="M61" s="19">
        <f t="shared" si="11"/>
        <v>14294572401.925806</v>
      </c>
      <c r="N61" s="19">
        <f t="shared" si="12"/>
        <v>1.5452432766481796</v>
      </c>
      <c r="O61" s="20">
        <f t="shared" si="13"/>
        <v>0.95347763555767673</v>
      </c>
      <c r="P61" s="19">
        <f t="shared" si="14"/>
        <v>8.793026444365773E-2</v>
      </c>
      <c r="Q61" s="19">
        <f t="shared" si="24"/>
        <v>0.38110084886698264</v>
      </c>
      <c r="R61" s="19">
        <f t="shared" si="21"/>
        <v>0.57165127330047394</v>
      </c>
      <c r="S61" s="19">
        <f t="shared" si="28"/>
        <v>0.72409161284726697</v>
      </c>
      <c r="T61" s="21">
        <f t="shared" si="28"/>
        <v>0.76220169773396529</v>
      </c>
      <c r="U61" s="19">
        <f t="shared" si="28"/>
        <v>1.0442163258955326</v>
      </c>
      <c r="V61" s="19">
        <f t="shared" si="28"/>
        <v>1.3490970049891187</v>
      </c>
      <c r="W61" s="19">
        <f t="shared" si="28"/>
        <v>3.6966782340097315</v>
      </c>
      <c r="X61" s="19">
        <f t="shared" si="16"/>
        <v>0.71472521080111628</v>
      </c>
      <c r="Y61" s="17" t="b">
        <f t="shared" si="17"/>
        <v>1</v>
      </c>
      <c r="Z61" s="14" t="s">
        <v>38</v>
      </c>
      <c r="AA61" s="5">
        <f t="shared" si="18"/>
        <v>0.61842105263157898</v>
      </c>
      <c r="AB61" s="15" t="str">
        <f t="shared" si="22"/>
        <v>G6</v>
      </c>
    </row>
    <row r="62" spans="2:28">
      <c r="B62" s="5">
        <f t="shared" si="19"/>
        <v>100</v>
      </c>
      <c r="C62" s="16" t="str">
        <f t="shared" si="29"/>
        <v>G</v>
      </c>
      <c r="D62" s="16">
        <v>7</v>
      </c>
      <c r="E62" s="16" t="str">
        <f t="shared" si="3"/>
        <v>G7</v>
      </c>
      <c r="F62" s="17">
        <f t="shared" si="4"/>
        <v>5300</v>
      </c>
      <c r="G62" s="18">
        <f t="shared" si="5"/>
        <v>0.91379310344827591</v>
      </c>
      <c r="H62" s="18">
        <f t="shared" si="6"/>
        <v>0.83501783590963152</v>
      </c>
      <c r="I62" s="18">
        <f t="shared" si="7"/>
        <v>0.85020993759332619</v>
      </c>
      <c r="J62" s="19">
        <f t="shared" si="8"/>
        <v>3.9538763420947868E-3</v>
      </c>
      <c r="K62" s="19">
        <f t="shared" si="9"/>
        <v>0.50401545980917439</v>
      </c>
      <c r="L62" s="19">
        <f t="shared" si="10"/>
        <v>1.5694974694526413</v>
      </c>
      <c r="M62" s="19">
        <f t="shared" si="11"/>
        <v>15694974694.526413</v>
      </c>
      <c r="N62" s="19">
        <f t="shared" si="12"/>
        <v>1.6966267644783053</v>
      </c>
      <c r="O62" s="20">
        <f t="shared" si="13"/>
        <v>0.94166967316846317</v>
      </c>
      <c r="P62" s="19">
        <f t="shared" si="14"/>
        <v>8.5020993759332628E-2</v>
      </c>
      <c r="Q62" s="19">
        <f t="shared" si="24"/>
        <v>0.35497023107902104</v>
      </c>
      <c r="R62" s="19">
        <f t="shared" si="21"/>
        <v>0.53245534661853156</v>
      </c>
      <c r="S62" s="19">
        <f t="shared" si="28"/>
        <v>0.67444343905013993</v>
      </c>
      <c r="T62" s="21">
        <f t="shared" si="28"/>
        <v>0.70994046215804207</v>
      </c>
      <c r="U62" s="19">
        <f t="shared" si="28"/>
        <v>0.97261843315651775</v>
      </c>
      <c r="V62" s="19">
        <f t="shared" si="28"/>
        <v>1.2565946180197345</v>
      </c>
      <c r="W62" s="19">
        <f t="shared" si="28"/>
        <v>3.4432112414665039</v>
      </c>
      <c r="X62" s="19">
        <f t="shared" si="16"/>
        <v>0.65461359031907496</v>
      </c>
      <c r="Y62" s="17" t="b">
        <f t="shared" si="17"/>
        <v>1</v>
      </c>
      <c r="Z62" s="14" t="s">
        <v>38</v>
      </c>
      <c r="AA62" s="5">
        <f t="shared" si="18"/>
        <v>0.61842105263157909</v>
      </c>
      <c r="AB62" s="15" t="str">
        <f t="shared" si="22"/>
        <v>G7</v>
      </c>
    </row>
    <row r="63" spans="2:28">
      <c r="B63" s="5">
        <f t="shared" si="19"/>
        <v>100</v>
      </c>
      <c r="C63" s="16" t="str">
        <f t="shared" si="29"/>
        <v>G</v>
      </c>
      <c r="D63" s="16">
        <v>8</v>
      </c>
      <c r="E63" s="16" t="str">
        <f t="shared" si="3"/>
        <v>G8</v>
      </c>
      <c r="F63" s="17">
        <f t="shared" si="4"/>
        <v>5200</v>
      </c>
      <c r="G63" s="18">
        <f t="shared" si="5"/>
        <v>0.89655172413793105</v>
      </c>
      <c r="H63" s="18">
        <f t="shared" si="6"/>
        <v>0.80380499405469685</v>
      </c>
      <c r="I63" s="18">
        <f t="shared" si="7"/>
        <v>0.82155308373258118</v>
      </c>
      <c r="J63" s="19">
        <f t="shared" si="8"/>
        <v>3.8206084849351776E-3</v>
      </c>
      <c r="K63" s="19">
        <f t="shared" si="9"/>
        <v>0.43608651826388578</v>
      </c>
      <c r="L63" s="19">
        <f t="shared" si="10"/>
        <v>1.7263277418373086</v>
      </c>
      <c r="M63" s="19">
        <f t="shared" si="11"/>
        <v>17263277418.373085</v>
      </c>
      <c r="N63" s="19">
        <f t="shared" si="12"/>
        <v>1.8661602889261306</v>
      </c>
      <c r="O63" s="20">
        <f t="shared" si="13"/>
        <v>0.92978720766621248</v>
      </c>
      <c r="P63" s="19">
        <f t="shared" si="14"/>
        <v>8.2155308373258129E-2</v>
      </c>
      <c r="Q63" s="19">
        <f t="shared" si="24"/>
        <v>0.33018423579264267</v>
      </c>
      <c r="R63" s="19">
        <f t="shared" si="21"/>
        <v>0.495276353688964</v>
      </c>
      <c r="S63" s="19">
        <f t="shared" ref="S63:W78" si="30">_xlfn.XLOOKUP(S$14,$M$2:$M$8,$N$2:$N$8)*SQRT($K63)</f>
        <v>0.62735004800602101</v>
      </c>
      <c r="T63" s="21">
        <f t="shared" si="30"/>
        <v>0.66036847158528533</v>
      </c>
      <c r="U63" s="19">
        <f t="shared" si="30"/>
        <v>0.90470480607184101</v>
      </c>
      <c r="V63" s="19">
        <f t="shared" si="30"/>
        <v>1.1688521947059551</v>
      </c>
      <c r="W63" s="19">
        <f t="shared" si="30"/>
        <v>3.2027870871886335</v>
      </c>
      <c r="X63" s="19">
        <f t="shared" si="16"/>
        <v>0.59855511346399837</v>
      </c>
      <c r="Y63" s="17" t="b">
        <f t="shared" si="17"/>
        <v>1</v>
      </c>
      <c r="Z63" s="14" t="s">
        <v>38</v>
      </c>
      <c r="AA63" s="5">
        <f t="shared" si="18"/>
        <v>0.61842105263157898</v>
      </c>
      <c r="AB63" s="15" t="str">
        <f t="shared" si="22"/>
        <v>G8</v>
      </c>
    </row>
    <row r="64" spans="2:28">
      <c r="B64" s="5">
        <f t="shared" si="19"/>
        <v>100</v>
      </c>
      <c r="C64" s="16" t="str">
        <f t="shared" si="29"/>
        <v>G</v>
      </c>
      <c r="D64" s="16">
        <v>9</v>
      </c>
      <c r="E64" s="16" t="str">
        <f t="shared" si="3"/>
        <v>G9</v>
      </c>
      <c r="F64" s="17">
        <f t="shared" si="4"/>
        <v>5100</v>
      </c>
      <c r="G64" s="18">
        <f t="shared" si="5"/>
        <v>0.87931034482758619</v>
      </c>
      <c r="H64" s="18">
        <f t="shared" si="6"/>
        <v>0.77318668252080858</v>
      </c>
      <c r="I64" s="18">
        <f t="shared" si="7"/>
        <v>0.79333374658470757</v>
      </c>
      <c r="J64" s="19">
        <f t="shared" si="8"/>
        <v>3.6893752863978737E-3</v>
      </c>
      <c r="K64" s="19">
        <f t="shared" si="9"/>
        <v>0.37625353355760921</v>
      </c>
      <c r="L64" s="19">
        <f t="shared" si="10"/>
        <v>1.9023441504575558</v>
      </c>
      <c r="M64" s="19">
        <f t="shared" si="11"/>
        <v>19023441504.575558</v>
      </c>
      <c r="N64" s="19">
        <f t="shared" si="12"/>
        <v>2.0564340266446179</v>
      </c>
      <c r="O64" s="20">
        <f t="shared" si="13"/>
        <v>0.91782832234382272</v>
      </c>
      <c r="P64" s="19">
        <f t="shared" si="14"/>
        <v>7.9333374658470762E-2</v>
      </c>
      <c r="Q64" s="19">
        <f t="shared" si="24"/>
        <v>0.30669754382681697</v>
      </c>
      <c r="R64" s="19">
        <f t="shared" si="21"/>
        <v>0.46004631574022548</v>
      </c>
      <c r="S64" s="19">
        <f t="shared" si="30"/>
        <v>0.58272533327095222</v>
      </c>
      <c r="T64" s="21">
        <f t="shared" si="30"/>
        <v>0.61339508765363393</v>
      </c>
      <c r="U64" s="19">
        <f t="shared" si="30"/>
        <v>0.8403512700854785</v>
      </c>
      <c r="V64" s="19">
        <f t="shared" si="30"/>
        <v>1.085709305146932</v>
      </c>
      <c r="W64" s="19">
        <f t="shared" si="30"/>
        <v>2.9749661751201244</v>
      </c>
      <c r="X64" s="19">
        <f t="shared" si="16"/>
        <v>0.54634661657503947</v>
      </c>
      <c r="Y64" s="17" t="b">
        <f t="shared" si="17"/>
        <v>1</v>
      </c>
      <c r="Z64" s="14" t="s">
        <v>38</v>
      </c>
      <c r="AA64" s="5">
        <f t="shared" si="18"/>
        <v>0.61842105263157887</v>
      </c>
      <c r="AB64" s="15" t="str">
        <f t="shared" si="22"/>
        <v>G9</v>
      </c>
    </row>
    <row r="65" spans="2:28">
      <c r="B65" s="5">
        <f t="shared" si="19"/>
        <v>150</v>
      </c>
      <c r="C65" s="16" t="str">
        <f>$C$7</f>
        <v>K</v>
      </c>
      <c r="D65" s="16" cm="1">
        <f t="array" ref="D65:D74">_xlfn.SEQUENCE(10,1,0)</f>
        <v>0</v>
      </c>
      <c r="E65" s="16" t="str">
        <f t="shared" si="3"/>
        <v>K0</v>
      </c>
      <c r="F65" s="17">
        <f t="shared" si="4"/>
        <v>5000</v>
      </c>
      <c r="G65" s="18">
        <f t="shared" si="5"/>
        <v>0.86206896551724133</v>
      </c>
      <c r="H65" s="18">
        <f t="shared" si="6"/>
        <v>0.74316290130796658</v>
      </c>
      <c r="I65" s="18">
        <f t="shared" si="7"/>
        <v>0.76555362872948785</v>
      </c>
      <c r="J65" s="19">
        <f t="shared" si="8"/>
        <v>3.5601846642801436E-3</v>
      </c>
      <c r="K65" s="19">
        <f t="shared" si="9"/>
        <v>0.32368254629176202</v>
      </c>
      <c r="L65" s="19">
        <f t="shared" si="10"/>
        <v>2.1003416576000009</v>
      </c>
      <c r="M65" s="19">
        <f t="shared" si="11"/>
        <v>21003416576.000008</v>
      </c>
      <c r="N65" s="19">
        <f t="shared" si="12"/>
        <v>2.2704693318656011</v>
      </c>
      <c r="O65" s="20">
        <f t="shared" si="13"/>
        <v>0.90579101249877603</v>
      </c>
      <c r="P65" s="19">
        <f t="shared" si="14"/>
        <v>7.6555362872948785E-2</v>
      </c>
      <c r="Q65" s="19">
        <f t="shared" si="24"/>
        <v>0.28446552791672403</v>
      </c>
      <c r="R65" s="19">
        <f t="shared" si="21"/>
        <v>0.42669829187508601</v>
      </c>
      <c r="S65" s="19">
        <f t="shared" si="30"/>
        <v>0.54048450304177564</v>
      </c>
      <c r="T65" s="21">
        <f t="shared" si="30"/>
        <v>0.56893105583344805</v>
      </c>
      <c r="U65" s="19">
        <f t="shared" si="30"/>
        <v>0.77943554649182389</v>
      </c>
      <c r="V65" s="19">
        <f t="shared" si="30"/>
        <v>1.0070079688252032</v>
      </c>
      <c r="W65" s="19">
        <f t="shared" si="30"/>
        <v>2.7593156207922229</v>
      </c>
      <c r="X65" s="19">
        <f t="shared" si="16"/>
        <v>0.49779147026647491</v>
      </c>
      <c r="Y65" s="17" t="b">
        <f t="shared" si="17"/>
        <v>1</v>
      </c>
      <c r="Z65" s="14" t="s">
        <v>38</v>
      </c>
      <c r="AA65" s="5">
        <f t="shared" si="18"/>
        <v>0.61842105263157909</v>
      </c>
      <c r="AB65" s="15" t="str">
        <f t="shared" si="22"/>
        <v>K0</v>
      </c>
    </row>
    <row r="66" spans="2:28">
      <c r="B66" s="5">
        <f t="shared" si="19"/>
        <v>150</v>
      </c>
      <c r="C66" s="16" t="str">
        <f t="shared" ref="C66:C74" si="31">C65</f>
        <v>K</v>
      </c>
      <c r="D66" s="16">
        <v>1</v>
      </c>
      <c r="E66" s="16" t="str">
        <f t="shared" si="3"/>
        <v>K1</v>
      </c>
      <c r="F66" s="17">
        <f t="shared" si="4"/>
        <v>4850</v>
      </c>
      <c r="G66" s="18">
        <f t="shared" si="5"/>
        <v>0.83620689655172409</v>
      </c>
      <c r="H66" s="18">
        <f t="shared" si="6"/>
        <v>0.69924197384066578</v>
      </c>
      <c r="I66" s="18">
        <f t="shared" si="7"/>
        <v>0.7247108127362214</v>
      </c>
      <c r="J66" s="19">
        <f t="shared" si="8"/>
        <v>3.3702463481538624E-3</v>
      </c>
      <c r="K66" s="19">
        <f t="shared" si="9"/>
        <v>0.25679375762319817</v>
      </c>
      <c r="L66" s="19">
        <f t="shared" si="10"/>
        <v>2.4458581990947663</v>
      </c>
      <c r="M66" s="19">
        <f t="shared" si="11"/>
        <v>24458581990.947662</v>
      </c>
      <c r="N66" s="19">
        <f t="shared" si="12"/>
        <v>2.6439727132214421</v>
      </c>
      <c r="O66" s="20">
        <f t="shared" si="13"/>
        <v>0.8875833838590016</v>
      </c>
      <c r="P66" s="19">
        <f t="shared" si="14"/>
        <v>7.2471081273622145E-2</v>
      </c>
      <c r="Q66" s="19">
        <f t="shared" si="24"/>
        <v>0.2533741095806743</v>
      </c>
      <c r="R66" s="19">
        <f t="shared" si="21"/>
        <v>0.38006116437101145</v>
      </c>
      <c r="S66" s="19">
        <f t="shared" si="30"/>
        <v>0.48141080820328114</v>
      </c>
      <c r="T66" s="21">
        <f t="shared" si="30"/>
        <v>0.5067482191613486</v>
      </c>
      <c r="U66" s="19">
        <f t="shared" si="30"/>
        <v>0.6942450602510476</v>
      </c>
      <c r="V66" s="19">
        <f t="shared" si="30"/>
        <v>0.89694434791558708</v>
      </c>
      <c r="W66" s="19">
        <f t="shared" si="30"/>
        <v>2.4577288629325404</v>
      </c>
      <c r="X66" s="19">
        <f t="shared" si="16"/>
        <v>0.43139449787021644</v>
      </c>
      <c r="Y66" s="17" t="b">
        <f t="shared" si="17"/>
        <v>1</v>
      </c>
      <c r="Z66" s="14" t="s">
        <v>38</v>
      </c>
      <c r="AA66" s="5">
        <f t="shared" si="18"/>
        <v>0.61842105263157898</v>
      </c>
      <c r="AB66" s="15" t="str">
        <f t="shared" si="22"/>
        <v>K1</v>
      </c>
    </row>
    <row r="67" spans="2:28">
      <c r="B67" s="5">
        <f t="shared" si="19"/>
        <v>150</v>
      </c>
      <c r="C67" s="16" t="str">
        <f t="shared" si="31"/>
        <v>K</v>
      </c>
      <c r="D67" s="16">
        <v>2</v>
      </c>
      <c r="E67" s="16" t="str">
        <f t="shared" si="3"/>
        <v>K2</v>
      </c>
      <c r="F67" s="17">
        <f t="shared" si="4"/>
        <v>4700</v>
      </c>
      <c r="G67" s="18">
        <f t="shared" si="5"/>
        <v>0.81034482758620685</v>
      </c>
      <c r="H67" s="18">
        <f t="shared" si="6"/>
        <v>0.6566587395957193</v>
      </c>
      <c r="I67" s="18">
        <f t="shared" si="7"/>
        <v>0.68486623586007811</v>
      </c>
      <c r="J67" s="19">
        <f t="shared" si="8"/>
        <v>3.1849503137211118E-3</v>
      </c>
      <c r="K67" s="19">
        <f t="shared" si="9"/>
        <v>0.20225113581637427</v>
      </c>
      <c r="L67" s="19">
        <f t="shared" si="10"/>
        <v>2.8618751137669207</v>
      </c>
      <c r="M67" s="19">
        <f t="shared" si="11"/>
        <v>28618751137.669209</v>
      </c>
      <c r="N67" s="19">
        <f t="shared" si="12"/>
        <v>3.0936869979820414</v>
      </c>
      <c r="O67" s="20">
        <f t="shared" si="13"/>
        <v>0.86918704152028736</v>
      </c>
      <c r="P67" s="19">
        <f t="shared" si="14"/>
        <v>6.8486623586007808E-2</v>
      </c>
      <c r="Q67" s="19">
        <f t="shared" si="24"/>
        <v>0.22486169961577177</v>
      </c>
      <c r="R67" s="19">
        <f t="shared" si="21"/>
        <v>0.33729254942365766</v>
      </c>
      <c r="S67" s="19">
        <f t="shared" si="30"/>
        <v>0.42723722926996632</v>
      </c>
      <c r="T67" s="21">
        <f t="shared" si="30"/>
        <v>0.44972339923154353</v>
      </c>
      <c r="U67" s="19">
        <f t="shared" si="30"/>
        <v>0.61612105694721464</v>
      </c>
      <c r="V67" s="19">
        <f t="shared" si="30"/>
        <v>0.79601041663983207</v>
      </c>
      <c r="W67" s="19">
        <f t="shared" si="30"/>
        <v>2.1811584862729858</v>
      </c>
      <c r="X67" s="19">
        <f t="shared" si="16"/>
        <v>0.37217599880296648</v>
      </c>
      <c r="Y67" s="17" t="b">
        <f t="shared" si="17"/>
        <v>1</v>
      </c>
      <c r="Z67" s="14" t="s">
        <v>38</v>
      </c>
      <c r="AA67" s="5">
        <f t="shared" si="18"/>
        <v>0.61842105263157887</v>
      </c>
      <c r="AB67" s="15" t="str">
        <f t="shared" si="22"/>
        <v>K2</v>
      </c>
    </row>
    <row r="68" spans="2:28">
      <c r="B68" s="5">
        <f t="shared" si="19"/>
        <v>150</v>
      </c>
      <c r="C68" s="16" t="str">
        <f t="shared" si="31"/>
        <v>K</v>
      </c>
      <c r="D68" s="16">
        <v>3</v>
      </c>
      <c r="E68" s="16" t="str">
        <f t="shared" si="3"/>
        <v>K3</v>
      </c>
      <c r="F68" s="17">
        <f t="shared" si="4"/>
        <v>4550</v>
      </c>
      <c r="G68" s="18">
        <f t="shared" si="5"/>
        <v>0.78448275862068961</v>
      </c>
      <c r="H68" s="18">
        <f t="shared" si="6"/>
        <v>0.61541319857312715</v>
      </c>
      <c r="I68" s="18">
        <f t="shared" si="7"/>
        <v>0.64602619126914407</v>
      </c>
      <c r="J68" s="19">
        <f t="shared" si="8"/>
        <v>3.0043258271752298E-3</v>
      </c>
      <c r="K68" s="19">
        <f t="shared" si="9"/>
        <v>0.15806432589664496</v>
      </c>
      <c r="L68" s="19">
        <f t="shared" si="10"/>
        <v>3.3657587579297292</v>
      </c>
      <c r="M68" s="19">
        <f t="shared" si="11"/>
        <v>33657587579.297291</v>
      </c>
      <c r="N68" s="19">
        <f t="shared" si="12"/>
        <v>3.6383852173220372</v>
      </c>
      <c r="O68" s="20">
        <f t="shared" si="13"/>
        <v>0.85059390952982139</v>
      </c>
      <c r="P68" s="19">
        <f t="shared" si="14"/>
        <v>6.460261912691441E-2</v>
      </c>
      <c r="Q68" s="19">
        <f t="shared" si="24"/>
        <v>0.19878652236547939</v>
      </c>
      <c r="R68" s="19">
        <f t="shared" si="21"/>
        <v>0.29817978354821906</v>
      </c>
      <c r="S68" s="19">
        <f t="shared" si="30"/>
        <v>0.37769439249441084</v>
      </c>
      <c r="T68" s="21">
        <f t="shared" si="30"/>
        <v>0.39757304473095878</v>
      </c>
      <c r="U68" s="19">
        <f t="shared" si="30"/>
        <v>0.54467507128141357</v>
      </c>
      <c r="V68" s="19">
        <f t="shared" si="30"/>
        <v>0.70370428917379702</v>
      </c>
      <c r="W68" s="19">
        <f t="shared" si="30"/>
        <v>1.92822926694515</v>
      </c>
      <c r="X68" s="19">
        <f t="shared" si="16"/>
        <v>0.31955233442197584</v>
      </c>
      <c r="Y68" s="17" t="b">
        <f t="shared" si="17"/>
        <v>1</v>
      </c>
      <c r="Z68" s="14" t="s">
        <v>38</v>
      </c>
      <c r="AA68" s="5">
        <f t="shared" si="18"/>
        <v>0.61842105263157887</v>
      </c>
      <c r="AB68" s="15" t="str">
        <f t="shared" si="22"/>
        <v>K3</v>
      </c>
    </row>
    <row r="69" spans="2:28">
      <c r="B69" s="5">
        <f t="shared" si="19"/>
        <v>150</v>
      </c>
      <c r="C69" s="16" t="str">
        <f t="shared" si="31"/>
        <v>K</v>
      </c>
      <c r="D69" s="16">
        <v>4</v>
      </c>
      <c r="E69" s="16" t="str">
        <f t="shared" si="3"/>
        <v>K4</v>
      </c>
      <c r="F69" s="17">
        <f t="shared" si="4"/>
        <v>4400</v>
      </c>
      <c r="G69" s="18">
        <f t="shared" si="5"/>
        <v>0.75862068965517238</v>
      </c>
      <c r="H69" s="18">
        <f t="shared" si="6"/>
        <v>0.57550535077288933</v>
      </c>
      <c r="I69" s="18">
        <f t="shared" si="7"/>
        <v>0.6081972179829026</v>
      </c>
      <c r="J69" s="19">
        <f t="shared" si="8"/>
        <v>2.828403298034258E-3</v>
      </c>
      <c r="K69" s="19">
        <f t="shared" si="9"/>
        <v>0.12251452772274046</v>
      </c>
      <c r="L69" s="19">
        <f t="shared" si="10"/>
        <v>3.979940554544835</v>
      </c>
      <c r="M69" s="19">
        <f t="shared" si="11"/>
        <v>39799405545.448349</v>
      </c>
      <c r="N69" s="19">
        <f t="shared" si="12"/>
        <v>4.3023157394629665</v>
      </c>
      <c r="O69" s="20">
        <f t="shared" si="13"/>
        <v>0.83179528696902327</v>
      </c>
      <c r="P69" s="19">
        <f t="shared" si="14"/>
        <v>6.081972179829026E-2</v>
      </c>
      <c r="Q69" s="19">
        <f t="shared" si="24"/>
        <v>0.17501037663717289</v>
      </c>
      <c r="R69" s="19">
        <f t="shared" si="21"/>
        <v>0.26251556495575934</v>
      </c>
      <c r="S69" s="19">
        <f t="shared" si="30"/>
        <v>0.33251971561062849</v>
      </c>
      <c r="T69" s="21">
        <f t="shared" si="30"/>
        <v>0.35002075327434579</v>
      </c>
      <c r="U69" s="19">
        <f t="shared" si="30"/>
        <v>0.47952843198585376</v>
      </c>
      <c r="V69" s="19">
        <f t="shared" si="30"/>
        <v>0.619536733295592</v>
      </c>
      <c r="W69" s="19">
        <f t="shared" si="30"/>
        <v>1.697600653380577</v>
      </c>
      <c r="X69" s="19">
        <f t="shared" si="16"/>
        <v>0.27297068509907785</v>
      </c>
      <c r="Y69" s="17" t="b">
        <f t="shared" si="17"/>
        <v>1</v>
      </c>
      <c r="Z69" s="14" t="s">
        <v>38</v>
      </c>
      <c r="AA69" s="5">
        <f t="shared" si="18"/>
        <v>0.61842105263157909</v>
      </c>
      <c r="AB69" s="15" t="str">
        <f t="shared" si="22"/>
        <v>K4</v>
      </c>
    </row>
    <row r="70" spans="2:28">
      <c r="B70" s="5">
        <f t="shared" si="19"/>
        <v>150</v>
      </c>
      <c r="C70" s="16" t="str">
        <f t="shared" si="31"/>
        <v>K</v>
      </c>
      <c r="D70" s="16">
        <v>5</v>
      </c>
      <c r="E70" s="16" t="str">
        <f t="shared" si="3"/>
        <v>K5</v>
      </c>
      <c r="F70" s="17">
        <f t="shared" si="4"/>
        <v>4250</v>
      </c>
      <c r="G70" s="18">
        <f t="shared" si="5"/>
        <v>0.73275862068965514</v>
      </c>
      <c r="H70" s="18">
        <f t="shared" si="6"/>
        <v>0.53693519619500585</v>
      </c>
      <c r="I70" s="18">
        <f t="shared" si="7"/>
        <v>0.5713861190778825</v>
      </c>
      <c r="J70" s="19">
        <f t="shared" si="8"/>
        <v>2.6572143638057709E-3</v>
      </c>
      <c r="K70" s="19">
        <f t="shared" si="9"/>
        <v>9.4124594301427403E-2</v>
      </c>
      <c r="L70" s="19">
        <f t="shared" si="10"/>
        <v>4.7336409964665478</v>
      </c>
      <c r="M70" s="19">
        <f t="shared" si="11"/>
        <v>47336409964.665482</v>
      </c>
      <c r="N70" s="19">
        <f t="shared" si="12"/>
        <v>5.1170659171803381</v>
      </c>
      <c r="O70" s="20">
        <f t="shared" si="13"/>
        <v>0.81278177648096916</v>
      </c>
      <c r="P70" s="19">
        <f t="shared" si="14"/>
        <v>5.7138611907788253E-2</v>
      </c>
      <c r="Q70" s="19">
        <f t="shared" si="24"/>
        <v>0.15339865897509292</v>
      </c>
      <c r="R70" s="19">
        <f t="shared" si="21"/>
        <v>0.23009798846263937</v>
      </c>
      <c r="S70" s="19">
        <f t="shared" si="30"/>
        <v>0.29145745205267654</v>
      </c>
      <c r="T70" s="21">
        <f t="shared" si="30"/>
        <v>0.30679731795018583</v>
      </c>
      <c r="U70" s="19">
        <f t="shared" si="30"/>
        <v>0.42031232559175463</v>
      </c>
      <c r="V70" s="19">
        <f t="shared" si="30"/>
        <v>0.54303125277182895</v>
      </c>
      <c r="W70" s="19">
        <f t="shared" si="30"/>
        <v>1.4879669920584011</v>
      </c>
      <c r="X70" s="19">
        <f t="shared" si="16"/>
        <v>0.23190835829627354</v>
      </c>
      <c r="Y70" s="17" t="b">
        <f t="shared" si="17"/>
        <v>1</v>
      </c>
      <c r="Z70" s="14" t="s">
        <v>38</v>
      </c>
      <c r="AA70" s="5">
        <f t="shared" si="18"/>
        <v>0.61842105263157898</v>
      </c>
      <c r="AB70" s="15" t="str">
        <f t="shared" si="22"/>
        <v>K5</v>
      </c>
    </row>
    <row r="71" spans="2:28">
      <c r="B71" s="5">
        <f t="shared" si="19"/>
        <v>150</v>
      </c>
      <c r="C71" s="16" t="str">
        <f t="shared" si="31"/>
        <v>K</v>
      </c>
      <c r="D71" s="16">
        <v>6</v>
      </c>
      <c r="E71" s="16" t="str">
        <f t="shared" si="3"/>
        <v>K6</v>
      </c>
      <c r="F71" s="17">
        <f t="shared" si="4"/>
        <v>4100</v>
      </c>
      <c r="G71" s="18">
        <f t="shared" si="5"/>
        <v>0.7068965517241379</v>
      </c>
      <c r="H71" s="18">
        <f t="shared" si="6"/>
        <v>0.49970273483947675</v>
      </c>
      <c r="I71" s="18">
        <f t="shared" si="7"/>
        <v>0.5355999819231354</v>
      </c>
      <c r="J71" s="19">
        <f t="shared" si="8"/>
        <v>2.4907919840913696E-3</v>
      </c>
      <c r="K71" s="19">
        <f t="shared" si="9"/>
        <v>7.1631584842437243E-2</v>
      </c>
      <c r="L71" s="19">
        <f t="shared" si="10"/>
        <v>5.6652709335773936</v>
      </c>
      <c r="M71" s="19">
        <f t="shared" si="11"/>
        <v>56652709335.773933</v>
      </c>
      <c r="N71" s="19">
        <f t="shared" si="12"/>
        <v>6.1241578791971625</v>
      </c>
      <c r="O71" s="20">
        <f t="shared" si="13"/>
        <v>0.79354320179246929</v>
      </c>
      <c r="P71" s="19">
        <f t="shared" si="14"/>
        <v>5.3559998192313545E-2</v>
      </c>
      <c r="Q71" s="19">
        <f t="shared" si="24"/>
        <v>0.13382038787348252</v>
      </c>
      <c r="R71" s="19">
        <f t="shared" si="21"/>
        <v>0.2007305818102238</v>
      </c>
      <c r="S71" s="19">
        <f t="shared" si="30"/>
        <v>0.25425873695961676</v>
      </c>
      <c r="T71" s="21">
        <f t="shared" si="30"/>
        <v>0.26764077574696504</v>
      </c>
      <c r="U71" s="19">
        <f t="shared" si="30"/>
        <v>0.36666786277334212</v>
      </c>
      <c r="V71" s="19">
        <f t="shared" si="30"/>
        <v>0.47372417307212811</v>
      </c>
      <c r="W71" s="19">
        <f t="shared" si="30"/>
        <v>1.2980577623727803</v>
      </c>
      <c r="X71" s="19">
        <f t="shared" si="16"/>
        <v>0.19587208975945225</v>
      </c>
      <c r="Y71" s="17" t="b">
        <f t="shared" si="17"/>
        <v>1</v>
      </c>
      <c r="Z71" s="14" t="s">
        <v>38</v>
      </c>
      <c r="AA71" s="5">
        <f t="shared" si="18"/>
        <v>0.61842105263157909</v>
      </c>
      <c r="AB71" s="15" t="str">
        <f t="shared" si="22"/>
        <v>K6</v>
      </c>
    </row>
    <row r="72" spans="2:28">
      <c r="B72" s="5">
        <f t="shared" si="19"/>
        <v>150</v>
      </c>
      <c r="C72" s="16" t="str">
        <f t="shared" si="31"/>
        <v>K</v>
      </c>
      <c r="D72" s="16">
        <v>7</v>
      </c>
      <c r="E72" s="16" t="str">
        <f t="shared" si="3"/>
        <v>K7</v>
      </c>
      <c r="F72" s="17">
        <f t="shared" si="4"/>
        <v>3950</v>
      </c>
      <c r="G72" s="18">
        <f t="shared" si="5"/>
        <v>0.68103448275862066</v>
      </c>
      <c r="H72" s="18">
        <f t="shared" si="6"/>
        <v>0.46380796670630198</v>
      </c>
      <c r="I72" s="18">
        <f t="shared" si="7"/>
        <v>0.50084620075340036</v>
      </c>
      <c r="J72" s="19">
        <f t="shared" si="8"/>
        <v>2.3291705455625224E-3</v>
      </c>
      <c r="K72" s="19">
        <f t="shared" si="9"/>
        <v>5.3961644401209222E-2</v>
      </c>
      <c r="L72" s="19">
        <f t="shared" si="10"/>
        <v>6.825814626870609</v>
      </c>
      <c r="M72" s="19">
        <f t="shared" si="11"/>
        <v>68258146268.706093</v>
      </c>
      <c r="N72" s="19">
        <f t="shared" si="12"/>
        <v>7.3787056116471277</v>
      </c>
      <c r="O72" s="20">
        <f t="shared" si="13"/>
        <v>0.77406851206788263</v>
      </c>
      <c r="P72" s="19">
        <f t="shared" si="14"/>
        <v>5.0084620075340036E-2</v>
      </c>
      <c r="Q72" s="19">
        <f t="shared" si="24"/>
        <v>0.11614822900200547</v>
      </c>
      <c r="R72" s="19">
        <f t="shared" si="21"/>
        <v>0.17422234350300819</v>
      </c>
      <c r="S72" s="19">
        <f t="shared" si="30"/>
        <v>0.22068163510381039</v>
      </c>
      <c r="T72" s="21">
        <f t="shared" si="30"/>
        <v>0.23229645800401094</v>
      </c>
      <c r="U72" s="19">
        <f t="shared" si="30"/>
        <v>0.31824614746549501</v>
      </c>
      <c r="V72" s="19">
        <f t="shared" si="30"/>
        <v>0.41116473066709935</v>
      </c>
      <c r="W72" s="19">
        <f t="shared" si="30"/>
        <v>1.126637821319453</v>
      </c>
      <c r="X72" s="19">
        <f t="shared" si="16"/>
        <v>0.16439733752330551</v>
      </c>
      <c r="Y72" s="17" t="b">
        <f t="shared" si="17"/>
        <v>1</v>
      </c>
      <c r="Z72" s="14" t="s">
        <v>38</v>
      </c>
      <c r="AA72" s="5">
        <f t="shared" si="18"/>
        <v>0.61842105263157898</v>
      </c>
      <c r="AB72" s="15" t="str">
        <f t="shared" si="22"/>
        <v>K7</v>
      </c>
    </row>
    <row r="73" spans="2:28">
      <c r="B73" s="5">
        <f t="shared" si="19"/>
        <v>150</v>
      </c>
      <c r="C73" s="16" t="str">
        <f t="shared" si="31"/>
        <v>K</v>
      </c>
      <c r="D73" s="16">
        <v>8</v>
      </c>
      <c r="E73" s="16" t="str">
        <f t="shared" si="3"/>
        <v>K8</v>
      </c>
      <c r="F73" s="17">
        <f t="shared" si="4"/>
        <v>3800</v>
      </c>
      <c r="G73" s="18">
        <f t="shared" si="5"/>
        <v>0.65517241379310343</v>
      </c>
      <c r="H73" s="18">
        <f t="shared" si="6"/>
        <v>0.42925089179548154</v>
      </c>
      <c r="I73" s="18">
        <f t="shared" si="7"/>
        <v>0.46713250194780209</v>
      </c>
      <c r="J73" s="19">
        <f t="shared" si="8"/>
        <v>2.1723859795184067E-3</v>
      </c>
      <c r="K73" s="19">
        <f t="shared" si="9"/>
        <v>4.0207084552612654E-2</v>
      </c>
      <c r="L73" s="19">
        <f t="shared" si="10"/>
        <v>8.2836546519343539</v>
      </c>
      <c r="M73" s="19">
        <f t="shared" si="11"/>
        <v>82836546519.343536</v>
      </c>
      <c r="N73" s="19">
        <f t="shared" si="12"/>
        <v>8.9546306787410366</v>
      </c>
      <c r="O73" s="20">
        <f t="shared" si="13"/>
        <v>0.75434567040754807</v>
      </c>
      <c r="P73" s="19">
        <f t="shared" si="14"/>
        <v>4.6713250194780211E-2</v>
      </c>
      <c r="Q73" s="19">
        <f t="shared" si="24"/>
        <v>0.10025852152387428</v>
      </c>
      <c r="R73" s="19">
        <f t="shared" si="21"/>
        <v>0.15038778228581143</v>
      </c>
      <c r="S73" s="19">
        <f t="shared" si="30"/>
        <v>0.19049119089536112</v>
      </c>
      <c r="T73" s="21">
        <f t="shared" si="30"/>
        <v>0.20051704304774856</v>
      </c>
      <c r="U73" s="19">
        <f t="shared" si="30"/>
        <v>0.27470834897541557</v>
      </c>
      <c r="V73" s="19">
        <f t="shared" si="30"/>
        <v>0.35491516619451496</v>
      </c>
      <c r="W73" s="19">
        <f t="shared" si="30"/>
        <v>0.97250765878158041</v>
      </c>
      <c r="X73" s="19">
        <f t="shared" si="16"/>
        <v>0.13704756839538879</v>
      </c>
      <c r="Y73" s="17" t="b">
        <f t="shared" si="17"/>
        <v>1</v>
      </c>
      <c r="Z73" s="14" t="s">
        <v>38</v>
      </c>
      <c r="AA73" s="5">
        <f t="shared" si="18"/>
        <v>0.61842105263157898</v>
      </c>
      <c r="AB73" s="15" t="str">
        <f t="shared" si="22"/>
        <v>K8</v>
      </c>
    </row>
    <row r="74" spans="2:28">
      <c r="B74" s="5">
        <f t="shared" si="19"/>
        <v>150</v>
      </c>
      <c r="C74" s="16" t="str">
        <f t="shared" si="31"/>
        <v>K</v>
      </c>
      <c r="D74" s="16">
        <v>9</v>
      </c>
      <c r="E74" s="16" t="str">
        <f t="shared" si="3"/>
        <v>K9</v>
      </c>
      <c r="F74" s="17">
        <f t="shared" si="4"/>
        <v>3650</v>
      </c>
      <c r="G74" s="18">
        <f t="shared" si="5"/>
        <v>0.62931034482758619</v>
      </c>
      <c r="H74" s="18">
        <f t="shared" si="6"/>
        <v>0.39603151010701543</v>
      </c>
      <c r="I74" s="18">
        <f t="shared" si="7"/>
        <v>0.4344669724564118</v>
      </c>
      <c r="J74" s="19">
        <f t="shared" si="8"/>
        <v>2.020475894082796E-3</v>
      </c>
      <c r="K74" s="19">
        <f t="shared" si="9"/>
        <v>2.9605542170737884E-2</v>
      </c>
      <c r="L74" s="19">
        <f t="shared" si="10"/>
        <v>10.131544249084698</v>
      </c>
      <c r="M74" s="19">
        <f t="shared" si="11"/>
        <v>101315442490.84697</v>
      </c>
      <c r="N74" s="19">
        <f t="shared" si="12"/>
        <v>10.952199333260557</v>
      </c>
      <c r="O74" s="20">
        <f t="shared" si="13"/>
        <v>0.73436152312650538</v>
      </c>
      <c r="P74" s="19">
        <f t="shared" si="14"/>
        <v>4.344669724564118E-2</v>
      </c>
      <c r="Q74" s="19">
        <f t="shared" si="24"/>
        <v>8.6031305596767915E-2</v>
      </c>
      <c r="R74" s="19">
        <f t="shared" si="21"/>
        <v>0.12904695839515187</v>
      </c>
      <c r="S74" s="19">
        <f t="shared" si="30"/>
        <v>0.16345948063385904</v>
      </c>
      <c r="T74" s="21">
        <f t="shared" si="30"/>
        <v>0.17206261119353583</v>
      </c>
      <c r="U74" s="19">
        <f t="shared" si="30"/>
        <v>0.2357257773351441</v>
      </c>
      <c r="V74" s="19">
        <f t="shared" si="30"/>
        <v>0.30455082181255844</v>
      </c>
      <c r="W74" s="19">
        <f t="shared" si="30"/>
        <v>0.83450366428864875</v>
      </c>
      <c r="X74" s="19">
        <f t="shared" si="16"/>
        <v>0.11341353655913879</v>
      </c>
      <c r="Y74" s="17" t="b">
        <f t="shared" si="17"/>
        <v>1</v>
      </c>
      <c r="Z74" s="14" t="s">
        <v>38</v>
      </c>
      <c r="AA74" s="5">
        <f t="shared" si="18"/>
        <v>0.61842105263157898</v>
      </c>
      <c r="AB74" s="15" t="str">
        <f t="shared" si="22"/>
        <v>K9</v>
      </c>
    </row>
    <row r="75" spans="2:28">
      <c r="B75" s="5">
        <f t="shared" si="19"/>
        <v>110</v>
      </c>
      <c r="C75" s="6" t="str">
        <f>$C$8</f>
        <v>M</v>
      </c>
      <c r="D75" s="6" cm="1">
        <f t="array" ref="D75:D84">_xlfn.SEQUENCE(10,1,0)</f>
        <v>0</v>
      </c>
      <c r="E75" s="6" t="str">
        <f t="shared" si="3"/>
        <v>M0</v>
      </c>
      <c r="F75" s="5">
        <f t="shared" si="4"/>
        <v>3500</v>
      </c>
      <c r="G75" s="7">
        <f t="shared" si="5"/>
        <v>0.60344827586206895</v>
      </c>
      <c r="H75" s="7">
        <f t="shared" si="6"/>
        <v>0.36414982164090365</v>
      </c>
      <c r="I75" s="7">
        <f t="shared" si="7"/>
        <v>0.40285809191019789</v>
      </c>
      <c r="J75" s="11">
        <f t="shared" si="8"/>
        <v>1.8734797235304414E-3</v>
      </c>
      <c r="K75" s="11">
        <f t="shared" si="9"/>
        <v>2.1521096059917668E-2</v>
      </c>
      <c r="L75" s="11">
        <f t="shared" si="10"/>
        <v>12.496826665080031</v>
      </c>
      <c r="M75" s="11">
        <f t="shared" si="11"/>
        <v>124968266650.80031</v>
      </c>
      <c r="N75" s="11">
        <f t="shared" si="12"/>
        <v>13.509069624951513</v>
      </c>
      <c r="O75" s="12">
        <f t="shared" si="13"/>
        <v>0.71410164556613021</v>
      </c>
      <c r="P75" s="11">
        <f t="shared" si="14"/>
        <v>4.0285809191019789E-2</v>
      </c>
      <c r="Q75" s="11">
        <f t="shared" si="24"/>
        <v>7.335035115784666E-2</v>
      </c>
      <c r="R75" s="11">
        <f t="shared" si="21"/>
        <v>0.11002552673676999</v>
      </c>
      <c r="S75" s="11">
        <f t="shared" si="30"/>
        <v>0.13936566719990864</v>
      </c>
      <c r="T75" s="13">
        <f t="shared" si="30"/>
        <v>0.14670070231569332</v>
      </c>
      <c r="U75" s="11">
        <f t="shared" si="30"/>
        <v>0.20097996217249986</v>
      </c>
      <c r="V75" s="11">
        <f t="shared" si="30"/>
        <v>0.25966024309877717</v>
      </c>
      <c r="W75" s="11">
        <f t="shared" si="30"/>
        <v>0.7114984062311126</v>
      </c>
      <c r="X75" s="11">
        <f t="shared" si="16"/>
        <v>9.3112553903942019E-2</v>
      </c>
      <c r="Y75" s="5" t="b">
        <f t="shared" si="17"/>
        <v>0</v>
      </c>
      <c r="Z75" s="14" t="s">
        <v>38</v>
      </c>
      <c r="AA75" s="5">
        <f t="shared" si="18"/>
        <v>0.61842105263157887</v>
      </c>
      <c r="AB75" s="15" t="str">
        <f t="shared" si="22"/>
        <v>M0</v>
      </c>
    </row>
    <row r="76" spans="2:28">
      <c r="B76" s="5">
        <f t="shared" si="19"/>
        <v>110</v>
      </c>
      <c r="C76" s="6" t="str">
        <f t="shared" ref="C76:C84" si="32">C75</f>
        <v>M</v>
      </c>
      <c r="D76" s="6">
        <v>1</v>
      </c>
      <c r="E76" s="6" t="str">
        <f t="shared" si="3"/>
        <v>M1</v>
      </c>
      <c r="F76" s="5">
        <f t="shared" si="4"/>
        <v>3390</v>
      </c>
      <c r="G76" s="7">
        <f t="shared" si="5"/>
        <v>0.58448275862068966</v>
      </c>
      <c r="H76" s="7">
        <f t="shared" si="6"/>
        <v>0.34162009512485136</v>
      </c>
      <c r="I76" s="7">
        <f t="shared" si="7"/>
        <v>0.38035494627502364</v>
      </c>
      <c r="J76" s="11">
        <f t="shared" si="8"/>
        <v>1.7688295057248392E-3</v>
      </c>
      <c r="K76" s="11">
        <f t="shared" si="9"/>
        <v>1.6883596143699716E-2</v>
      </c>
      <c r="L76" s="11">
        <f t="shared" si="10"/>
        <v>14.660253390637234</v>
      </c>
      <c r="M76" s="11">
        <f t="shared" si="11"/>
        <v>146602533906.37234</v>
      </c>
      <c r="N76" s="11">
        <f t="shared" si="12"/>
        <v>15.847733915278848</v>
      </c>
      <c r="O76" s="12">
        <f t="shared" si="13"/>
        <v>0.699060027553839</v>
      </c>
      <c r="P76" s="11">
        <f t="shared" si="14"/>
        <v>3.8035494627502366E-2</v>
      </c>
      <c r="Q76" s="11">
        <f t="shared" si="24"/>
        <v>6.4968446463840659E-2</v>
      </c>
      <c r="R76" s="11">
        <f t="shared" si="21"/>
        <v>9.7452669695760996E-2</v>
      </c>
      <c r="S76" s="11">
        <f t="shared" si="30"/>
        <v>0.12344004828129725</v>
      </c>
      <c r="T76" s="13">
        <f t="shared" si="30"/>
        <v>0.12993689292768132</v>
      </c>
      <c r="U76" s="11">
        <f t="shared" si="30"/>
        <v>0.17801354331092342</v>
      </c>
      <c r="V76" s="11">
        <f t="shared" si="30"/>
        <v>0.22998830048199595</v>
      </c>
      <c r="W76" s="11">
        <f t="shared" si="30"/>
        <v>0.63019393069925433</v>
      </c>
      <c r="X76" s="11">
        <f t="shared" si="16"/>
        <v>8.0135880254515846E-2</v>
      </c>
      <c r="Y76" s="5" t="b">
        <f t="shared" si="17"/>
        <v>0</v>
      </c>
      <c r="Z76" s="14" t="s">
        <v>38</v>
      </c>
      <c r="AA76" s="5">
        <f t="shared" si="18"/>
        <v>0.61842105263157887</v>
      </c>
      <c r="AB76" s="15" t="str">
        <f t="shared" si="22"/>
        <v>M1</v>
      </c>
    </row>
    <row r="77" spans="2:28">
      <c r="B77" s="5">
        <f t="shared" si="19"/>
        <v>110</v>
      </c>
      <c r="C77" s="6" t="str">
        <f t="shared" si="32"/>
        <v>M</v>
      </c>
      <c r="D77" s="6">
        <v>2</v>
      </c>
      <c r="E77" s="6" t="str">
        <f t="shared" si="3"/>
        <v>M2</v>
      </c>
      <c r="F77" s="5">
        <f t="shared" si="4"/>
        <v>3280</v>
      </c>
      <c r="G77" s="7">
        <f t="shared" si="5"/>
        <v>0.56551724137931036</v>
      </c>
      <c r="H77" s="7">
        <f t="shared" si="6"/>
        <v>0.31980975029726516</v>
      </c>
      <c r="I77" s="7">
        <f t="shared" si="7"/>
        <v>0.35842849629824092</v>
      </c>
      <c r="J77" s="11">
        <f t="shared" si="8"/>
        <v>1.6668611941396672E-3</v>
      </c>
      <c r="K77" s="11">
        <f t="shared" si="9"/>
        <v>1.3139791111632852E-2</v>
      </c>
      <c r="L77" s="11">
        <f t="shared" si="10"/>
        <v>17.289034831473973</v>
      </c>
      <c r="M77" s="11">
        <f t="shared" si="11"/>
        <v>172890348314.73975</v>
      </c>
      <c r="N77" s="11">
        <f t="shared" si="12"/>
        <v>18.689446652823364</v>
      </c>
      <c r="O77" s="12">
        <f t="shared" si="13"/>
        <v>0.6838548007922669</v>
      </c>
      <c r="P77" s="11">
        <f t="shared" si="14"/>
        <v>3.5842849629824092E-2</v>
      </c>
      <c r="Q77" s="11">
        <f t="shared" si="24"/>
        <v>5.7314463950282335E-2</v>
      </c>
      <c r="R77" s="11">
        <f t="shared" si="21"/>
        <v>8.5971695925423502E-2</v>
      </c>
      <c r="S77" s="11">
        <f t="shared" si="30"/>
        <v>0.10889748150553644</v>
      </c>
      <c r="T77" s="13">
        <f t="shared" si="30"/>
        <v>0.11462892790056467</v>
      </c>
      <c r="U77" s="11">
        <f t="shared" si="30"/>
        <v>0.1570416312237736</v>
      </c>
      <c r="V77" s="11">
        <f t="shared" si="30"/>
        <v>0.20289320238399947</v>
      </c>
      <c r="W77" s="11">
        <f t="shared" si="30"/>
        <v>0.55595030031773862</v>
      </c>
      <c r="X77" s="11">
        <f t="shared" si="16"/>
        <v>6.8627076069256762E-2</v>
      </c>
      <c r="Y77" s="5" t="b">
        <f t="shared" si="17"/>
        <v>0</v>
      </c>
      <c r="Z77" s="14" t="s">
        <v>38</v>
      </c>
      <c r="AA77" s="5">
        <f t="shared" si="18"/>
        <v>0.61842105263157898</v>
      </c>
      <c r="AB77" s="15" t="str">
        <f t="shared" si="22"/>
        <v>M2</v>
      </c>
    </row>
    <row r="78" spans="2:28">
      <c r="B78" s="5">
        <f t="shared" si="19"/>
        <v>110</v>
      </c>
      <c r="C78" s="6" t="str">
        <f t="shared" si="32"/>
        <v>M</v>
      </c>
      <c r="D78" s="6">
        <v>3</v>
      </c>
      <c r="E78" s="6" t="str">
        <f t="shared" si="3"/>
        <v>M3</v>
      </c>
      <c r="F78" s="5">
        <f t="shared" si="4"/>
        <v>3170</v>
      </c>
      <c r="G78" s="7">
        <f t="shared" si="5"/>
        <v>0.54655172413793107</v>
      </c>
      <c r="H78" s="7">
        <f t="shared" si="6"/>
        <v>0.29871878715814509</v>
      </c>
      <c r="I78" s="7">
        <f t="shared" si="7"/>
        <v>0.3370825600258891</v>
      </c>
      <c r="J78" s="11">
        <f t="shared" si="8"/>
        <v>1.5675925444858863E-3</v>
      </c>
      <c r="K78" s="11">
        <f t="shared" si="9"/>
        <v>1.0139058802025879E-2</v>
      </c>
      <c r="L78" s="11">
        <f t="shared" si="10"/>
        <v>20.504239062740773</v>
      </c>
      <c r="M78" s="11">
        <f t="shared" si="11"/>
        <v>205042390627.40771</v>
      </c>
      <c r="N78" s="11">
        <f t="shared" si="12"/>
        <v>22.165082426822774</v>
      </c>
      <c r="O78" s="12">
        <f t="shared" si="13"/>
        <v>0.66847860566702788</v>
      </c>
      <c r="P78" s="11">
        <f t="shared" si="14"/>
        <v>3.3708256002588914E-2</v>
      </c>
      <c r="Q78" s="11">
        <f t="shared" si="24"/>
        <v>5.0346446751548118E-2</v>
      </c>
      <c r="R78" s="11">
        <f t="shared" si="21"/>
        <v>7.5519670127322178E-2</v>
      </c>
      <c r="S78" s="11">
        <f t="shared" si="30"/>
        <v>9.5658248827941425E-2</v>
      </c>
      <c r="T78" s="13">
        <f t="shared" si="30"/>
        <v>0.10069289350309624</v>
      </c>
      <c r="U78" s="11">
        <f t="shared" si="30"/>
        <v>0.13794926409924185</v>
      </c>
      <c r="V78" s="11">
        <f t="shared" si="30"/>
        <v>0.17822642150048035</v>
      </c>
      <c r="W78" s="11">
        <f t="shared" si="30"/>
        <v>0.48836053349001673</v>
      </c>
      <c r="X78" s="11">
        <f t="shared" si="16"/>
        <v>5.846109729760389E-2</v>
      </c>
      <c r="Y78" s="5" t="b">
        <f t="shared" si="17"/>
        <v>0</v>
      </c>
      <c r="Z78" s="14" t="s">
        <v>38</v>
      </c>
      <c r="AA78" s="5">
        <f t="shared" si="18"/>
        <v>0.61842105263157898</v>
      </c>
      <c r="AB78" s="15" t="str">
        <f t="shared" si="22"/>
        <v>M3</v>
      </c>
    </row>
    <row r="79" spans="2:28">
      <c r="B79" s="5">
        <f t="shared" si="19"/>
        <v>110</v>
      </c>
      <c r="C79" s="6" t="str">
        <f t="shared" si="32"/>
        <v>M</v>
      </c>
      <c r="D79" s="6">
        <v>4</v>
      </c>
      <c r="E79" s="6" t="str">
        <f t="shared" ref="E79:E115" si="33">_xlfn.CONCAT(C79:D79)</f>
        <v>M4</v>
      </c>
      <c r="F79" s="5">
        <f t="shared" ref="F79:F115" si="34">_xlfn.XLOOKUP(C79,$C$2:$C$11,$E$2:$E$11)-(_xlfn.XLOOKUP(C79,$C$2:$C$11,$F$2:$F$11)*D79)</f>
        <v>3060</v>
      </c>
      <c r="G79" s="7">
        <f t="shared" ref="G79:G115" si="35">F79/5800</f>
        <v>0.52758620689655178</v>
      </c>
      <c r="H79" s="7">
        <f t="shared" ref="H79:H115" si="36">G79^2</f>
        <v>0.27834720570749116</v>
      </c>
      <c r="I79" s="7">
        <f t="shared" ref="I79:I115" si="37">G79^1.8</f>
        <v>0.31632111240490451</v>
      </c>
      <c r="J79" s="11">
        <f t="shared" ref="J79:J115" si="38">I79/215.032</f>
        <v>1.4710420421374703E-3</v>
      </c>
      <c r="K79" s="11">
        <f t="shared" ref="K79:K115" si="39">I79^2*G79^4</f>
        <v>7.7522914211750164E-3</v>
      </c>
      <c r="L79" s="11">
        <f t="shared" ref="L79:L115" si="40">G79^-5</f>
        <v>24.464302346419171</v>
      </c>
      <c r="M79" s="11">
        <f t="shared" ref="M79:M115" si="41">L79*10^10</f>
        <v>244643023464.19171</v>
      </c>
      <c r="N79" s="11">
        <f t="shared" ref="N79:N115" si="42">L79*1.081</f>
        <v>26.445910836479122</v>
      </c>
      <c r="O79" s="12">
        <f t="shared" ref="O79:O115" si="43">H79^(1/3)</f>
        <v>0.65292348288321811</v>
      </c>
      <c r="P79" s="11">
        <f t="shared" ref="P79:P115" si="44">0.1*I79</f>
        <v>3.1632111240490451E-2</v>
      </c>
      <c r="Q79" s="11">
        <f t="shared" si="24"/>
        <v>4.4023548872095197E-2</v>
      </c>
      <c r="R79" s="11">
        <f t="shared" si="21"/>
        <v>6.6035323308142796E-2</v>
      </c>
      <c r="S79" s="11">
        <f t="shared" ref="S79:W94" si="45">_xlfn.XLOOKUP(S$14,$M$2:$M$8,$N$2:$N$8)*SQRT($K79)</f>
        <v>8.3644742856980869E-2</v>
      </c>
      <c r="T79" s="13">
        <f t="shared" si="45"/>
        <v>8.8047097744190395E-2</v>
      </c>
      <c r="U79" s="11">
        <f t="shared" si="45"/>
        <v>0.12062452390954086</v>
      </c>
      <c r="V79" s="11">
        <f t="shared" si="45"/>
        <v>0.15584336300721699</v>
      </c>
      <c r="W79" s="11">
        <f t="shared" si="45"/>
        <v>0.4270284240593234</v>
      </c>
      <c r="X79" s="11">
        <f t="shared" ref="X79:X115" si="46">SQRT(T79^3/H79)</f>
        <v>4.9519828816677866E-2</v>
      </c>
      <c r="Y79" s="5" t="b">
        <f t="shared" ref="Y79:Y115" si="47">AND(Q79&lt;=O79,O79&lt;=W79)</f>
        <v>0</v>
      </c>
      <c r="Z79" s="14" t="s">
        <v>38</v>
      </c>
      <c r="AA79" s="5">
        <f t="shared" ref="AA79:AA115" si="48">LOG(X79)/LOG(K79)</f>
        <v>0.61842105263157898</v>
      </c>
      <c r="AB79" s="15" t="str">
        <f t="shared" si="22"/>
        <v>M4</v>
      </c>
    </row>
    <row r="80" spans="2:28">
      <c r="B80" s="5">
        <f t="shared" ref="B80:B115" si="49">_xlfn.XLOOKUP(C80,$C$2:$C$11,$F$2:$F$11)</f>
        <v>110</v>
      </c>
      <c r="C80" s="6" t="str">
        <f t="shared" si="32"/>
        <v>M</v>
      </c>
      <c r="D80" s="6">
        <v>5</v>
      </c>
      <c r="E80" s="6" t="str">
        <f t="shared" si="33"/>
        <v>M5</v>
      </c>
      <c r="F80" s="5">
        <f t="shared" si="34"/>
        <v>2950</v>
      </c>
      <c r="G80" s="7">
        <f t="shared" si="35"/>
        <v>0.50862068965517238</v>
      </c>
      <c r="H80" s="7">
        <f t="shared" si="36"/>
        <v>0.25869500594530315</v>
      </c>
      <c r="I80" s="7">
        <f t="shared" si="37"/>
        <v>0.29614829752679661</v>
      </c>
      <c r="J80" s="11">
        <f t="shared" si="38"/>
        <v>1.3772289590702621E-3</v>
      </c>
      <c r="K80" s="11">
        <f t="shared" si="39"/>
        <v>5.8694116583554142E-3</v>
      </c>
      <c r="L80" s="11">
        <f t="shared" si="40"/>
        <v>29.378518264630998</v>
      </c>
      <c r="M80" s="11">
        <f t="shared" si="41"/>
        <v>293785182646.31</v>
      </c>
      <c r="N80" s="11">
        <f t="shared" si="42"/>
        <v>31.758178244066109</v>
      </c>
      <c r="O80" s="12">
        <f t="shared" si="43"/>
        <v>0.63718080112134989</v>
      </c>
      <c r="P80" s="11">
        <f t="shared" si="44"/>
        <v>2.9614829752679664E-2</v>
      </c>
      <c r="Q80" s="11">
        <f t="shared" si="24"/>
        <v>3.8306042794693025E-2</v>
      </c>
      <c r="R80" s="11">
        <f t="shared" ref="R80:R115" si="50">_xlfn.XLOOKUP($R$14,$M$2:$M$8,$N$2:$N$8)*SQRT($K80)</f>
        <v>5.7459064192039541E-2</v>
      </c>
      <c r="S80" s="11">
        <f t="shared" si="45"/>
        <v>7.278148130991674E-2</v>
      </c>
      <c r="T80" s="13">
        <f t="shared" si="45"/>
        <v>7.661208558938605E-2</v>
      </c>
      <c r="U80" s="11">
        <f t="shared" si="45"/>
        <v>0.1049585572574589</v>
      </c>
      <c r="V80" s="11">
        <f t="shared" si="45"/>
        <v>0.13560339149321332</v>
      </c>
      <c r="W80" s="11">
        <f t="shared" si="45"/>
        <v>0.37156861510852229</v>
      </c>
      <c r="X80" s="11">
        <f t="shared" si="46"/>
        <v>4.1691920921275473E-2</v>
      </c>
      <c r="Y80" s="5" t="b">
        <f t="shared" si="47"/>
        <v>0</v>
      </c>
      <c r="Z80" s="14" t="s">
        <v>38</v>
      </c>
      <c r="AA80" s="5">
        <f t="shared" si="48"/>
        <v>0.61842105263157898</v>
      </c>
      <c r="AB80" s="15" t="str">
        <f t="shared" ref="AB80:AB115" si="51">E80</f>
        <v>M5</v>
      </c>
    </row>
    <row r="81" spans="2:28">
      <c r="B81" s="5">
        <f t="shared" si="49"/>
        <v>110</v>
      </c>
      <c r="C81" s="6" t="str">
        <f t="shared" si="32"/>
        <v>M</v>
      </c>
      <c r="D81" s="6">
        <v>6</v>
      </c>
      <c r="E81" s="6" t="str">
        <f t="shared" si="33"/>
        <v>M6</v>
      </c>
      <c r="F81" s="5">
        <f t="shared" si="34"/>
        <v>2840</v>
      </c>
      <c r="G81" s="7">
        <f t="shared" si="35"/>
        <v>0.48965517241379308</v>
      </c>
      <c r="H81" s="7">
        <f t="shared" si="36"/>
        <v>0.23976218787158143</v>
      </c>
      <c r="I81" s="7">
        <f t="shared" si="37"/>
        <v>0.2765684423126013</v>
      </c>
      <c r="J81" s="11">
        <f t="shared" si="38"/>
        <v>1.2861734175034474E-3</v>
      </c>
      <c r="K81" s="11">
        <f t="shared" si="39"/>
        <v>4.3971029433341607E-3</v>
      </c>
      <c r="L81" s="11">
        <f t="shared" si="40"/>
        <v>35.526160013677782</v>
      </c>
      <c r="M81" s="11">
        <f t="shared" si="41"/>
        <v>355261600136.77783</v>
      </c>
      <c r="N81" s="11">
        <f t="shared" si="42"/>
        <v>38.403778974785681</v>
      </c>
      <c r="O81" s="12">
        <f t="shared" si="43"/>
        <v>0.62124117291930359</v>
      </c>
      <c r="P81" s="11">
        <f t="shared" si="44"/>
        <v>2.7656844231260132E-2</v>
      </c>
      <c r="Q81" s="11">
        <f t="shared" si="24"/>
        <v>3.3155327412552275E-2</v>
      </c>
      <c r="R81" s="11">
        <f t="shared" si="50"/>
        <v>4.973299111882841E-2</v>
      </c>
      <c r="S81" s="11">
        <f t="shared" si="45"/>
        <v>6.2995122083849317E-2</v>
      </c>
      <c r="T81" s="13">
        <f t="shared" si="45"/>
        <v>6.6310654825104551E-2</v>
      </c>
      <c r="U81" s="11">
        <f t="shared" si="45"/>
        <v>9.0845597110393236E-2</v>
      </c>
      <c r="V81" s="11">
        <f t="shared" si="45"/>
        <v>0.11736985904043505</v>
      </c>
      <c r="W81" s="11">
        <f t="shared" si="45"/>
        <v>0.32160667590175707</v>
      </c>
      <c r="X81" s="11">
        <f t="shared" si="46"/>
        <v>3.4872624101522434E-2</v>
      </c>
      <c r="Y81" s="5" t="b">
        <f t="shared" si="47"/>
        <v>0</v>
      </c>
      <c r="Z81" s="14" t="s">
        <v>38</v>
      </c>
      <c r="AA81" s="5">
        <f t="shared" si="48"/>
        <v>0.61842105263157887</v>
      </c>
      <c r="AB81" s="15" t="str">
        <f t="shared" si="51"/>
        <v>M6</v>
      </c>
    </row>
    <row r="82" spans="2:28">
      <c r="B82" s="5">
        <f t="shared" si="49"/>
        <v>110</v>
      </c>
      <c r="C82" s="6" t="str">
        <f t="shared" si="32"/>
        <v>M</v>
      </c>
      <c r="D82" s="6">
        <v>7</v>
      </c>
      <c r="E82" s="6" t="str">
        <f t="shared" si="33"/>
        <v>M7</v>
      </c>
      <c r="F82" s="5">
        <f t="shared" si="34"/>
        <v>2730</v>
      </c>
      <c r="G82" s="7">
        <f t="shared" si="35"/>
        <v>0.47068965517241379</v>
      </c>
      <c r="H82" s="7">
        <f t="shared" si="36"/>
        <v>0.2215487514863258</v>
      </c>
      <c r="I82" s="7">
        <f t="shared" si="37"/>
        <v>0.25758607187037108</v>
      </c>
      <c r="J82" s="11">
        <f t="shared" si="38"/>
        <v>1.1978964613191109E-3</v>
      </c>
      <c r="K82" s="11">
        <f t="shared" si="39"/>
        <v>3.2567420857318109E-3</v>
      </c>
      <c r="L82" s="11">
        <f t="shared" si="40"/>
        <v>43.28393464415803</v>
      </c>
      <c r="M82" s="11">
        <f t="shared" si="41"/>
        <v>432839346441.58032</v>
      </c>
      <c r="N82" s="11">
        <f t="shared" si="42"/>
        <v>46.789933350334827</v>
      </c>
      <c r="O82" s="12">
        <f t="shared" si="43"/>
        <v>0.60509435632932962</v>
      </c>
      <c r="P82" s="11">
        <f t="shared" si="44"/>
        <v>2.5758607187037111E-2</v>
      </c>
      <c r="Q82" s="11">
        <f t="shared" si="24"/>
        <v>2.8533936311573849E-2</v>
      </c>
      <c r="R82" s="11">
        <f t="shared" si="50"/>
        <v>4.2800904467360776E-2</v>
      </c>
      <c r="S82" s="11">
        <f t="shared" si="45"/>
        <v>5.4214478991990313E-2</v>
      </c>
      <c r="T82" s="13">
        <f t="shared" si="45"/>
        <v>5.7067872623147699E-2</v>
      </c>
      <c r="U82" s="11">
        <f t="shared" si="45"/>
        <v>7.8182985493712359E-2</v>
      </c>
      <c r="V82" s="11">
        <f t="shared" si="45"/>
        <v>0.10101013454297143</v>
      </c>
      <c r="W82" s="11">
        <f t="shared" si="45"/>
        <v>0.27677918222226633</v>
      </c>
      <c r="X82" s="11">
        <f t="shared" si="46"/>
        <v>2.8963622027615543E-2</v>
      </c>
      <c r="Y82" s="5" t="b">
        <f t="shared" si="47"/>
        <v>0</v>
      </c>
      <c r="Z82" s="14" t="s">
        <v>38</v>
      </c>
      <c r="AA82" s="5">
        <f t="shared" si="48"/>
        <v>0.61842105263157898</v>
      </c>
      <c r="AB82" s="15" t="str">
        <f t="shared" si="51"/>
        <v>M7</v>
      </c>
    </row>
    <row r="83" spans="2:28">
      <c r="B83" s="5">
        <f t="shared" si="49"/>
        <v>110</v>
      </c>
      <c r="C83" s="6" t="str">
        <f t="shared" si="32"/>
        <v>M</v>
      </c>
      <c r="D83" s="6">
        <v>8</v>
      </c>
      <c r="E83" s="6" t="str">
        <f t="shared" si="33"/>
        <v>M8</v>
      </c>
      <c r="F83" s="5">
        <f t="shared" si="34"/>
        <v>2620</v>
      </c>
      <c r="G83" s="7">
        <f t="shared" si="35"/>
        <v>0.4517241379310345</v>
      </c>
      <c r="H83" s="7">
        <f t="shared" si="36"/>
        <v>0.20405469678953628</v>
      </c>
      <c r="I83" s="7">
        <f t="shared" si="37"/>
        <v>0.23920592680425404</v>
      </c>
      <c r="J83" s="11">
        <f t="shared" si="38"/>
        <v>1.1124201365576008E-3</v>
      </c>
      <c r="K83" s="11">
        <f t="shared" si="39"/>
        <v>2.3825227866075202E-3</v>
      </c>
      <c r="L83" s="11">
        <f t="shared" si="40"/>
        <v>53.16594176218797</v>
      </c>
      <c r="M83" s="11">
        <f t="shared" si="41"/>
        <v>531659417621.8797</v>
      </c>
      <c r="N83" s="11">
        <f t="shared" si="42"/>
        <v>57.472383044925195</v>
      </c>
      <c r="O83" s="12">
        <f t="shared" si="43"/>
        <v>0.58872913926850423</v>
      </c>
      <c r="P83" s="11">
        <f t="shared" si="44"/>
        <v>2.3920592680425404E-2</v>
      </c>
      <c r="Q83" s="11">
        <f t="shared" si="24"/>
        <v>2.4405546432151034E-2</v>
      </c>
      <c r="R83" s="11">
        <f t="shared" si="50"/>
        <v>3.6608319648226549E-2</v>
      </c>
      <c r="S83" s="11">
        <f t="shared" si="45"/>
        <v>4.6370538221086964E-2</v>
      </c>
      <c r="T83" s="13">
        <f t="shared" si="45"/>
        <v>4.8811092864302068E-2</v>
      </c>
      <c r="U83" s="11">
        <f t="shared" si="45"/>
        <v>6.6871197224093834E-2</v>
      </c>
      <c r="V83" s="11">
        <f t="shared" si="45"/>
        <v>8.6395634369814664E-2</v>
      </c>
      <c r="W83" s="11">
        <f t="shared" si="45"/>
        <v>0.23673380039186501</v>
      </c>
      <c r="X83" s="11">
        <f t="shared" si="46"/>
        <v>2.3872862654124787E-2</v>
      </c>
      <c r="Y83" s="5" t="b">
        <f t="shared" si="47"/>
        <v>0</v>
      </c>
      <c r="Z83" s="14" t="s">
        <v>38</v>
      </c>
      <c r="AA83" s="5">
        <f t="shared" si="48"/>
        <v>0.61842105263157887</v>
      </c>
      <c r="AB83" s="15" t="str">
        <f t="shared" si="51"/>
        <v>M8</v>
      </c>
    </row>
    <row r="84" spans="2:28">
      <c r="B84" s="5">
        <f t="shared" si="49"/>
        <v>110</v>
      </c>
      <c r="C84" s="6" t="str">
        <f t="shared" si="32"/>
        <v>M</v>
      </c>
      <c r="D84" s="6">
        <v>9</v>
      </c>
      <c r="E84" s="6" t="str">
        <f t="shared" si="33"/>
        <v>M9</v>
      </c>
      <c r="F84" s="5">
        <f t="shared" si="34"/>
        <v>2510</v>
      </c>
      <c r="G84" s="7">
        <f t="shared" si="35"/>
        <v>0.43275862068965515</v>
      </c>
      <c r="H84" s="7">
        <f t="shared" si="36"/>
        <v>0.18728002378121283</v>
      </c>
      <c r="I84" s="7">
        <f t="shared" si="37"/>
        <v>0.22143298281425988</v>
      </c>
      <c r="J84" s="11">
        <f t="shared" si="38"/>
        <v>1.0297675825656641E-3</v>
      </c>
      <c r="K84" s="11">
        <f t="shared" si="39"/>
        <v>1.7197587673975741E-3</v>
      </c>
      <c r="L84" s="11">
        <f t="shared" si="40"/>
        <v>65.882695649581919</v>
      </c>
      <c r="M84" s="11">
        <f t="shared" si="41"/>
        <v>658826956495.81921</v>
      </c>
      <c r="N84" s="11">
        <f t="shared" si="42"/>
        <v>71.219193997198047</v>
      </c>
      <c r="O84" s="12">
        <f t="shared" si="43"/>
        <v>0.57213320265452272</v>
      </c>
      <c r="P84" s="11">
        <f t="shared" si="44"/>
        <v>2.2143298281425989E-2</v>
      </c>
      <c r="Q84" s="11">
        <f t="shared" si="24"/>
        <v>2.0734987143699739E-2</v>
      </c>
      <c r="R84" s="11">
        <f t="shared" si="50"/>
        <v>3.1102480715549607E-2</v>
      </c>
      <c r="S84" s="11">
        <f t="shared" si="45"/>
        <v>3.9396475573029506E-2</v>
      </c>
      <c r="T84" s="13">
        <f t="shared" si="45"/>
        <v>4.1469974287399479E-2</v>
      </c>
      <c r="U84" s="11">
        <f t="shared" si="45"/>
        <v>5.6813864773737288E-2</v>
      </c>
      <c r="V84" s="11">
        <f t="shared" si="45"/>
        <v>7.3401854488697085E-2</v>
      </c>
      <c r="W84" s="11">
        <f t="shared" si="45"/>
        <v>0.20112937529388747</v>
      </c>
      <c r="X84" s="11">
        <f t="shared" si="46"/>
        <v>1.9514387348462153E-2</v>
      </c>
      <c r="Y84" s="5" t="b">
        <f t="shared" si="47"/>
        <v>0</v>
      </c>
      <c r="Z84" s="14" t="s">
        <v>38</v>
      </c>
      <c r="AA84" s="5">
        <f t="shared" si="48"/>
        <v>0.61842105263157887</v>
      </c>
      <c r="AB84" s="15" t="str">
        <f t="shared" si="51"/>
        <v>M9</v>
      </c>
    </row>
    <row r="85" spans="2:28">
      <c r="B85" s="5">
        <f t="shared" si="49"/>
        <v>110</v>
      </c>
      <c r="C85" s="6" t="str">
        <f>$C$9</f>
        <v>L</v>
      </c>
      <c r="D85" s="6" cm="1">
        <f t="array" ref="D85:D94">_xlfn.SEQUENCE(10,1,0)</f>
        <v>0</v>
      </c>
      <c r="E85" s="6" t="str">
        <f t="shared" si="33"/>
        <v>L0</v>
      </c>
      <c r="F85" s="5">
        <f t="shared" si="34"/>
        <v>2400</v>
      </c>
      <c r="G85" s="7">
        <f t="shared" si="35"/>
        <v>0.41379310344827586</v>
      </c>
      <c r="H85" s="7">
        <f t="shared" si="36"/>
        <v>0.17122473246135553</v>
      </c>
      <c r="I85" s="7">
        <f t="shared" si="37"/>
        <v>0.20427247300194185</v>
      </c>
      <c r="J85" s="11">
        <f t="shared" si="38"/>
        <v>9.4996313572836525E-4</v>
      </c>
      <c r="K85" s="11">
        <f t="shared" si="39"/>
        <v>1.2233555200000556E-3</v>
      </c>
      <c r="L85" s="11">
        <f t="shared" si="40"/>
        <v>82.429707593878604</v>
      </c>
      <c r="M85" s="11">
        <f t="shared" si="41"/>
        <v>824297075938.78601</v>
      </c>
      <c r="N85" s="11">
        <f t="shared" si="42"/>
        <v>89.106513908982762</v>
      </c>
      <c r="O85" s="12">
        <f t="shared" si="43"/>
        <v>0.55529295732409512</v>
      </c>
      <c r="P85" s="11">
        <f t="shared" si="44"/>
        <v>2.0427247300194185E-2</v>
      </c>
      <c r="Q85" s="11">
        <f t="shared" si="24"/>
        <v>1.7488249769488481E-2</v>
      </c>
      <c r="R85" s="11">
        <f t="shared" si="50"/>
        <v>2.6232374654232719E-2</v>
      </c>
      <c r="S85" s="11">
        <f t="shared" si="45"/>
        <v>3.322767456202811E-2</v>
      </c>
      <c r="T85" s="13">
        <f t="shared" si="45"/>
        <v>3.4976499538976961E-2</v>
      </c>
      <c r="U85" s="11">
        <f t="shared" si="45"/>
        <v>4.7917804368398438E-2</v>
      </c>
      <c r="V85" s="11">
        <f t="shared" si="45"/>
        <v>6.190840418398922E-2</v>
      </c>
      <c r="W85" s="11">
        <f t="shared" si="45"/>
        <v>0.16963602276403825</v>
      </c>
      <c r="X85" s="11">
        <f t="shared" si="46"/>
        <v>1.5808157939209359E-2</v>
      </c>
      <c r="Y85" s="5" t="b">
        <f t="shared" si="47"/>
        <v>0</v>
      </c>
      <c r="Z85" s="23" t="s">
        <v>38</v>
      </c>
      <c r="AA85" s="5">
        <f t="shared" si="48"/>
        <v>0.61842105263157898</v>
      </c>
      <c r="AB85" s="15" t="str">
        <f t="shared" si="51"/>
        <v>L0</v>
      </c>
    </row>
    <row r="86" spans="2:28">
      <c r="B86" s="5">
        <f t="shared" si="49"/>
        <v>110</v>
      </c>
      <c r="C86" s="6" t="str">
        <f t="shared" ref="C86:C94" si="52">C85</f>
        <v>L</v>
      </c>
      <c r="D86" s="6">
        <v>1</v>
      </c>
      <c r="E86" s="6" t="str">
        <f t="shared" si="33"/>
        <v>L1</v>
      </c>
      <c r="F86" s="5">
        <f t="shared" si="34"/>
        <v>2290</v>
      </c>
      <c r="G86" s="7">
        <f t="shared" si="35"/>
        <v>0.39482758620689656</v>
      </c>
      <c r="H86" s="7">
        <f t="shared" si="36"/>
        <v>0.15588882282996433</v>
      </c>
      <c r="I86" s="7">
        <f t="shared" si="37"/>
        <v>0.18772991339466311</v>
      </c>
      <c r="J86" s="11">
        <f t="shared" si="38"/>
        <v>8.7303244816893809E-4</v>
      </c>
      <c r="K86" s="11">
        <f t="shared" si="39"/>
        <v>8.5643994458660822E-4</v>
      </c>
      <c r="L86" s="11">
        <f t="shared" si="40"/>
        <v>104.22275670236291</v>
      </c>
      <c r="M86" s="11">
        <f t="shared" si="41"/>
        <v>1042227567023.6292</v>
      </c>
      <c r="N86" s="11">
        <f t="shared" si="42"/>
        <v>112.66479999525431</v>
      </c>
      <c r="O86" s="12">
        <f t="shared" si="43"/>
        <v>0.53819334826504606</v>
      </c>
      <c r="P86" s="11">
        <f t="shared" si="44"/>
        <v>1.8772991339466312E-2</v>
      </c>
      <c r="Q86" s="11">
        <f t="shared" si="24"/>
        <v>1.4632497604532592E-2</v>
      </c>
      <c r="R86" s="11">
        <f t="shared" si="50"/>
        <v>2.1948746406798888E-2</v>
      </c>
      <c r="S86" s="11">
        <f t="shared" si="45"/>
        <v>2.7801745448611925E-2</v>
      </c>
      <c r="T86" s="13">
        <f t="shared" si="45"/>
        <v>2.9264995209065184E-2</v>
      </c>
      <c r="U86" s="11">
        <f t="shared" si="45"/>
        <v>4.0093043436419305E-2</v>
      </c>
      <c r="V86" s="11">
        <f t="shared" si="45"/>
        <v>5.1799041520045379E-2</v>
      </c>
      <c r="W86" s="11">
        <f t="shared" si="45"/>
        <v>0.14193522676396614</v>
      </c>
      <c r="X86" s="11">
        <f t="shared" si="46"/>
        <v>1.2679881569832345E-2</v>
      </c>
      <c r="Y86" s="5" t="b">
        <f t="shared" si="47"/>
        <v>0</v>
      </c>
      <c r="Z86" s="23" t="s">
        <v>38</v>
      </c>
      <c r="AA86" s="5">
        <f t="shared" si="48"/>
        <v>0.61842105263157898</v>
      </c>
      <c r="AB86" s="15" t="str">
        <f t="shared" si="51"/>
        <v>L1</v>
      </c>
    </row>
    <row r="87" spans="2:28">
      <c r="B87" s="5">
        <f t="shared" si="49"/>
        <v>110</v>
      </c>
      <c r="C87" s="6" t="str">
        <f t="shared" si="52"/>
        <v>L</v>
      </c>
      <c r="D87" s="6">
        <v>2</v>
      </c>
      <c r="E87" s="6" t="str">
        <f t="shared" si="33"/>
        <v>L2</v>
      </c>
      <c r="F87" s="5">
        <f t="shared" si="34"/>
        <v>2180</v>
      </c>
      <c r="G87" s="7">
        <f t="shared" si="35"/>
        <v>0.37586206896551722</v>
      </c>
      <c r="H87" s="7">
        <f t="shared" si="36"/>
        <v>0.14127229488703921</v>
      </c>
      <c r="I87" s="7">
        <f t="shared" si="37"/>
        <v>0.17181113232712067</v>
      </c>
      <c r="J87" s="11">
        <f t="shared" si="38"/>
        <v>7.9900262438669897E-4</v>
      </c>
      <c r="K87" s="11">
        <f t="shared" si="39"/>
        <v>5.8913740887640332E-4</v>
      </c>
      <c r="L87" s="11">
        <f t="shared" si="40"/>
        <v>133.30839504141929</v>
      </c>
      <c r="M87" s="11">
        <f t="shared" si="41"/>
        <v>1333083950414.1929</v>
      </c>
      <c r="N87" s="11">
        <f t="shared" si="42"/>
        <v>144.10637503977424</v>
      </c>
      <c r="O87" s="12">
        <f t="shared" si="43"/>
        <v>0.52081761770521739</v>
      </c>
      <c r="P87" s="11">
        <f t="shared" si="44"/>
        <v>1.7181113232712066E-2</v>
      </c>
      <c r="Q87" s="11">
        <f t="shared" si="24"/>
        <v>1.2136076475496553E-2</v>
      </c>
      <c r="R87" s="11">
        <f t="shared" si="50"/>
        <v>1.8204114713244828E-2</v>
      </c>
      <c r="S87" s="11">
        <f t="shared" si="45"/>
        <v>2.3058545303443451E-2</v>
      </c>
      <c r="T87" s="13">
        <f t="shared" si="45"/>
        <v>2.4272152950993105E-2</v>
      </c>
      <c r="U87" s="11">
        <f t="shared" si="45"/>
        <v>3.3252849542860556E-2</v>
      </c>
      <c r="V87" s="11">
        <f t="shared" si="45"/>
        <v>4.2961710723257794E-2</v>
      </c>
      <c r="W87" s="11">
        <f t="shared" si="45"/>
        <v>0.11771994181231656</v>
      </c>
      <c r="X87" s="11">
        <f t="shared" si="46"/>
        <v>1.0060833231662313E-2</v>
      </c>
      <c r="Y87" s="5" t="b">
        <f t="shared" si="47"/>
        <v>0</v>
      </c>
      <c r="Z87" s="23" t="s">
        <v>38</v>
      </c>
      <c r="AA87" s="5">
        <f t="shared" si="48"/>
        <v>0.61842105263157898</v>
      </c>
      <c r="AB87" s="15" t="str">
        <f t="shared" si="51"/>
        <v>L2</v>
      </c>
    </row>
    <row r="88" spans="2:28">
      <c r="B88" s="5">
        <f t="shared" si="49"/>
        <v>110</v>
      </c>
      <c r="C88" s="6" t="str">
        <f t="shared" si="52"/>
        <v>L</v>
      </c>
      <c r="D88" s="6">
        <v>3</v>
      </c>
      <c r="E88" s="6" t="str">
        <f t="shared" si="33"/>
        <v>L3</v>
      </c>
      <c r="F88" s="5">
        <f t="shared" si="34"/>
        <v>2070</v>
      </c>
      <c r="G88" s="7">
        <f t="shared" si="35"/>
        <v>0.35689655172413792</v>
      </c>
      <c r="H88" s="7">
        <f t="shared" si="36"/>
        <v>0.12737514863258026</v>
      </c>
      <c r="I88" s="7">
        <f t="shared" si="37"/>
        <v>0.15652230448358126</v>
      </c>
      <c r="J88" s="11">
        <f t="shared" si="38"/>
        <v>7.2790237956946527E-4</v>
      </c>
      <c r="K88" s="11">
        <f t="shared" si="39"/>
        <v>3.9748603439255224E-4</v>
      </c>
      <c r="L88" s="11">
        <f t="shared" si="40"/>
        <v>172.69837079437042</v>
      </c>
      <c r="M88" s="11">
        <f t="shared" si="41"/>
        <v>1726983707943.7041</v>
      </c>
      <c r="N88" s="11">
        <f t="shared" si="42"/>
        <v>186.6869388287144</v>
      </c>
      <c r="O88" s="12">
        <f t="shared" si="43"/>
        <v>0.5031470158695025</v>
      </c>
      <c r="P88" s="11">
        <f t="shared" si="44"/>
        <v>1.5652230448358128E-2</v>
      </c>
      <c r="Q88" s="11">
        <f t="shared" si="24"/>
        <v>9.9685258989550742E-3</v>
      </c>
      <c r="R88" s="11">
        <f t="shared" si="50"/>
        <v>1.495278884843261E-2</v>
      </c>
      <c r="S88" s="11">
        <f t="shared" si="45"/>
        <v>1.8940199208014642E-2</v>
      </c>
      <c r="T88" s="13">
        <f t="shared" si="45"/>
        <v>1.9937051797910148E-2</v>
      </c>
      <c r="U88" s="11">
        <f t="shared" si="45"/>
        <v>2.7313760963136906E-2</v>
      </c>
      <c r="V88" s="11">
        <f t="shared" si="45"/>
        <v>3.5288581682300965E-2</v>
      </c>
      <c r="W88" s="11">
        <f t="shared" si="45"/>
        <v>9.6694701219864218E-2</v>
      </c>
      <c r="X88" s="11">
        <f t="shared" si="46"/>
        <v>7.8876758365923182E-3</v>
      </c>
      <c r="Y88" s="5" t="b">
        <f t="shared" si="47"/>
        <v>0</v>
      </c>
      <c r="Z88" s="23" t="s">
        <v>38</v>
      </c>
      <c r="AA88" s="5">
        <f t="shared" si="48"/>
        <v>0.61842105263157887</v>
      </c>
      <c r="AB88" s="15" t="str">
        <f t="shared" si="51"/>
        <v>L3</v>
      </c>
    </row>
    <row r="89" spans="2:28">
      <c r="B89" s="5">
        <f t="shared" si="49"/>
        <v>110</v>
      </c>
      <c r="C89" s="6" t="str">
        <f t="shared" si="52"/>
        <v>L</v>
      </c>
      <c r="D89" s="6">
        <v>4</v>
      </c>
      <c r="E89" s="6" t="str">
        <f t="shared" si="33"/>
        <v>L4</v>
      </c>
      <c r="F89" s="5">
        <f t="shared" si="34"/>
        <v>1960</v>
      </c>
      <c r="G89" s="7">
        <f t="shared" si="35"/>
        <v>0.33793103448275863</v>
      </c>
      <c r="H89" s="7">
        <f t="shared" si="36"/>
        <v>0.1141973840665874</v>
      </c>
      <c r="I89" s="7">
        <f t="shared" si="37"/>
        <v>0.1418699906224411</v>
      </c>
      <c r="J89" s="11">
        <f t="shared" si="38"/>
        <v>6.5976222433145341E-4</v>
      </c>
      <c r="K89" s="11">
        <f t="shared" si="39"/>
        <v>2.6247829193161047E-4</v>
      </c>
      <c r="L89" s="11">
        <f t="shared" si="40"/>
        <v>226.91312195285468</v>
      </c>
      <c r="M89" s="11">
        <f t="shared" si="41"/>
        <v>2269131219528.5469</v>
      </c>
      <c r="N89" s="11">
        <f t="shared" si="42"/>
        <v>245.29308483103591</v>
      </c>
      <c r="O89" s="12">
        <f t="shared" si="43"/>
        <v>0.48516044440748746</v>
      </c>
      <c r="P89" s="11">
        <f t="shared" si="44"/>
        <v>1.4186999062244111E-2</v>
      </c>
      <c r="Q89" s="11">
        <f t="shared" si="24"/>
        <v>8.1005909033170301E-3</v>
      </c>
      <c r="R89" s="11">
        <f t="shared" si="50"/>
        <v>1.2150886354975545E-2</v>
      </c>
      <c r="S89" s="11">
        <f t="shared" si="45"/>
        <v>1.5391122716302356E-2</v>
      </c>
      <c r="T89" s="13">
        <f t="shared" si="45"/>
        <v>1.620118180663406E-2</v>
      </c>
      <c r="U89" s="11">
        <f t="shared" si="45"/>
        <v>2.2195619075088664E-2</v>
      </c>
      <c r="V89" s="11">
        <f t="shared" si="45"/>
        <v>2.8676091797742286E-2</v>
      </c>
      <c r="W89" s="11">
        <f t="shared" si="45"/>
        <v>7.857573176217518E-2</v>
      </c>
      <c r="X89" s="11">
        <f t="shared" si="46"/>
        <v>6.1022776743550385E-3</v>
      </c>
      <c r="Y89" s="5" t="b">
        <f t="shared" si="47"/>
        <v>0</v>
      </c>
      <c r="Z89" s="23" t="s">
        <v>38</v>
      </c>
      <c r="AA89" s="5">
        <f t="shared" si="48"/>
        <v>0.61842105263157898</v>
      </c>
      <c r="AB89" s="15" t="str">
        <f t="shared" si="51"/>
        <v>L4</v>
      </c>
    </row>
    <row r="90" spans="2:28">
      <c r="B90" s="5">
        <f t="shared" si="49"/>
        <v>110</v>
      </c>
      <c r="C90" s="6" t="str">
        <f t="shared" si="52"/>
        <v>L</v>
      </c>
      <c r="D90" s="6">
        <v>5</v>
      </c>
      <c r="E90" s="6" t="str">
        <f t="shared" si="33"/>
        <v>L5</v>
      </c>
      <c r="F90" s="5">
        <f t="shared" si="34"/>
        <v>1850</v>
      </c>
      <c r="G90" s="7">
        <f t="shared" si="35"/>
        <v>0.31896551724137934</v>
      </c>
      <c r="H90" s="7">
        <f t="shared" si="36"/>
        <v>0.10173900118906067</v>
      </c>
      <c r="I90" s="7">
        <f t="shared" si="37"/>
        <v>0.1278611842974452</v>
      </c>
      <c r="J90" s="11">
        <f t="shared" si="38"/>
        <v>5.9461468198893737E-4</v>
      </c>
      <c r="K90" s="11">
        <f t="shared" si="39"/>
        <v>1.6922027044011595E-4</v>
      </c>
      <c r="L90" s="11">
        <f t="shared" si="40"/>
        <v>302.88748269730252</v>
      </c>
      <c r="M90" s="11">
        <f t="shared" si="41"/>
        <v>3028874826973.0254</v>
      </c>
      <c r="N90" s="11">
        <f t="shared" si="42"/>
        <v>327.42136879578402</v>
      </c>
      <c r="O90" s="12">
        <f t="shared" si="43"/>
        <v>0.46683401209797359</v>
      </c>
      <c r="P90" s="11">
        <f t="shared" si="44"/>
        <v>1.278611842974452E-2</v>
      </c>
      <c r="Q90" s="11">
        <f t="shared" si="24"/>
        <v>6.5042345906362407E-3</v>
      </c>
      <c r="R90" s="11">
        <f t="shared" si="50"/>
        <v>9.7563518859543619E-3</v>
      </c>
      <c r="S90" s="11">
        <f t="shared" si="45"/>
        <v>1.2358045722208857E-2</v>
      </c>
      <c r="T90" s="13">
        <f t="shared" si="45"/>
        <v>1.3008469181272481E-2</v>
      </c>
      <c r="U90" s="11">
        <f t="shared" si="45"/>
        <v>1.7821602778343302E-2</v>
      </c>
      <c r="V90" s="11">
        <f t="shared" si="45"/>
        <v>2.3024990450852292E-2</v>
      </c>
      <c r="W90" s="11">
        <f t="shared" si="45"/>
        <v>6.3091075529171536E-2</v>
      </c>
      <c r="X90" s="11">
        <f t="shared" si="46"/>
        <v>4.6515270810355584E-3</v>
      </c>
      <c r="Y90" s="5" t="b">
        <f t="shared" si="47"/>
        <v>0</v>
      </c>
      <c r="Z90" s="23" t="s">
        <v>38</v>
      </c>
      <c r="AA90" s="5">
        <f t="shared" si="48"/>
        <v>0.61842105263157887</v>
      </c>
      <c r="AB90" s="15" t="str">
        <f t="shared" si="51"/>
        <v>L5</v>
      </c>
    </row>
    <row r="91" spans="2:28">
      <c r="B91" s="5">
        <f t="shared" si="49"/>
        <v>110</v>
      </c>
      <c r="C91" s="6" t="str">
        <f t="shared" si="52"/>
        <v>L</v>
      </c>
      <c r="D91" s="6">
        <v>6</v>
      </c>
      <c r="E91" s="6" t="str">
        <f t="shared" si="33"/>
        <v>L6</v>
      </c>
      <c r="F91" s="5">
        <f t="shared" si="34"/>
        <v>1740</v>
      </c>
      <c r="G91" s="7">
        <f t="shared" si="35"/>
        <v>0.3</v>
      </c>
      <c r="H91" s="7">
        <f t="shared" si="36"/>
        <v>0.09</v>
      </c>
      <c r="I91" s="7">
        <f t="shared" si="37"/>
        <v>0.11450336728854528</v>
      </c>
      <c r="J91" s="11">
        <f t="shared" si="38"/>
        <v>5.3249454633982516E-4</v>
      </c>
      <c r="K91" s="11">
        <f t="shared" si="39"/>
        <v>1.0619927107536555E-4</v>
      </c>
      <c r="L91" s="11">
        <f t="shared" si="40"/>
        <v>411.52263374485597</v>
      </c>
      <c r="M91" s="11">
        <f t="shared" si="41"/>
        <v>4115226337448.5596</v>
      </c>
      <c r="N91" s="11">
        <f t="shared" si="42"/>
        <v>444.85596707818928</v>
      </c>
      <c r="O91" s="12">
        <f t="shared" si="43"/>
        <v>0.44814047465571644</v>
      </c>
      <c r="P91" s="11">
        <f t="shared" si="44"/>
        <v>1.1450336728854529E-2</v>
      </c>
      <c r="Q91" s="11">
        <f t="shared" si="24"/>
        <v>5.1526515279845374E-3</v>
      </c>
      <c r="R91" s="11">
        <f t="shared" si="50"/>
        <v>7.7289772919768062E-3</v>
      </c>
      <c r="S91" s="11">
        <f t="shared" si="45"/>
        <v>9.7900379031706213E-3</v>
      </c>
      <c r="T91" s="13">
        <f t="shared" si="45"/>
        <v>1.0305303055969075E-2</v>
      </c>
      <c r="U91" s="11">
        <f t="shared" si="45"/>
        <v>1.4118265186677633E-2</v>
      </c>
      <c r="V91" s="11">
        <f t="shared" si="45"/>
        <v>1.8240386409065262E-2</v>
      </c>
      <c r="W91" s="11">
        <f t="shared" si="45"/>
        <v>4.9980719821450012E-2</v>
      </c>
      <c r="X91" s="11">
        <f t="shared" si="46"/>
        <v>3.4871441240244667E-3</v>
      </c>
      <c r="Y91" s="5" t="b">
        <f t="shared" si="47"/>
        <v>0</v>
      </c>
      <c r="Z91" s="23" t="s">
        <v>38</v>
      </c>
      <c r="AA91" s="5">
        <f t="shared" si="48"/>
        <v>0.61842105263157898</v>
      </c>
      <c r="AB91" s="15" t="str">
        <f t="shared" si="51"/>
        <v>L6</v>
      </c>
    </row>
    <row r="92" spans="2:28">
      <c r="B92" s="5">
        <f t="shared" si="49"/>
        <v>110</v>
      </c>
      <c r="C92" s="22" t="str">
        <f t="shared" si="52"/>
        <v>L</v>
      </c>
      <c r="D92" s="22">
        <v>7</v>
      </c>
      <c r="E92" s="22" t="str">
        <f t="shared" si="33"/>
        <v>L7</v>
      </c>
      <c r="F92" s="24">
        <f t="shared" si="34"/>
        <v>1630</v>
      </c>
      <c r="G92" s="25">
        <f t="shared" si="35"/>
        <v>0.2810344827586207</v>
      </c>
      <c r="H92" s="25">
        <f t="shared" si="36"/>
        <v>7.8980380499405478E-2</v>
      </c>
      <c r="I92" s="25">
        <f t="shared" si="37"/>
        <v>0.10180457600725096</v>
      </c>
      <c r="J92" s="26">
        <f t="shared" si="38"/>
        <v>4.7343919047979348E-4</v>
      </c>
      <c r="K92" s="26">
        <f t="shared" si="39"/>
        <v>6.4650671844368698E-5</v>
      </c>
      <c r="L92" s="26">
        <f t="shared" si="40"/>
        <v>570.42945882251831</v>
      </c>
      <c r="M92" s="26">
        <f t="shared" si="41"/>
        <v>5704294588225.1836</v>
      </c>
      <c r="N92" s="26">
        <f t="shared" si="42"/>
        <v>616.63424498714232</v>
      </c>
      <c r="O92" s="27">
        <f t="shared" si="43"/>
        <v>0.42904851902487307</v>
      </c>
      <c r="P92" s="26">
        <f t="shared" si="44"/>
        <v>1.0180457600725097E-2</v>
      </c>
      <c r="Q92" s="26">
        <f t="shared" si="24"/>
        <v>4.0202820748166633E-3</v>
      </c>
      <c r="R92" s="26">
        <f t="shared" si="50"/>
        <v>6.030423112224995E-3</v>
      </c>
      <c r="S92" s="26">
        <f t="shared" si="45"/>
        <v>7.6385359421516598E-3</v>
      </c>
      <c r="T92" s="28">
        <f t="shared" si="45"/>
        <v>8.0405641496333266E-3</v>
      </c>
      <c r="U92" s="26">
        <f t="shared" si="45"/>
        <v>1.1015572884997658E-2</v>
      </c>
      <c r="V92" s="26">
        <f t="shared" si="45"/>
        <v>1.4231798544850988E-2</v>
      </c>
      <c r="W92" s="26">
        <f t="shared" si="45"/>
        <v>3.8996736125721632E-2</v>
      </c>
      <c r="X92" s="26">
        <f t="shared" si="46"/>
        <v>2.5654890831379252E-3</v>
      </c>
      <c r="Y92" s="5" t="b">
        <f t="shared" si="47"/>
        <v>0</v>
      </c>
      <c r="Z92" s="29" t="s">
        <v>8</v>
      </c>
      <c r="AA92" s="5">
        <f t="shared" si="48"/>
        <v>0.61842105263157909</v>
      </c>
      <c r="AB92" s="15" t="str">
        <f t="shared" si="51"/>
        <v>L7</v>
      </c>
    </row>
    <row r="93" spans="2:28">
      <c r="B93" s="5">
        <f t="shared" si="49"/>
        <v>110</v>
      </c>
      <c r="C93" s="22" t="str">
        <f t="shared" si="52"/>
        <v>L</v>
      </c>
      <c r="D93" s="22">
        <v>8</v>
      </c>
      <c r="E93" s="22" t="str">
        <f t="shared" si="33"/>
        <v>L8</v>
      </c>
      <c r="F93" s="24">
        <f t="shared" si="34"/>
        <v>1520</v>
      </c>
      <c r="G93" s="25">
        <f t="shared" si="35"/>
        <v>0.2620689655172414</v>
      </c>
      <c r="H93" s="25">
        <f t="shared" si="36"/>
        <v>6.8680142687277068E-2</v>
      </c>
      <c r="I93" s="25">
        <f t="shared" si="37"/>
        <v>8.9773481919421402E-2</v>
      </c>
      <c r="J93" s="26">
        <f t="shared" si="38"/>
        <v>4.1748894080611908E-4</v>
      </c>
      <c r="K93" s="26">
        <f t="shared" si="39"/>
        <v>3.8015308333618113E-5</v>
      </c>
      <c r="L93" s="26">
        <f t="shared" si="40"/>
        <v>808.95064960296384</v>
      </c>
      <c r="M93" s="26">
        <f t="shared" si="41"/>
        <v>8089506496029.6387</v>
      </c>
      <c r="N93" s="26">
        <f t="shared" si="42"/>
        <v>874.47565222080391</v>
      </c>
      <c r="O93" s="27">
        <f t="shared" si="43"/>
        <v>0.40952183535126874</v>
      </c>
      <c r="P93" s="26">
        <f t="shared" si="44"/>
        <v>8.9773481919421406E-3</v>
      </c>
      <c r="Q93" s="26">
        <f t="shared" si="24"/>
        <v>3.0828277738797747E-3</v>
      </c>
      <c r="R93" s="26">
        <f t="shared" si="50"/>
        <v>4.6242416608196623E-3</v>
      </c>
      <c r="S93" s="26">
        <f t="shared" si="45"/>
        <v>5.8573727703715717E-3</v>
      </c>
      <c r="T93" s="28">
        <f t="shared" si="45"/>
        <v>6.1656555477595494E-3</v>
      </c>
      <c r="U93" s="26">
        <f t="shared" si="45"/>
        <v>8.4469481004305833E-3</v>
      </c>
      <c r="V93" s="26">
        <f t="shared" si="45"/>
        <v>1.0913210319534402E-2</v>
      </c>
      <c r="W93" s="26">
        <f t="shared" si="45"/>
        <v>2.9903429406633812E-2</v>
      </c>
      <c r="X93" s="26">
        <f t="shared" si="46"/>
        <v>1.8473674770736047E-3</v>
      </c>
      <c r="Y93" s="5" t="b">
        <f t="shared" si="47"/>
        <v>0</v>
      </c>
      <c r="Z93" s="29" t="s">
        <v>8</v>
      </c>
      <c r="AA93" s="5">
        <f t="shared" si="48"/>
        <v>0.61842105263157898</v>
      </c>
      <c r="AB93" s="15" t="str">
        <f t="shared" si="51"/>
        <v>L8</v>
      </c>
    </row>
    <row r="94" spans="2:28">
      <c r="B94" s="5">
        <f t="shared" si="49"/>
        <v>110</v>
      </c>
      <c r="C94" s="22" t="str">
        <f t="shared" si="52"/>
        <v>L</v>
      </c>
      <c r="D94" s="22">
        <v>9</v>
      </c>
      <c r="E94" s="22" t="str">
        <f t="shared" si="33"/>
        <v>L9</v>
      </c>
      <c r="F94" s="24">
        <f t="shared" si="34"/>
        <v>1410</v>
      </c>
      <c r="G94" s="25">
        <f t="shared" si="35"/>
        <v>0.24310344827586206</v>
      </c>
      <c r="H94" s="25">
        <f t="shared" si="36"/>
        <v>5.9099286563614739E-2</v>
      </c>
      <c r="I94" s="25">
        <f t="shared" si="37"/>
        <v>7.8419490148210022E-2</v>
      </c>
      <c r="J94" s="26">
        <f t="shared" si="38"/>
        <v>3.6468753556777604E-4</v>
      </c>
      <c r="K94" s="26">
        <f t="shared" si="39"/>
        <v>2.147892319786372E-5</v>
      </c>
      <c r="L94" s="26">
        <f t="shared" si="40"/>
        <v>1177.7263842662223</v>
      </c>
      <c r="M94" s="26">
        <f t="shared" si="41"/>
        <v>11777263842662.223</v>
      </c>
      <c r="N94" s="26">
        <f t="shared" si="42"/>
        <v>1273.1222213917863</v>
      </c>
      <c r="O94" s="27">
        <f t="shared" si="43"/>
        <v>0.38951789335149956</v>
      </c>
      <c r="P94" s="26">
        <f t="shared" si="44"/>
        <v>7.8419490148210029E-3</v>
      </c>
      <c r="Q94" s="26">
        <f t="shared" si="24"/>
        <v>2.3172679602208135E-3</v>
      </c>
      <c r="R94" s="26">
        <f t="shared" si="50"/>
        <v>3.47590194033122E-3</v>
      </c>
      <c r="S94" s="26">
        <f t="shared" si="45"/>
        <v>4.4028091244195456E-3</v>
      </c>
      <c r="T94" s="28">
        <f t="shared" si="45"/>
        <v>4.634535920441627E-3</v>
      </c>
      <c r="U94" s="26">
        <f t="shared" si="45"/>
        <v>6.3493142110050294E-3</v>
      </c>
      <c r="V94" s="26">
        <f t="shared" si="45"/>
        <v>8.2031285791816805E-3</v>
      </c>
      <c r="W94" s="26">
        <f t="shared" si="45"/>
        <v>2.247749921414189E-2</v>
      </c>
      <c r="X94" s="26">
        <f t="shared" si="46"/>
        <v>1.297831347328702E-3</v>
      </c>
      <c r="Y94" s="5" t="b">
        <f t="shared" si="47"/>
        <v>0</v>
      </c>
      <c r="Z94" s="29" t="s">
        <v>8</v>
      </c>
      <c r="AA94" s="5">
        <f t="shared" si="48"/>
        <v>0.61842105263157898</v>
      </c>
      <c r="AB94" s="15" t="str">
        <f t="shared" si="51"/>
        <v>L9</v>
      </c>
    </row>
    <row r="95" spans="2:28">
      <c r="B95" s="5">
        <f t="shared" si="49"/>
        <v>70</v>
      </c>
      <c r="C95" s="22" t="str">
        <f>$C$10</f>
        <v>T</v>
      </c>
      <c r="D95" s="22" cm="1">
        <f t="array" ref="D95:D104">_xlfn.SEQUENCE(10,1,0)</f>
        <v>0</v>
      </c>
      <c r="E95" s="22" t="str">
        <f t="shared" si="33"/>
        <v>T0</v>
      </c>
      <c r="F95" s="24">
        <f t="shared" si="34"/>
        <v>1300</v>
      </c>
      <c r="G95" s="25">
        <f t="shared" si="35"/>
        <v>0.22413793103448276</v>
      </c>
      <c r="H95" s="25">
        <f t="shared" si="36"/>
        <v>5.0237812128418553E-2</v>
      </c>
      <c r="I95" s="25">
        <f t="shared" si="37"/>
        <v>6.7752862069062933E-2</v>
      </c>
      <c r="J95" s="26">
        <f t="shared" si="38"/>
        <v>3.150826949898756E-4</v>
      </c>
      <c r="K95" s="26">
        <f t="shared" si="39"/>
        <v>1.1585551883559306E-5</v>
      </c>
      <c r="L95" s="26">
        <f t="shared" si="40"/>
        <v>1767.759607641404</v>
      </c>
      <c r="M95" s="26">
        <f t="shared" si="41"/>
        <v>17677596076414.039</v>
      </c>
      <c r="N95" s="26">
        <f t="shared" si="42"/>
        <v>1910.9481358603578</v>
      </c>
      <c r="O95" s="27">
        <f t="shared" si="43"/>
        <v>0.36898629788898013</v>
      </c>
      <c r="P95" s="26">
        <f t="shared" si="44"/>
        <v>6.7752862069062935E-3</v>
      </c>
      <c r="Q95" s="26">
        <f t="shared" ref="Q95:Q115" si="53">_xlfn.XLOOKUP(Q$14,$M$2:$M$8,$N$2:$N$8)*SQRT($K95)</f>
        <v>1.7018777778941196E-3</v>
      </c>
      <c r="R95" s="26">
        <f t="shared" si="50"/>
        <v>2.5528166668411794E-3</v>
      </c>
      <c r="S95" s="26">
        <f t="shared" ref="S95:W110" si="54">_xlfn.XLOOKUP(S$14,$M$2:$M$8,$N$2:$N$8)*SQRT($K95)</f>
        <v>3.2335677779988274E-3</v>
      </c>
      <c r="T95" s="28">
        <f t="shared" si="54"/>
        <v>3.4037555557882393E-3</v>
      </c>
      <c r="U95" s="26">
        <f t="shared" si="54"/>
        <v>4.6631451114298884E-3</v>
      </c>
      <c r="V95" s="26">
        <f t="shared" si="54"/>
        <v>6.0246473337451836E-3</v>
      </c>
      <c r="W95" s="26">
        <f t="shared" si="54"/>
        <v>1.6508214445572961E-2</v>
      </c>
      <c r="X95" s="26">
        <f t="shared" si="46"/>
        <v>8.8597646625673192E-4</v>
      </c>
      <c r="Y95" s="5" t="b">
        <f t="shared" si="47"/>
        <v>0</v>
      </c>
      <c r="Z95" s="29" t="s">
        <v>8</v>
      </c>
      <c r="AA95" s="5">
        <f t="shared" si="48"/>
        <v>0.61842105263157898</v>
      </c>
      <c r="AB95" s="15" t="str">
        <f t="shared" si="51"/>
        <v>T0</v>
      </c>
    </row>
    <row r="96" spans="2:28">
      <c r="B96" s="5">
        <f t="shared" si="49"/>
        <v>70</v>
      </c>
      <c r="C96" s="22" t="str">
        <f t="shared" ref="C96:C104" si="55">C95</f>
        <v>T</v>
      </c>
      <c r="D96" s="22">
        <v>1</v>
      </c>
      <c r="E96" s="22" t="str">
        <f t="shared" si="33"/>
        <v>T1</v>
      </c>
      <c r="F96" s="24">
        <f t="shared" si="34"/>
        <v>1230</v>
      </c>
      <c r="G96" s="25">
        <f t="shared" si="35"/>
        <v>0.21206896551724139</v>
      </c>
      <c r="H96" s="25">
        <f t="shared" si="36"/>
        <v>4.4973246135552918E-2</v>
      </c>
      <c r="I96" s="25">
        <f t="shared" si="37"/>
        <v>6.1328001449882999E-2</v>
      </c>
      <c r="J96" s="26">
        <f t="shared" si="38"/>
        <v>2.8520406939377859E-4</v>
      </c>
      <c r="K96" s="26">
        <f t="shared" si="39"/>
        <v>7.6072220962400469E-6</v>
      </c>
      <c r="L96" s="26">
        <f t="shared" si="40"/>
        <v>2331.3872154639471</v>
      </c>
      <c r="M96" s="26">
        <f t="shared" si="41"/>
        <v>23313872154639.473</v>
      </c>
      <c r="N96" s="26">
        <f t="shared" si="42"/>
        <v>2520.2295799165267</v>
      </c>
      <c r="O96" s="27">
        <f t="shared" si="43"/>
        <v>0.35561882711109427</v>
      </c>
      <c r="P96" s="26">
        <f t="shared" si="44"/>
        <v>6.1328001449882999E-3</v>
      </c>
      <c r="Q96" s="26">
        <f t="shared" si="53"/>
        <v>1.3790596521035671E-3</v>
      </c>
      <c r="R96" s="26">
        <f t="shared" si="50"/>
        <v>2.0685894781553504E-3</v>
      </c>
      <c r="S96" s="26">
        <f t="shared" si="54"/>
        <v>2.6202133389967774E-3</v>
      </c>
      <c r="T96" s="28">
        <f t="shared" si="54"/>
        <v>2.7581193042071342E-3</v>
      </c>
      <c r="U96" s="26">
        <f t="shared" si="54"/>
        <v>3.778623446763774E-3</v>
      </c>
      <c r="V96" s="26">
        <f t="shared" si="54"/>
        <v>4.8818711684466276E-3</v>
      </c>
      <c r="W96" s="26">
        <f t="shared" si="54"/>
        <v>1.33768786254046E-2</v>
      </c>
      <c r="X96" s="26">
        <f t="shared" si="46"/>
        <v>6.8303420686506729E-4</v>
      </c>
      <c r="Y96" s="5" t="b">
        <f t="shared" si="47"/>
        <v>0</v>
      </c>
      <c r="Z96" s="29" t="s">
        <v>8</v>
      </c>
      <c r="AA96" s="5">
        <f t="shared" si="48"/>
        <v>0.61842105263157898</v>
      </c>
      <c r="AB96" s="15" t="str">
        <f t="shared" si="51"/>
        <v>T1</v>
      </c>
    </row>
    <row r="97" spans="2:28">
      <c r="B97" s="5">
        <f t="shared" si="49"/>
        <v>70</v>
      </c>
      <c r="C97" s="22" t="str">
        <f t="shared" si="55"/>
        <v>T</v>
      </c>
      <c r="D97" s="22">
        <v>2</v>
      </c>
      <c r="E97" s="22" t="str">
        <f t="shared" si="33"/>
        <v>T2</v>
      </c>
      <c r="F97" s="24">
        <f t="shared" si="34"/>
        <v>1160</v>
      </c>
      <c r="G97" s="25">
        <f t="shared" si="35"/>
        <v>0.2</v>
      </c>
      <c r="H97" s="25">
        <f t="shared" si="36"/>
        <v>4.0000000000000008E-2</v>
      </c>
      <c r="I97" s="25">
        <f t="shared" si="37"/>
        <v>5.5189186458448593E-2</v>
      </c>
      <c r="J97" s="26">
        <f t="shared" si="38"/>
        <v>2.5665569058767342E-4</v>
      </c>
      <c r="K97" s="26">
        <f t="shared" si="39"/>
        <v>4.8733540831126505E-6</v>
      </c>
      <c r="L97" s="26">
        <f t="shared" si="40"/>
        <v>3124.9999999999982</v>
      </c>
      <c r="M97" s="26">
        <f t="shared" si="41"/>
        <v>31249999999999.98</v>
      </c>
      <c r="N97" s="26">
        <f t="shared" si="42"/>
        <v>3378.1249999999977</v>
      </c>
      <c r="O97" s="27">
        <f t="shared" si="43"/>
        <v>0.34199518933533946</v>
      </c>
      <c r="P97" s="26">
        <f t="shared" si="44"/>
        <v>5.5189186458448596E-3</v>
      </c>
      <c r="Q97" s="26">
        <f t="shared" si="53"/>
        <v>1.1037837291689721E-3</v>
      </c>
      <c r="R97" s="26">
        <f t="shared" si="50"/>
        <v>1.655675593753458E-3</v>
      </c>
      <c r="S97" s="26">
        <f t="shared" si="54"/>
        <v>2.0971890854210467E-3</v>
      </c>
      <c r="T97" s="28">
        <f t="shared" si="54"/>
        <v>2.2075674583379441E-3</v>
      </c>
      <c r="U97" s="26">
        <f t="shared" si="54"/>
        <v>3.0243674179229836E-3</v>
      </c>
      <c r="V97" s="26">
        <f t="shared" si="54"/>
        <v>3.907394401258161E-3</v>
      </c>
      <c r="W97" s="26">
        <f t="shared" si="54"/>
        <v>1.0706702172939028E-2</v>
      </c>
      <c r="X97" s="26">
        <f t="shared" si="46"/>
        <v>5.1861011094168409E-4</v>
      </c>
      <c r="Y97" s="5" t="b">
        <f t="shared" si="47"/>
        <v>0</v>
      </c>
      <c r="Z97" s="29" t="s">
        <v>8</v>
      </c>
      <c r="AA97" s="5">
        <f t="shared" si="48"/>
        <v>0.61842105263157887</v>
      </c>
      <c r="AB97" s="15" t="str">
        <f t="shared" si="51"/>
        <v>T2</v>
      </c>
    </row>
    <row r="98" spans="2:28">
      <c r="B98" s="5">
        <f t="shared" si="49"/>
        <v>70</v>
      </c>
      <c r="C98" s="22" t="str">
        <f t="shared" si="55"/>
        <v>T</v>
      </c>
      <c r="D98" s="22">
        <v>3</v>
      </c>
      <c r="E98" s="22" t="str">
        <f t="shared" si="33"/>
        <v>T3</v>
      </c>
      <c r="F98" s="24">
        <f t="shared" si="34"/>
        <v>1090</v>
      </c>
      <c r="G98" s="25">
        <f t="shared" si="35"/>
        <v>0.18793103448275861</v>
      </c>
      <c r="H98" s="25">
        <f t="shared" si="36"/>
        <v>3.5318073721759803E-2</v>
      </c>
      <c r="I98" s="25">
        <f t="shared" si="37"/>
        <v>4.9339791268585349E-2</v>
      </c>
      <c r="J98" s="26">
        <f t="shared" si="38"/>
        <v>2.2945325006782874E-4</v>
      </c>
      <c r="K98" s="26">
        <f t="shared" si="39"/>
        <v>3.0366073107213251E-6</v>
      </c>
      <c r="L98" s="26">
        <f t="shared" si="40"/>
        <v>4265.8686413254172</v>
      </c>
      <c r="M98" s="26">
        <f t="shared" si="41"/>
        <v>42658686413254.172</v>
      </c>
      <c r="N98" s="26">
        <f t="shared" si="42"/>
        <v>4611.4040012727755</v>
      </c>
      <c r="O98" s="27">
        <f t="shared" si="43"/>
        <v>0.32809453985145209</v>
      </c>
      <c r="P98" s="26">
        <f t="shared" si="44"/>
        <v>4.9339791268585356E-3</v>
      </c>
      <c r="Q98" s="26">
        <f t="shared" si="53"/>
        <v>8.7129319272006894E-4</v>
      </c>
      <c r="R98" s="26">
        <f t="shared" si="50"/>
        <v>1.3069397890801034E-3</v>
      </c>
      <c r="S98" s="26">
        <f t="shared" si="54"/>
        <v>1.6554570661681308E-3</v>
      </c>
      <c r="T98" s="28">
        <f t="shared" si="54"/>
        <v>1.7425863854401379E-3</v>
      </c>
      <c r="U98" s="26">
        <f t="shared" si="54"/>
        <v>2.3873433480529889E-3</v>
      </c>
      <c r="V98" s="26">
        <f t="shared" si="54"/>
        <v>3.0843779022290442E-3</v>
      </c>
      <c r="W98" s="26">
        <f t="shared" si="54"/>
        <v>8.4515439693846686E-3</v>
      </c>
      <c r="X98" s="26">
        <f t="shared" si="46"/>
        <v>3.8707308208612293E-4</v>
      </c>
      <c r="Y98" s="5" t="b">
        <f t="shared" si="47"/>
        <v>0</v>
      </c>
      <c r="Z98" s="29" t="s">
        <v>8</v>
      </c>
      <c r="AA98" s="5">
        <f t="shared" si="48"/>
        <v>0.61842105263157898</v>
      </c>
      <c r="AB98" s="15" t="str">
        <f t="shared" si="51"/>
        <v>T3</v>
      </c>
    </row>
    <row r="99" spans="2:28">
      <c r="B99" s="5">
        <f t="shared" si="49"/>
        <v>70</v>
      </c>
      <c r="C99" s="22" t="str">
        <f t="shared" si="55"/>
        <v>T</v>
      </c>
      <c r="D99" s="22">
        <v>4</v>
      </c>
      <c r="E99" s="22" t="str">
        <f t="shared" si="33"/>
        <v>T4</v>
      </c>
      <c r="F99" s="24">
        <f t="shared" si="34"/>
        <v>1020</v>
      </c>
      <c r="G99" s="25">
        <f t="shared" si="35"/>
        <v>0.17586206896551723</v>
      </c>
      <c r="H99" s="25">
        <f t="shared" si="36"/>
        <v>3.0927467300832338E-2</v>
      </c>
      <c r="I99" s="25">
        <f t="shared" si="37"/>
        <v>4.3783444064043012E-2</v>
      </c>
      <c r="J99" s="26">
        <f t="shared" si="38"/>
        <v>2.0361362059620434E-4</v>
      </c>
      <c r="K99" s="26">
        <f t="shared" si="39"/>
        <v>1.8336166940485349E-6</v>
      </c>
      <c r="L99" s="26">
        <f t="shared" si="40"/>
        <v>5944.8254701798642</v>
      </c>
      <c r="M99" s="26">
        <f t="shared" si="41"/>
        <v>59448254701798.641</v>
      </c>
      <c r="N99" s="26">
        <f t="shared" si="42"/>
        <v>6426.3563332644326</v>
      </c>
      <c r="O99" s="27">
        <f t="shared" si="43"/>
        <v>0.3138928708773126</v>
      </c>
      <c r="P99" s="26">
        <f t="shared" si="44"/>
        <v>4.378344406404301E-3</v>
      </c>
      <c r="Q99" s="26">
        <f t="shared" si="53"/>
        <v>6.7705551730425605E-4</v>
      </c>
      <c r="R99" s="26">
        <f t="shared" si="50"/>
        <v>1.0155832759563841E-3</v>
      </c>
      <c r="S99" s="26">
        <f t="shared" si="54"/>
        <v>1.2864054828780865E-3</v>
      </c>
      <c r="T99" s="28">
        <f t="shared" si="54"/>
        <v>1.3541110346085121E-3</v>
      </c>
      <c r="U99" s="26">
        <f t="shared" si="54"/>
        <v>1.8551321174136617E-3</v>
      </c>
      <c r="V99" s="26">
        <f t="shared" si="54"/>
        <v>2.3967765312570663E-3</v>
      </c>
      <c r="W99" s="26">
        <f t="shared" si="54"/>
        <v>6.5674385178512828E-3</v>
      </c>
      <c r="X99" s="26">
        <f t="shared" si="46"/>
        <v>2.8334087943459468E-4</v>
      </c>
      <c r="Y99" s="5" t="b">
        <f t="shared" si="47"/>
        <v>0</v>
      </c>
      <c r="Z99" s="29" t="s">
        <v>8</v>
      </c>
      <c r="AA99" s="5">
        <f t="shared" si="48"/>
        <v>0.61842105263157898</v>
      </c>
      <c r="AB99" s="15" t="str">
        <f t="shared" si="51"/>
        <v>T4</v>
      </c>
    </row>
    <row r="100" spans="2:28">
      <c r="B100" s="5">
        <f t="shared" si="49"/>
        <v>70</v>
      </c>
      <c r="C100" s="22" t="str">
        <f t="shared" si="55"/>
        <v>T</v>
      </c>
      <c r="D100" s="22">
        <v>5</v>
      </c>
      <c r="E100" s="22" t="str">
        <f t="shared" si="33"/>
        <v>T5</v>
      </c>
      <c r="F100" s="24">
        <f t="shared" si="34"/>
        <v>950</v>
      </c>
      <c r="G100" s="25">
        <f t="shared" si="35"/>
        <v>0.16379310344827586</v>
      </c>
      <c r="H100" s="25">
        <f t="shared" si="36"/>
        <v>2.6828180737217596E-2</v>
      </c>
      <c r="I100" s="25">
        <f t="shared" si="37"/>
        <v>3.8524064481203699E-2</v>
      </c>
      <c r="J100" s="26">
        <f t="shared" si="38"/>
        <v>1.7915503032666624E-4</v>
      </c>
      <c r="K100" s="26">
        <f t="shared" si="39"/>
        <v>1.0681854280325873E-6</v>
      </c>
      <c r="L100" s="26">
        <f t="shared" si="40"/>
        <v>8482.4623635807784</v>
      </c>
      <c r="M100" s="26">
        <f t="shared" si="41"/>
        <v>84824623635807.781</v>
      </c>
      <c r="N100" s="26">
        <f t="shared" si="42"/>
        <v>9169.5418150308215</v>
      </c>
      <c r="O100" s="27">
        <f t="shared" si="43"/>
        <v>0.29936227768814966</v>
      </c>
      <c r="P100" s="26">
        <f t="shared" si="44"/>
        <v>3.8524064481203699E-3</v>
      </c>
      <c r="Q100" s="26">
        <f t="shared" si="53"/>
        <v>5.167652823169788E-4</v>
      </c>
      <c r="R100" s="26">
        <f t="shared" si="50"/>
        <v>7.751479234754682E-4</v>
      </c>
      <c r="S100" s="26">
        <f t="shared" si="54"/>
        <v>9.8185403640225957E-4</v>
      </c>
      <c r="T100" s="28">
        <f t="shared" si="54"/>
        <v>1.0335305646339576E-3</v>
      </c>
      <c r="U100" s="26">
        <f t="shared" si="54"/>
        <v>1.4159368735485219E-3</v>
      </c>
      <c r="V100" s="26">
        <f t="shared" si="54"/>
        <v>1.8293490994021049E-3</v>
      </c>
      <c r="W100" s="26">
        <f t="shared" si="54"/>
        <v>5.0126232384746939E-3</v>
      </c>
      <c r="X100" s="26">
        <f t="shared" si="46"/>
        <v>2.0285670880552497E-4</v>
      </c>
      <c r="Y100" s="5" t="b">
        <f t="shared" si="47"/>
        <v>0</v>
      </c>
      <c r="Z100" s="29" t="s">
        <v>39</v>
      </c>
      <c r="AA100" s="5">
        <f t="shared" si="48"/>
        <v>0.61842105263157898</v>
      </c>
      <c r="AB100" s="15" t="str">
        <f t="shared" si="51"/>
        <v>T5</v>
      </c>
    </row>
    <row r="101" spans="2:28">
      <c r="B101" s="5">
        <f t="shared" si="49"/>
        <v>70</v>
      </c>
      <c r="C101" s="22" t="str">
        <f t="shared" si="55"/>
        <v>T</v>
      </c>
      <c r="D101" s="22">
        <v>6</v>
      </c>
      <c r="E101" s="22" t="str">
        <f t="shared" si="33"/>
        <v>T6</v>
      </c>
      <c r="F101" s="24">
        <f t="shared" si="34"/>
        <v>880</v>
      </c>
      <c r="G101" s="25">
        <f t="shared" si="35"/>
        <v>0.15172413793103448</v>
      </c>
      <c r="H101" s="25">
        <f t="shared" si="36"/>
        <v>2.3020214030915576E-2</v>
      </c>
      <c r="I101" s="25">
        <f t="shared" si="37"/>
        <v>3.3565909666768125E-2</v>
      </c>
      <c r="J101" s="26">
        <f t="shared" si="38"/>
        <v>1.5609727699490366E-4</v>
      </c>
      <c r="K101" s="26">
        <f t="shared" si="39"/>
        <v>5.9705667391823541E-7</v>
      </c>
      <c r="L101" s="26">
        <f t="shared" si="40"/>
        <v>12437.314232952605</v>
      </c>
      <c r="M101" s="26">
        <f t="shared" si="41"/>
        <v>124373142329526.05</v>
      </c>
      <c r="N101" s="26">
        <f t="shared" si="42"/>
        <v>13444.736685821767</v>
      </c>
      <c r="O101" s="27">
        <f t="shared" si="43"/>
        <v>0.28446998665521411</v>
      </c>
      <c r="P101" s="26">
        <f t="shared" si="44"/>
        <v>3.3565909666768128E-3</v>
      </c>
      <c r="Q101" s="26">
        <f t="shared" si="53"/>
        <v>3.8634721233569015E-4</v>
      </c>
      <c r="R101" s="26">
        <f t="shared" si="50"/>
        <v>5.7952081850353517E-4</v>
      </c>
      <c r="S101" s="26">
        <f t="shared" si="54"/>
        <v>7.3405970343781127E-4</v>
      </c>
      <c r="T101" s="28">
        <f t="shared" si="54"/>
        <v>7.7269442467138029E-4</v>
      </c>
      <c r="U101" s="26">
        <f t="shared" si="54"/>
        <v>1.0585913617997911E-3</v>
      </c>
      <c r="V101" s="26">
        <f t="shared" si="54"/>
        <v>1.3676691316683431E-3</v>
      </c>
      <c r="W101" s="26">
        <f t="shared" si="54"/>
        <v>3.7475679596561942E-3</v>
      </c>
      <c r="X101" s="26">
        <f t="shared" si="46"/>
        <v>1.4156535728306031E-4</v>
      </c>
      <c r="Y101" s="5" t="b">
        <f t="shared" si="47"/>
        <v>0</v>
      </c>
      <c r="Z101" s="29" t="s">
        <v>39</v>
      </c>
      <c r="AA101" s="5">
        <f t="shared" si="48"/>
        <v>0.61842105263157898</v>
      </c>
      <c r="AB101" s="15" t="str">
        <f t="shared" si="51"/>
        <v>T6</v>
      </c>
    </row>
    <row r="102" spans="2:28">
      <c r="B102" s="5">
        <f t="shared" si="49"/>
        <v>70</v>
      </c>
      <c r="C102" s="22" t="str">
        <f t="shared" si="55"/>
        <v>T</v>
      </c>
      <c r="D102" s="22">
        <v>7</v>
      </c>
      <c r="E102" s="22" t="str">
        <f t="shared" si="33"/>
        <v>T7</v>
      </c>
      <c r="F102" s="24">
        <f t="shared" si="34"/>
        <v>810</v>
      </c>
      <c r="G102" s="25">
        <f t="shared" si="35"/>
        <v>0.1396551724137931</v>
      </c>
      <c r="H102" s="25">
        <f t="shared" si="36"/>
        <v>1.9503567181926279E-2</v>
      </c>
      <c r="I102" s="25">
        <f t="shared" si="37"/>
        <v>2.8913631757499197E-2</v>
      </c>
      <c r="J102" s="26">
        <f t="shared" si="38"/>
        <v>1.3446199522628815E-4</v>
      </c>
      <c r="K102" s="26">
        <f t="shared" si="39"/>
        <v>3.1800459283378302E-7</v>
      </c>
      <c r="L102" s="26">
        <f t="shared" si="40"/>
        <v>18824.128265910524</v>
      </c>
      <c r="M102" s="26">
        <f t="shared" si="41"/>
        <v>188241282659105.25</v>
      </c>
      <c r="N102" s="26">
        <f t="shared" si="42"/>
        <v>20348.882655449277</v>
      </c>
      <c r="O102" s="27">
        <f t="shared" si="43"/>
        <v>0.26917704233762063</v>
      </c>
      <c r="P102" s="26">
        <f t="shared" si="44"/>
        <v>2.8913631757499199E-3</v>
      </c>
      <c r="Q102" s="26">
        <f t="shared" si="53"/>
        <v>2.819594797279314E-4</v>
      </c>
      <c r="R102" s="26">
        <f t="shared" si="50"/>
        <v>4.2293921959189707E-4</v>
      </c>
      <c r="S102" s="26">
        <f t="shared" si="54"/>
        <v>5.3572301148306959E-4</v>
      </c>
      <c r="T102" s="28">
        <f t="shared" si="54"/>
        <v>5.639189594558628E-4</v>
      </c>
      <c r="U102" s="26">
        <f t="shared" si="54"/>
        <v>7.725689744545321E-4</v>
      </c>
      <c r="V102" s="26">
        <f t="shared" si="54"/>
        <v>9.9813655823687724E-4</v>
      </c>
      <c r="W102" s="26">
        <f t="shared" si="54"/>
        <v>2.7350069533609344E-3</v>
      </c>
      <c r="X102" s="26">
        <f t="shared" si="46"/>
        <v>9.5888829872876582E-5</v>
      </c>
      <c r="Y102" s="5" t="b">
        <f t="shared" si="47"/>
        <v>0</v>
      </c>
      <c r="Z102" s="29" t="s">
        <v>39</v>
      </c>
      <c r="AA102" s="5">
        <f t="shared" si="48"/>
        <v>0.61842105263157898</v>
      </c>
      <c r="AB102" s="15" t="str">
        <f t="shared" si="51"/>
        <v>T7</v>
      </c>
    </row>
    <row r="103" spans="2:28">
      <c r="B103" s="5">
        <f t="shared" si="49"/>
        <v>70</v>
      </c>
      <c r="C103" s="22" t="str">
        <f t="shared" si="55"/>
        <v>T</v>
      </c>
      <c r="D103" s="22">
        <v>8</v>
      </c>
      <c r="E103" s="22" t="str">
        <f t="shared" si="33"/>
        <v>T8</v>
      </c>
      <c r="F103" s="24">
        <f t="shared" si="34"/>
        <v>740</v>
      </c>
      <c r="G103" s="25">
        <f t="shared" si="35"/>
        <v>0.12758620689655173</v>
      </c>
      <c r="H103" s="25">
        <f t="shared" si="36"/>
        <v>1.6278240190249704E-2</v>
      </c>
      <c r="I103" s="25">
        <f t="shared" si="37"/>
        <v>2.4572350818794286E-2</v>
      </c>
      <c r="J103" s="26">
        <f t="shared" si="38"/>
        <v>1.1427299573456176E-4</v>
      </c>
      <c r="K103" s="26">
        <f t="shared" si="39"/>
        <v>1.5999570296278109E-7</v>
      </c>
      <c r="L103" s="26">
        <f t="shared" si="40"/>
        <v>29578.855732158456</v>
      </c>
      <c r="M103" s="26">
        <f t="shared" si="41"/>
        <v>295788557321584.56</v>
      </c>
      <c r="N103" s="26">
        <f t="shared" si="42"/>
        <v>31974.743046463289</v>
      </c>
      <c r="O103" s="27">
        <f t="shared" si="43"/>
        <v>0.25343649329288387</v>
      </c>
      <c r="P103" s="26">
        <f t="shared" si="44"/>
        <v>2.4572350818794289E-3</v>
      </c>
      <c r="Q103" s="26">
        <f t="shared" si="53"/>
        <v>1.9999731433370616E-4</v>
      </c>
      <c r="R103" s="26">
        <f t="shared" si="50"/>
        <v>2.9999597150055926E-4</v>
      </c>
      <c r="S103" s="26">
        <f t="shared" si="54"/>
        <v>3.7999489723404171E-4</v>
      </c>
      <c r="T103" s="28">
        <f t="shared" si="54"/>
        <v>3.9999462866741232E-4</v>
      </c>
      <c r="U103" s="26">
        <f t="shared" si="54"/>
        <v>5.4799264127435487E-4</v>
      </c>
      <c r="V103" s="26">
        <f t="shared" si="54"/>
        <v>7.0799049274131978E-4</v>
      </c>
      <c r="W103" s="26">
        <f t="shared" si="54"/>
        <v>1.9399739490369497E-3</v>
      </c>
      <c r="X103" s="26">
        <f t="shared" si="46"/>
        <v>6.2701439717928811E-5</v>
      </c>
      <c r="Y103" s="5" t="b">
        <f t="shared" si="47"/>
        <v>0</v>
      </c>
      <c r="Z103" s="29" t="s">
        <v>39</v>
      </c>
      <c r="AA103" s="5">
        <f t="shared" si="48"/>
        <v>0.61842105263157909</v>
      </c>
      <c r="AB103" s="15" t="str">
        <f t="shared" si="51"/>
        <v>T8</v>
      </c>
    </row>
    <row r="104" spans="2:28">
      <c r="B104" s="5">
        <f t="shared" si="49"/>
        <v>70</v>
      </c>
      <c r="C104" s="22" t="str">
        <f t="shared" si="55"/>
        <v>T</v>
      </c>
      <c r="D104" s="22">
        <v>9</v>
      </c>
      <c r="E104" s="22" t="str">
        <f t="shared" si="33"/>
        <v>T9</v>
      </c>
      <c r="F104" s="24">
        <f t="shared" si="34"/>
        <v>670</v>
      </c>
      <c r="G104" s="25">
        <f t="shared" si="35"/>
        <v>0.11551724137931034</v>
      </c>
      <c r="H104" s="25">
        <f t="shared" si="36"/>
        <v>1.3344233055885849E-2</v>
      </c>
      <c r="I104" s="25">
        <f t="shared" si="37"/>
        <v>2.0547749211300398E-2</v>
      </c>
      <c r="J104" s="26">
        <f t="shared" si="38"/>
        <v>9.5556704171008956E-5</v>
      </c>
      <c r="K104" s="26">
        <f t="shared" si="39"/>
        <v>7.5182324546969847E-8</v>
      </c>
      <c r="L104" s="26">
        <f t="shared" si="40"/>
        <v>48614.51465475194</v>
      </c>
      <c r="M104" s="26">
        <f t="shared" si="41"/>
        <v>486145146547519.38</v>
      </c>
      <c r="N104" s="26">
        <f t="shared" si="42"/>
        <v>52552.290341786844</v>
      </c>
      <c r="O104" s="27">
        <f t="shared" si="43"/>
        <v>0.23719081795040181</v>
      </c>
      <c r="P104" s="26">
        <f t="shared" si="44"/>
        <v>2.05477492113004E-3</v>
      </c>
      <c r="Q104" s="26">
        <f t="shared" si="53"/>
        <v>1.3709697712474357E-4</v>
      </c>
      <c r="R104" s="26">
        <f t="shared" si="50"/>
        <v>2.0564546568711535E-4</v>
      </c>
      <c r="S104" s="26">
        <f t="shared" si="54"/>
        <v>2.6048425653701278E-4</v>
      </c>
      <c r="T104" s="28">
        <f t="shared" si="54"/>
        <v>2.7419395424948715E-4</v>
      </c>
      <c r="U104" s="26">
        <f t="shared" si="54"/>
        <v>3.7564571732179742E-4</v>
      </c>
      <c r="V104" s="26">
        <f t="shared" si="54"/>
        <v>4.8532329902159228E-4</v>
      </c>
      <c r="W104" s="26">
        <f t="shared" si="54"/>
        <v>1.3298406781100125E-3</v>
      </c>
      <c r="X104" s="26">
        <f t="shared" si="46"/>
        <v>3.9304294293546735E-5</v>
      </c>
      <c r="Y104" s="5" t="b">
        <f t="shared" si="47"/>
        <v>0</v>
      </c>
      <c r="Z104" s="29" t="s">
        <v>39</v>
      </c>
      <c r="AA104" s="5">
        <f t="shared" si="48"/>
        <v>0.61842105263157898</v>
      </c>
      <c r="AB104" s="15" t="str">
        <f t="shared" si="51"/>
        <v>T9</v>
      </c>
    </row>
    <row r="105" spans="2:28">
      <c r="B105" s="5">
        <f t="shared" si="49"/>
        <v>30</v>
      </c>
      <c r="C105" s="22" t="str">
        <f>$C$11</f>
        <v>Y</v>
      </c>
      <c r="D105" s="22" cm="1">
        <f t="array" ref="D105:D114">_xlfn.SEQUENCE(10,1,0)</f>
        <v>0</v>
      </c>
      <c r="E105" s="22" t="str">
        <f t="shared" si="33"/>
        <v>Y0</v>
      </c>
      <c r="F105" s="24">
        <f t="shared" si="34"/>
        <v>600</v>
      </c>
      <c r="G105" s="25">
        <f t="shared" si="35"/>
        <v>0.10344827586206896</v>
      </c>
      <c r="H105" s="25">
        <f t="shared" si="36"/>
        <v>1.070154577883472E-2</v>
      </c>
      <c r="I105" s="25">
        <f t="shared" si="37"/>
        <v>1.6846196504950298E-2</v>
      </c>
      <c r="J105" s="26">
        <f t="shared" si="38"/>
        <v>7.8342742033512668E-5</v>
      </c>
      <c r="K105" s="26">
        <f t="shared" si="39"/>
        <v>3.2501002107161607E-8</v>
      </c>
      <c r="L105" s="26">
        <f t="shared" si="40"/>
        <v>84408.02057613169</v>
      </c>
      <c r="M105" s="26">
        <f t="shared" si="41"/>
        <v>844080205761316.88</v>
      </c>
      <c r="N105" s="26">
        <f t="shared" si="42"/>
        <v>91245.070242798349</v>
      </c>
      <c r="O105" s="27">
        <f t="shared" si="43"/>
        <v>0.2203681561517003</v>
      </c>
      <c r="P105" s="26">
        <f t="shared" si="44"/>
        <v>1.6846196504950299E-3</v>
      </c>
      <c r="Q105" s="26">
        <f t="shared" si="53"/>
        <v>9.0140171548485542E-5</v>
      </c>
      <c r="R105" s="26">
        <f t="shared" si="50"/>
        <v>1.3521025732272831E-4</v>
      </c>
      <c r="S105" s="26">
        <f t="shared" si="54"/>
        <v>1.7126632594212252E-4</v>
      </c>
      <c r="T105" s="28">
        <f t="shared" si="54"/>
        <v>1.8028034309697108E-4</v>
      </c>
      <c r="U105" s="26">
        <f t="shared" si="54"/>
        <v>2.4698407004285038E-4</v>
      </c>
      <c r="V105" s="26">
        <f t="shared" si="54"/>
        <v>3.1909620728163884E-4</v>
      </c>
      <c r="W105" s="26">
        <f t="shared" si="54"/>
        <v>8.7435966402030967E-4</v>
      </c>
      <c r="X105" s="26">
        <f t="shared" si="46"/>
        <v>2.3399108275852054E-5</v>
      </c>
      <c r="Y105" s="5" t="b">
        <f t="shared" si="47"/>
        <v>0</v>
      </c>
      <c r="Z105" s="29" t="s">
        <v>39</v>
      </c>
      <c r="AA105" s="5">
        <f t="shared" si="48"/>
        <v>0.61842105263157898</v>
      </c>
      <c r="AB105" s="15" t="str">
        <f t="shared" si="51"/>
        <v>Y0</v>
      </c>
    </row>
    <row r="106" spans="2:28">
      <c r="B106" s="5">
        <f t="shared" si="49"/>
        <v>30</v>
      </c>
      <c r="C106" s="22" t="str">
        <f t="shared" ref="C106:C114" si="56">C105</f>
        <v>Y</v>
      </c>
      <c r="D106" s="22">
        <v>1</v>
      </c>
      <c r="E106" s="22" t="str">
        <f t="shared" si="33"/>
        <v>Y1</v>
      </c>
      <c r="F106" s="24">
        <f t="shared" si="34"/>
        <v>570</v>
      </c>
      <c r="G106" s="25">
        <f t="shared" si="35"/>
        <v>9.8275862068965519E-2</v>
      </c>
      <c r="H106" s="25">
        <f t="shared" si="36"/>
        <v>9.658145065398336E-3</v>
      </c>
      <c r="I106" s="25">
        <f t="shared" si="37"/>
        <v>1.5360464600822927E-2</v>
      </c>
      <c r="J106" s="26">
        <f t="shared" si="38"/>
        <v>7.1433389452839232E-5</v>
      </c>
      <c r="K106" s="26">
        <f t="shared" si="39"/>
        <v>2.2008789264149945E-8</v>
      </c>
      <c r="L106" s="26">
        <f t="shared" si="40"/>
        <v>109085.16414069929</v>
      </c>
      <c r="M106" s="26">
        <f t="shared" si="41"/>
        <v>1090851641406992.9</v>
      </c>
      <c r="N106" s="26">
        <f t="shared" si="42"/>
        <v>117921.06243609592</v>
      </c>
      <c r="O106" s="27">
        <f t="shared" si="43"/>
        <v>0.21295993622517487</v>
      </c>
      <c r="P106" s="26">
        <f t="shared" si="44"/>
        <v>1.5360464600822927E-3</v>
      </c>
      <c r="Q106" s="26">
        <f t="shared" si="53"/>
        <v>7.4176797693331883E-5</v>
      </c>
      <c r="R106" s="26">
        <f t="shared" si="50"/>
        <v>1.1126519653999783E-4</v>
      </c>
      <c r="S106" s="26">
        <f t="shared" si="54"/>
        <v>1.4093591561733056E-4</v>
      </c>
      <c r="T106" s="28">
        <f t="shared" si="54"/>
        <v>1.4835359538666377E-4</v>
      </c>
      <c r="U106" s="26">
        <f t="shared" si="54"/>
        <v>2.0324442567972939E-4</v>
      </c>
      <c r="V106" s="26">
        <f t="shared" si="54"/>
        <v>2.6258586383439488E-4</v>
      </c>
      <c r="W106" s="26">
        <f t="shared" si="54"/>
        <v>7.1951493762531917E-4</v>
      </c>
      <c r="X106" s="26">
        <f t="shared" si="46"/>
        <v>1.838655020385681E-5</v>
      </c>
      <c r="Y106" s="5" t="b">
        <f t="shared" si="47"/>
        <v>0</v>
      </c>
      <c r="Z106" s="29" t="s">
        <v>39</v>
      </c>
      <c r="AA106" s="5">
        <f t="shared" si="48"/>
        <v>0.61842105263157887</v>
      </c>
      <c r="AB106" s="15" t="str">
        <f t="shared" si="51"/>
        <v>Y1</v>
      </c>
    </row>
    <row r="107" spans="2:28">
      <c r="B107" s="5">
        <f t="shared" si="49"/>
        <v>30</v>
      </c>
      <c r="C107" s="22" t="str">
        <f t="shared" si="56"/>
        <v>Y</v>
      </c>
      <c r="D107" s="22">
        <v>2</v>
      </c>
      <c r="E107" s="22" t="str">
        <f t="shared" si="33"/>
        <v>Y2</v>
      </c>
      <c r="F107" s="24">
        <f t="shared" si="34"/>
        <v>540</v>
      </c>
      <c r="G107" s="25">
        <f t="shared" si="35"/>
        <v>9.3103448275862075E-2</v>
      </c>
      <c r="H107" s="25">
        <f t="shared" si="36"/>
        <v>8.6682520808561252E-3</v>
      </c>
      <c r="I107" s="25">
        <f t="shared" si="37"/>
        <v>1.393600775280586E-2</v>
      </c>
      <c r="J107" s="26">
        <f t="shared" si="38"/>
        <v>6.4808994720812996E-5</v>
      </c>
      <c r="K107" s="26">
        <f t="shared" si="39"/>
        <v>1.4592840094310016E-8</v>
      </c>
      <c r="L107" s="26">
        <f t="shared" si="40"/>
        <v>142945.72401925799</v>
      </c>
      <c r="M107" s="26">
        <f t="shared" si="41"/>
        <v>1429457240192580</v>
      </c>
      <c r="N107" s="26">
        <f t="shared" si="42"/>
        <v>154524.32766481789</v>
      </c>
      <c r="O107" s="27">
        <f t="shared" si="43"/>
        <v>0.20542052942150371</v>
      </c>
      <c r="P107" s="26">
        <f t="shared" si="44"/>
        <v>1.3936007752805861E-3</v>
      </c>
      <c r="Q107" s="26">
        <f t="shared" si="53"/>
        <v>6.0400414101043248E-5</v>
      </c>
      <c r="R107" s="26">
        <f t="shared" si="50"/>
        <v>9.0600621151564869E-5</v>
      </c>
      <c r="S107" s="26">
        <f t="shared" si="54"/>
        <v>1.1476078679198217E-4</v>
      </c>
      <c r="T107" s="28">
        <f t="shared" si="54"/>
        <v>1.208008282020865E-4</v>
      </c>
      <c r="U107" s="26">
        <f t="shared" si="54"/>
        <v>1.6549713463685851E-4</v>
      </c>
      <c r="V107" s="26">
        <f t="shared" si="54"/>
        <v>2.1381746591769309E-4</v>
      </c>
      <c r="W107" s="26">
        <f t="shared" si="54"/>
        <v>5.8588401678011945E-4</v>
      </c>
      <c r="X107" s="26">
        <f t="shared" si="46"/>
        <v>1.4260642786696558E-5</v>
      </c>
      <c r="Y107" s="5" t="b">
        <f t="shared" si="47"/>
        <v>0</v>
      </c>
      <c r="Z107" s="29" t="s">
        <v>39</v>
      </c>
      <c r="AA107" s="5">
        <f t="shared" si="48"/>
        <v>0.61842105263157887</v>
      </c>
      <c r="AB107" s="15" t="str">
        <f t="shared" si="51"/>
        <v>Y2</v>
      </c>
    </row>
    <row r="108" spans="2:28">
      <c r="B108" s="5">
        <f t="shared" si="49"/>
        <v>30</v>
      </c>
      <c r="C108" s="22" t="str">
        <f t="shared" si="56"/>
        <v>Y</v>
      </c>
      <c r="D108" s="22">
        <v>3</v>
      </c>
      <c r="E108" s="22" t="str">
        <f t="shared" si="33"/>
        <v>Y3</v>
      </c>
      <c r="F108" s="24">
        <f t="shared" si="34"/>
        <v>510</v>
      </c>
      <c r="G108" s="25">
        <f t="shared" si="35"/>
        <v>8.7931034482758616E-2</v>
      </c>
      <c r="H108" s="25">
        <f t="shared" si="36"/>
        <v>7.7318668252080846E-3</v>
      </c>
      <c r="I108" s="25">
        <f t="shared" si="37"/>
        <v>1.2573492543117735E-2</v>
      </c>
      <c r="J108" s="26">
        <f t="shared" si="38"/>
        <v>5.8472657758462624E-5</v>
      </c>
      <c r="K108" s="26">
        <f t="shared" si="39"/>
        <v>9.4510614575089341E-9</v>
      </c>
      <c r="L108" s="26">
        <f t="shared" si="40"/>
        <v>190234.41504575565</v>
      </c>
      <c r="M108" s="26">
        <f t="shared" si="41"/>
        <v>1902344150457556.5</v>
      </c>
      <c r="N108" s="26">
        <f t="shared" si="42"/>
        <v>205643.40266446184</v>
      </c>
      <c r="O108" s="27">
        <f t="shared" si="43"/>
        <v>0.19774011771512978</v>
      </c>
      <c r="P108" s="26">
        <f t="shared" si="44"/>
        <v>1.2573492543117735E-3</v>
      </c>
      <c r="Q108" s="26">
        <f t="shared" si="53"/>
        <v>4.860828493556663E-5</v>
      </c>
      <c r="R108" s="26">
        <f t="shared" si="50"/>
        <v>7.2912427403349945E-5</v>
      </c>
      <c r="S108" s="26">
        <f t="shared" si="54"/>
        <v>9.2355741377576591E-5</v>
      </c>
      <c r="T108" s="28">
        <f t="shared" si="54"/>
        <v>9.7216569871133259E-5</v>
      </c>
      <c r="U108" s="26">
        <f t="shared" si="54"/>
        <v>1.3318670072345258E-4</v>
      </c>
      <c r="V108" s="26">
        <f t="shared" si="54"/>
        <v>1.7207332867190587E-4</v>
      </c>
      <c r="W108" s="26">
        <f t="shared" si="54"/>
        <v>4.7150036387499629E-4</v>
      </c>
      <c r="X108" s="26">
        <f t="shared" si="46"/>
        <v>1.0901048149629286E-5</v>
      </c>
      <c r="Y108" s="5" t="b">
        <f t="shared" si="47"/>
        <v>0</v>
      </c>
      <c r="Z108" s="29" t="s">
        <v>39</v>
      </c>
      <c r="AA108" s="5">
        <f t="shared" si="48"/>
        <v>0.61842105263157898</v>
      </c>
      <c r="AB108" s="15" t="str">
        <f t="shared" si="51"/>
        <v>Y3</v>
      </c>
    </row>
    <row r="109" spans="2:28">
      <c r="B109" s="5">
        <f t="shared" si="49"/>
        <v>30</v>
      </c>
      <c r="C109" s="22" t="str">
        <f t="shared" si="56"/>
        <v>Y</v>
      </c>
      <c r="D109" s="22">
        <v>4</v>
      </c>
      <c r="E109" s="22" t="str">
        <f t="shared" si="33"/>
        <v>Y4</v>
      </c>
      <c r="F109" s="24">
        <f t="shared" si="34"/>
        <v>480</v>
      </c>
      <c r="G109" s="25">
        <f t="shared" si="35"/>
        <v>8.2758620689655171E-2</v>
      </c>
      <c r="H109" s="25">
        <f t="shared" si="36"/>
        <v>6.8489892984542212E-3</v>
      </c>
      <c r="I109" s="25">
        <f t="shared" si="37"/>
        <v>1.1273631600832565E-2</v>
      </c>
      <c r="J109" s="26">
        <f t="shared" si="38"/>
        <v>5.2427692626365216E-5</v>
      </c>
      <c r="K109" s="26">
        <f t="shared" si="39"/>
        <v>5.9618446184906589E-9</v>
      </c>
      <c r="L109" s="26">
        <f t="shared" si="40"/>
        <v>257592.83623087066</v>
      </c>
      <c r="M109" s="26">
        <f t="shared" si="41"/>
        <v>2575928362308706.5</v>
      </c>
      <c r="N109" s="26">
        <f t="shared" si="42"/>
        <v>278457.85596557119</v>
      </c>
      <c r="O109" s="27">
        <f t="shared" si="43"/>
        <v>0.18990752007663445</v>
      </c>
      <c r="P109" s="26">
        <f t="shared" si="44"/>
        <v>1.1273631600832565E-3</v>
      </c>
      <c r="Q109" s="26">
        <f t="shared" si="53"/>
        <v>3.8606491094408787E-5</v>
      </c>
      <c r="R109" s="26">
        <f t="shared" si="50"/>
        <v>5.7909736641613177E-5</v>
      </c>
      <c r="S109" s="26">
        <f t="shared" si="54"/>
        <v>7.3352333079376687E-5</v>
      </c>
      <c r="T109" s="28">
        <f t="shared" si="54"/>
        <v>7.7212982188817574E-5</v>
      </c>
      <c r="U109" s="26">
        <f t="shared" si="54"/>
        <v>1.0578178559868008E-4</v>
      </c>
      <c r="V109" s="26">
        <f t="shared" si="54"/>
        <v>1.3666697847420712E-4</v>
      </c>
      <c r="W109" s="26">
        <f t="shared" si="54"/>
        <v>3.7448296361576518E-4</v>
      </c>
      <c r="X109" s="26">
        <f t="shared" si="46"/>
        <v>8.1982705426370196E-6</v>
      </c>
      <c r="Y109" s="5" t="b">
        <f t="shared" si="47"/>
        <v>0</v>
      </c>
      <c r="Z109" s="29" t="s">
        <v>39</v>
      </c>
      <c r="AA109" s="5">
        <f t="shared" si="48"/>
        <v>0.61842105263157898</v>
      </c>
      <c r="AB109" s="15" t="str">
        <f t="shared" si="51"/>
        <v>Y4</v>
      </c>
    </row>
    <row r="110" spans="2:28">
      <c r="B110" s="5">
        <f t="shared" si="49"/>
        <v>30</v>
      </c>
      <c r="C110" s="22" t="str">
        <f t="shared" si="56"/>
        <v>Y</v>
      </c>
      <c r="D110" s="22">
        <v>5</v>
      </c>
      <c r="E110" s="22" t="str">
        <f t="shared" si="33"/>
        <v>Y5</v>
      </c>
      <c r="F110" s="24">
        <f t="shared" si="34"/>
        <v>450</v>
      </c>
      <c r="G110" s="25">
        <f t="shared" si="35"/>
        <v>7.7586206896551727E-2</v>
      </c>
      <c r="H110" s="25">
        <f t="shared" si="36"/>
        <v>6.0196195005945306E-3</v>
      </c>
      <c r="I110" s="25">
        <f t="shared" si="37"/>
        <v>1.0037189795083045E-2</v>
      </c>
      <c r="J110" s="26">
        <f t="shared" si="38"/>
        <v>4.6677656325956345E-5</v>
      </c>
      <c r="K110" s="26">
        <f t="shared" si="39"/>
        <v>3.650584063876246E-9</v>
      </c>
      <c r="L110" s="26">
        <f t="shared" si="40"/>
        <v>355694.7039916002</v>
      </c>
      <c r="M110" s="26">
        <f t="shared" si="41"/>
        <v>3556947039916002</v>
      </c>
      <c r="N110" s="26">
        <f t="shared" si="42"/>
        <v>384505.97501491982</v>
      </c>
      <c r="O110" s="27">
        <f t="shared" si="43"/>
        <v>0.18190990489649128</v>
      </c>
      <c r="P110" s="26">
        <f t="shared" si="44"/>
        <v>1.0037189795083046E-3</v>
      </c>
      <c r="Q110" s="26">
        <f t="shared" si="53"/>
        <v>3.0210031710825155E-5</v>
      </c>
      <c r="R110" s="26">
        <f t="shared" si="50"/>
        <v>4.5315047566237735E-5</v>
      </c>
      <c r="S110" s="26">
        <f t="shared" si="54"/>
        <v>5.739906025056779E-5</v>
      </c>
      <c r="T110" s="28">
        <f t="shared" si="54"/>
        <v>6.0420063421650311E-5</v>
      </c>
      <c r="U110" s="26">
        <f t="shared" si="54"/>
        <v>8.2775486887660932E-5</v>
      </c>
      <c r="V110" s="26">
        <f t="shared" si="54"/>
        <v>1.0694351225632106E-4</v>
      </c>
      <c r="W110" s="26">
        <f t="shared" si="54"/>
        <v>2.93037307595004E-4</v>
      </c>
      <c r="X110" s="26">
        <f t="shared" si="46"/>
        <v>6.0532309647023589E-6</v>
      </c>
      <c r="Y110" s="5" t="b">
        <f t="shared" si="47"/>
        <v>0</v>
      </c>
      <c r="Z110" s="29" t="s">
        <v>39</v>
      </c>
      <c r="AA110" s="5">
        <f t="shared" si="48"/>
        <v>0.61842105263157898</v>
      </c>
      <c r="AB110" s="15" t="str">
        <f t="shared" si="51"/>
        <v>Y5</v>
      </c>
    </row>
    <row r="111" spans="2:28">
      <c r="B111" s="5">
        <f t="shared" si="49"/>
        <v>30</v>
      </c>
      <c r="C111" s="22" t="str">
        <f t="shared" si="56"/>
        <v>Y</v>
      </c>
      <c r="D111" s="22">
        <v>6</v>
      </c>
      <c r="E111" s="22" t="str">
        <f t="shared" si="33"/>
        <v>Y6</v>
      </c>
      <c r="F111" s="24">
        <f t="shared" si="34"/>
        <v>420</v>
      </c>
      <c r="G111" s="25">
        <f t="shared" si="35"/>
        <v>7.2413793103448282E-2</v>
      </c>
      <c r="H111" s="25">
        <f t="shared" si="36"/>
        <v>5.2437574316290137E-3</v>
      </c>
      <c r="I111" s="25">
        <f t="shared" si="37"/>
        <v>8.8649917200335094E-3</v>
      </c>
      <c r="J111" s="26">
        <f t="shared" si="38"/>
        <v>4.1226383608176963E-5</v>
      </c>
      <c r="K111" s="26">
        <f t="shared" si="39"/>
        <v>2.1609357575966792E-9</v>
      </c>
      <c r="L111" s="26">
        <f t="shared" si="40"/>
        <v>502219.43580729258</v>
      </c>
      <c r="M111" s="26">
        <f t="shared" si="41"/>
        <v>5022194358072926</v>
      </c>
      <c r="N111" s="26">
        <f t="shared" si="42"/>
        <v>542899.2101076832</v>
      </c>
      <c r="O111" s="27">
        <f t="shared" si="43"/>
        <v>0.17373241814818266</v>
      </c>
      <c r="P111" s="26">
        <f t="shared" si="44"/>
        <v>8.8649917200335103E-4</v>
      </c>
      <c r="Q111" s="26">
        <f t="shared" si="53"/>
        <v>2.3242933106627697E-5</v>
      </c>
      <c r="R111" s="26">
        <f t="shared" si="50"/>
        <v>3.4864399659941545E-5</v>
      </c>
      <c r="S111" s="26">
        <f t="shared" ref="S111:W115" si="57">_xlfn.XLOOKUP(S$14,$M$2:$M$8,$N$2:$N$8)*SQRT($K111)</f>
        <v>4.4161572902592621E-5</v>
      </c>
      <c r="T111" s="28">
        <f t="shared" si="57"/>
        <v>4.6485866213255393E-5</v>
      </c>
      <c r="U111" s="26">
        <f t="shared" si="57"/>
        <v>6.3685636712159895E-5</v>
      </c>
      <c r="V111" s="26">
        <f t="shared" si="57"/>
        <v>8.2279983197462047E-5</v>
      </c>
      <c r="W111" s="26">
        <f t="shared" si="57"/>
        <v>2.2545645113428864E-4</v>
      </c>
      <c r="X111" s="26">
        <f t="shared" si="46"/>
        <v>4.3768341982098091E-6</v>
      </c>
      <c r="Y111" s="5" t="b">
        <f t="shared" si="47"/>
        <v>0</v>
      </c>
      <c r="Z111" s="29" t="s">
        <v>39</v>
      </c>
      <c r="AA111" s="5">
        <f t="shared" si="48"/>
        <v>0.61842105263157898</v>
      </c>
      <c r="AB111" s="15" t="str">
        <f t="shared" si="51"/>
        <v>Y6</v>
      </c>
    </row>
    <row r="112" spans="2:28">
      <c r="B112" s="5">
        <f t="shared" si="49"/>
        <v>30</v>
      </c>
      <c r="C112" s="22" t="str">
        <f t="shared" si="56"/>
        <v>Y</v>
      </c>
      <c r="D112" s="22">
        <v>7</v>
      </c>
      <c r="E112" s="22" t="str">
        <f t="shared" si="33"/>
        <v>Y7</v>
      </c>
      <c r="F112" s="24">
        <f t="shared" si="34"/>
        <v>390</v>
      </c>
      <c r="G112" s="25">
        <f t="shared" si="35"/>
        <v>6.7241379310344823E-2</v>
      </c>
      <c r="H112" s="25">
        <f t="shared" si="36"/>
        <v>4.5214030915576688E-3</v>
      </c>
      <c r="I112" s="25">
        <f t="shared" si="37"/>
        <v>7.7579308503440613E-3</v>
      </c>
      <c r="J112" s="26">
        <f t="shared" si="38"/>
        <v>3.6078029550690416E-5</v>
      </c>
      <c r="K112" s="26">
        <f t="shared" si="39"/>
        <v>1.2303771650398262E-9</v>
      </c>
      <c r="L112" s="26">
        <f t="shared" si="40"/>
        <v>727473.08956436429</v>
      </c>
      <c r="M112" s="26">
        <f t="shared" si="41"/>
        <v>7274730895643643</v>
      </c>
      <c r="N112" s="26">
        <f t="shared" si="42"/>
        <v>786398.40981907782</v>
      </c>
      <c r="O112" s="27">
        <f t="shared" si="43"/>
        <v>0.16535769467742314</v>
      </c>
      <c r="P112" s="26">
        <f t="shared" si="44"/>
        <v>7.7579308503440616E-4</v>
      </c>
      <c r="Q112" s="26">
        <f t="shared" si="53"/>
        <v>1.7538366265418125E-5</v>
      </c>
      <c r="R112" s="26">
        <f t="shared" si="50"/>
        <v>2.6307549398127189E-5</v>
      </c>
      <c r="S112" s="26">
        <f t="shared" si="57"/>
        <v>3.3322895904294433E-5</v>
      </c>
      <c r="T112" s="28">
        <f t="shared" si="57"/>
        <v>3.5076732530836249E-5</v>
      </c>
      <c r="U112" s="26">
        <f t="shared" si="57"/>
        <v>4.8055123567245662E-5</v>
      </c>
      <c r="V112" s="26">
        <f t="shared" si="57"/>
        <v>6.2085816579580158E-5</v>
      </c>
      <c r="W112" s="26">
        <f t="shared" si="57"/>
        <v>1.7012215277455579E-4</v>
      </c>
      <c r="X112" s="26">
        <f t="shared" si="46"/>
        <v>3.0895276283311226E-6</v>
      </c>
      <c r="Y112" s="5" t="b">
        <f t="shared" si="47"/>
        <v>0</v>
      </c>
      <c r="Z112" s="29" t="s">
        <v>39</v>
      </c>
      <c r="AA112" s="5">
        <f t="shared" si="48"/>
        <v>0.61842105263157898</v>
      </c>
      <c r="AB112" s="15" t="str">
        <f t="shared" si="51"/>
        <v>Y7</v>
      </c>
    </row>
    <row r="113" spans="2:38">
      <c r="B113" s="5">
        <f t="shared" si="49"/>
        <v>30</v>
      </c>
      <c r="C113" s="22" t="str">
        <f t="shared" si="56"/>
        <v>Y</v>
      </c>
      <c r="D113" s="22">
        <v>8</v>
      </c>
      <c r="E113" s="22" t="str">
        <f t="shared" si="33"/>
        <v>Y8</v>
      </c>
      <c r="F113" s="24">
        <f t="shared" si="34"/>
        <v>360</v>
      </c>
      <c r="G113" s="25">
        <f t="shared" si="35"/>
        <v>6.2068965517241378E-2</v>
      </c>
      <c r="H113" s="25">
        <f t="shared" si="36"/>
        <v>3.8525564803804993E-3</v>
      </c>
      <c r="I113" s="25">
        <f t="shared" si="37"/>
        <v>6.7169808938267695E-3</v>
      </c>
      <c r="J113" s="26">
        <f t="shared" si="38"/>
        <v>3.123712235307661E-5</v>
      </c>
      <c r="K113" s="26">
        <f t="shared" si="39"/>
        <v>6.6964750452333418E-10</v>
      </c>
      <c r="L113" s="26">
        <f t="shared" si="40"/>
        <v>1085494.091771241</v>
      </c>
      <c r="M113" s="26">
        <f t="shared" si="41"/>
        <v>1.085494091771241E+16</v>
      </c>
      <c r="N113" s="26">
        <f t="shared" si="42"/>
        <v>1173419.1132047116</v>
      </c>
      <c r="O113" s="27">
        <f t="shared" si="43"/>
        <v>0.15676520382776066</v>
      </c>
      <c r="P113" s="26">
        <f t="shared" si="44"/>
        <v>6.7169808938267702E-4</v>
      </c>
      <c r="Q113" s="26">
        <f t="shared" si="53"/>
        <v>1.2938774135552161E-5</v>
      </c>
      <c r="R113" s="26">
        <f t="shared" si="50"/>
        <v>1.9408161203328241E-5</v>
      </c>
      <c r="S113" s="26">
        <f t="shared" si="57"/>
        <v>2.4583670857549103E-5</v>
      </c>
      <c r="T113" s="28">
        <f t="shared" si="57"/>
        <v>2.5877548271104322E-5</v>
      </c>
      <c r="U113" s="26">
        <f t="shared" si="57"/>
        <v>3.5452241131412925E-5</v>
      </c>
      <c r="V113" s="26">
        <f t="shared" si="57"/>
        <v>4.5803260439854648E-5</v>
      </c>
      <c r="W113" s="26">
        <f t="shared" si="57"/>
        <v>1.2550610911485596E-4</v>
      </c>
      <c r="X113" s="26">
        <f t="shared" si="46"/>
        <v>2.1208511247803351E-6</v>
      </c>
      <c r="Y113" s="5" t="b">
        <f t="shared" si="47"/>
        <v>0</v>
      </c>
      <c r="Z113" s="29" t="s">
        <v>39</v>
      </c>
      <c r="AA113" s="5">
        <f t="shared" si="48"/>
        <v>0.61842105263157898</v>
      </c>
      <c r="AB113" s="15" t="str">
        <f t="shared" si="51"/>
        <v>Y8</v>
      </c>
    </row>
    <row r="114" spans="2:38">
      <c r="B114" s="5">
        <f t="shared" si="49"/>
        <v>30</v>
      </c>
      <c r="C114" s="22" t="str">
        <f t="shared" si="56"/>
        <v>Y</v>
      </c>
      <c r="D114" s="22">
        <v>9</v>
      </c>
      <c r="E114" s="22" t="str">
        <f t="shared" si="33"/>
        <v>Y9</v>
      </c>
      <c r="F114" s="24">
        <f t="shared" si="34"/>
        <v>330</v>
      </c>
      <c r="G114" s="25">
        <f t="shared" si="35"/>
        <v>5.6896551724137934E-2</v>
      </c>
      <c r="H114" s="25">
        <f t="shared" si="36"/>
        <v>3.2372175980975031E-3</v>
      </c>
      <c r="I114" s="25">
        <f t="shared" si="37"/>
        <v>5.7432100906322364E-3</v>
      </c>
      <c r="J114" s="26">
        <f t="shared" si="38"/>
        <v>2.6708629834779179E-5</v>
      </c>
      <c r="K114" s="26">
        <f t="shared" si="39"/>
        <v>3.456632364967611E-10</v>
      </c>
      <c r="L114" s="26">
        <f t="shared" si="40"/>
        <v>1677143.6740139541</v>
      </c>
      <c r="M114" s="26">
        <f t="shared" si="41"/>
        <v>1.6771436740139542E+16</v>
      </c>
      <c r="N114" s="26">
        <f t="shared" si="42"/>
        <v>1812992.3116090843</v>
      </c>
      <c r="O114" s="27">
        <f t="shared" si="43"/>
        <v>0.14793035434632548</v>
      </c>
      <c r="P114" s="26">
        <f t="shared" si="44"/>
        <v>5.7432100906322362E-4</v>
      </c>
      <c r="Q114" s="26">
        <f t="shared" si="53"/>
        <v>9.2960103874829156E-6</v>
      </c>
      <c r="R114" s="26">
        <f t="shared" si="50"/>
        <v>1.3944015581224374E-5</v>
      </c>
      <c r="S114" s="26">
        <f t="shared" si="57"/>
        <v>1.7662419736217538E-5</v>
      </c>
      <c r="T114" s="28">
        <f t="shared" si="57"/>
        <v>1.8592020774965831E-5</v>
      </c>
      <c r="U114" s="26">
        <f t="shared" si="57"/>
        <v>2.5471068461703192E-5</v>
      </c>
      <c r="V114" s="26">
        <f t="shared" si="57"/>
        <v>3.2907876771689521E-5</v>
      </c>
      <c r="W114" s="26">
        <f t="shared" si="57"/>
        <v>9.0171300758584271E-5</v>
      </c>
      <c r="X114" s="26">
        <f t="shared" si="46"/>
        <v>1.4089771424011091E-6</v>
      </c>
      <c r="Y114" s="5" t="b">
        <f t="shared" si="47"/>
        <v>0</v>
      </c>
      <c r="Z114" s="29" t="s">
        <v>39</v>
      </c>
      <c r="AA114" s="5">
        <f t="shared" si="48"/>
        <v>0.61842105263157898</v>
      </c>
      <c r="AB114" s="15" t="str">
        <f t="shared" si="51"/>
        <v>Y9</v>
      </c>
    </row>
    <row r="115" spans="2:38">
      <c r="B115" s="5">
        <f t="shared" si="49"/>
        <v>30</v>
      </c>
      <c r="C115" s="22" t="s">
        <v>10</v>
      </c>
      <c r="D115" s="22">
        <v>9.99</v>
      </c>
      <c r="E115" s="22" t="str">
        <f t="shared" si="33"/>
        <v>Y9.99</v>
      </c>
      <c r="F115" s="24">
        <f t="shared" si="34"/>
        <v>300.3</v>
      </c>
      <c r="G115" s="25">
        <f t="shared" si="35"/>
        <v>5.177586206896552E-2</v>
      </c>
      <c r="H115" s="25">
        <f t="shared" si="36"/>
        <v>2.6807398929845423E-3</v>
      </c>
      <c r="I115" s="25">
        <f t="shared" si="37"/>
        <v>4.8465110754777703E-3</v>
      </c>
      <c r="J115" s="26">
        <f t="shared" si="38"/>
        <v>2.2538557402980811E-5</v>
      </c>
      <c r="K115" s="26">
        <f t="shared" si="39"/>
        <v>1.6879818541363121E-10</v>
      </c>
      <c r="L115" s="26">
        <f t="shared" si="40"/>
        <v>2687591.79664566</v>
      </c>
      <c r="M115" s="26">
        <f t="shared" si="41"/>
        <v>2.68759179664566E+16</v>
      </c>
      <c r="N115" s="26">
        <f t="shared" si="42"/>
        <v>2905286.7321739583</v>
      </c>
      <c r="O115" s="27">
        <f t="shared" si="43"/>
        <v>0.13891577273929159</v>
      </c>
      <c r="P115" s="26">
        <f t="shared" si="44"/>
        <v>4.8465110754777706E-4</v>
      </c>
      <c r="Q115" s="26">
        <f t="shared" si="53"/>
        <v>6.4961177909123382E-6</v>
      </c>
      <c r="R115" s="26">
        <f t="shared" si="50"/>
        <v>9.7441766863685069E-6</v>
      </c>
      <c r="S115" s="26">
        <f t="shared" si="57"/>
        <v>1.2342623802733442E-5</v>
      </c>
      <c r="T115" s="28">
        <f t="shared" si="57"/>
        <v>1.2992235581824676E-5</v>
      </c>
      <c r="U115" s="26">
        <f t="shared" si="57"/>
        <v>1.7799362747099807E-5</v>
      </c>
      <c r="V115" s="26">
        <f t="shared" si="57"/>
        <v>2.2996256979829677E-5</v>
      </c>
      <c r="W115" s="26">
        <f t="shared" si="57"/>
        <v>6.3012342571849671E-5</v>
      </c>
      <c r="X115" s="26">
        <f t="shared" si="46"/>
        <v>9.0447900756607599E-7</v>
      </c>
      <c r="Y115" s="5" t="b">
        <f t="shared" si="47"/>
        <v>0</v>
      </c>
      <c r="Z115" s="29" t="s">
        <v>39</v>
      </c>
      <c r="AA115" s="5">
        <f t="shared" si="48"/>
        <v>0.61842105263157898</v>
      </c>
      <c r="AB115" s="15" t="str">
        <f t="shared" si="51"/>
        <v>Y9.99</v>
      </c>
    </row>
    <row r="116" spans="2:38">
      <c r="Z116" s="23"/>
      <c r="AC116" s="6" t="s">
        <v>40</v>
      </c>
      <c r="AD116" s="6" t="s">
        <v>41</v>
      </c>
      <c r="AE116" s="6" t="s">
        <v>41</v>
      </c>
      <c r="AF116" s="6" t="s">
        <v>41</v>
      </c>
      <c r="AG116" s="6" t="s">
        <v>42</v>
      </c>
    </row>
    <row r="117" spans="2:38">
      <c r="B117" s="30" t="s">
        <v>43</v>
      </c>
      <c r="AA117" s="6" t="s">
        <v>44</v>
      </c>
      <c r="AB117" s="6" t="s">
        <v>45</v>
      </c>
      <c r="AC117" s="6" t="s">
        <v>46</v>
      </c>
      <c r="AD117" s="6" t="s">
        <v>47</v>
      </c>
      <c r="AE117" s="6" t="s">
        <v>48</v>
      </c>
      <c r="AF117" s="6" t="s">
        <v>49</v>
      </c>
      <c r="AG117" s="6" t="s">
        <v>50</v>
      </c>
      <c r="AH117" s="6" t="s">
        <v>51</v>
      </c>
      <c r="AI117" s="6" t="s">
        <v>52</v>
      </c>
    </row>
    <row r="118" spans="2:38">
      <c r="C118" s="6" t="str">
        <f t="shared" ref="C118:X118" si="58">C14</f>
        <v>ST</v>
      </c>
      <c r="D118" s="6" t="str">
        <f t="shared" si="58"/>
        <v>SC</v>
      </c>
      <c r="E118" s="6" t="str">
        <f t="shared" si="58"/>
        <v>STC</v>
      </c>
      <c r="F118" s="6" t="str">
        <f t="shared" si="58"/>
        <v>K</v>
      </c>
      <c r="G118" s="6" t="str">
        <f t="shared" si="58"/>
        <v>T</v>
      </c>
      <c r="H118" s="6" t="str">
        <f t="shared" si="58"/>
        <v>M</v>
      </c>
      <c r="I118" s="6" t="str">
        <f t="shared" si="58"/>
        <v>R</v>
      </c>
      <c r="J118" s="6" t="str">
        <f t="shared" si="58"/>
        <v>R(AU)</v>
      </c>
      <c r="K118" s="6" t="str">
        <f t="shared" si="58"/>
        <v>L</v>
      </c>
      <c r="L118" s="6" t="str">
        <f t="shared" si="58"/>
        <v>V</v>
      </c>
      <c r="M118" s="6" t="str">
        <f t="shared" si="58"/>
        <v>V(Ga)</v>
      </c>
      <c r="N118" s="6" t="str">
        <f t="shared" si="58"/>
        <v>Q</v>
      </c>
      <c r="O118" s="6" t="str">
        <f t="shared" si="58"/>
        <v>A(AU)</v>
      </c>
      <c r="P118" s="6" t="str">
        <f t="shared" si="58"/>
        <v>CSO</v>
      </c>
      <c r="Q118" s="6" t="str">
        <f t="shared" si="58"/>
        <v>H0</v>
      </c>
      <c r="R118" s="6" t="str">
        <f t="shared" si="58"/>
        <v>H1</v>
      </c>
      <c r="S118" s="6" t="str">
        <f t="shared" si="58"/>
        <v>H2</v>
      </c>
      <c r="T118" s="6" t="str">
        <f t="shared" si="58"/>
        <v>N</v>
      </c>
      <c r="U118" s="6" t="str">
        <f t="shared" si="58"/>
        <v>H3</v>
      </c>
      <c r="V118" s="6" t="str">
        <f t="shared" si="58"/>
        <v>H4</v>
      </c>
      <c r="W118" s="6" t="str">
        <f t="shared" si="58"/>
        <v>H5</v>
      </c>
      <c r="X118" s="6" t="str">
        <f t="shared" si="58"/>
        <v>P(N)</v>
      </c>
      <c r="Y118" s="31" t="s">
        <v>53</v>
      </c>
      <c r="Z118" s="6" t="str">
        <f t="shared" ref="Z118:Z148" si="59">E118</f>
        <v>STC</v>
      </c>
      <c r="AA118" s="6" t="s">
        <v>35</v>
      </c>
      <c r="AB118" s="6" t="s">
        <v>54</v>
      </c>
      <c r="AC118" s="6" t="s">
        <v>55</v>
      </c>
      <c r="AD118" s="6" t="s">
        <v>56</v>
      </c>
      <c r="AE118" s="6" t="s">
        <v>57</v>
      </c>
      <c r="AF118" s="6" t="s">
        <v>58</v>
      </c>
      <c r="AG118" s="6" t="s">
        <v>59</v>
      </c>
      <c r="AH118" s="6" t="s">
        <v>60</v>
      </c>
      <c r="AI118" s="6" t="s">
        <v>61</v>
      </c>
      <c r="AJ118" s="6" t="s">
        <v>62</v>
      </c>
      <c r="AK118" s="6" t="s">
        <v>63</v>
      </c>
      <c r="AL118" s="6" t="str">
        <f t="shared" ref="AL118:AL148" si="60">Z118</f>
        <v>STC</v>
      </c>
    </row>
    <row r="119" spans="2:38">
      <c r="B119" s="32"/>
      <c r="C119" s="6" t="s">
        <v>4</v>
      </c>
      <c r="D119" s="6">
        <f>VALUE(FIXED(((7500-F119)/150),4))</f>
        <v>1.7596000000000001</v>
      </c>
      <c r="E119" s="33" t="str">
        <f>_xlfn.CONCAT(C119,FIXED(D119,2))</f>
        <v>F1.76</v>
      </c>
      <c r="F119" s="34">
        <f>G119*5800</f>
        <v>7236.0666110809125</v>
      </c>
      <c r="G119" s="7">
        <f>SQRT(H119)</f>
        <v>1.2475976915656746</v>
      </c>
      <c r="H119" s="7">
        <v>1.5565</v>
      </c>
      <c r="I119" s="7">
        <f>G119^1.8</f>
        <v>1.4891354844778764</v>
      </c>
      <c r="J119" s="11">
        <f>I119/215.032</f>
        <v>6.9251808311222339E-3</v>
      </c>
      <c r="K119" s="11">
        <f>I119^2*G119^4</f>
        <v>5.3723793988486532</v>
      </c>
      <c r="L119" s="11">
        <f>G119^-5</f>
        <v>0.33084698970061277</v>
      </c>
      <c r="M119" s="11">
        <f>L119*10^10</f>
        <v>3308469897.0061278</v>
      </c>
      <c r="N119" s="11">
        <f>L119*1.081</f>
        <v>0.35764559586636241</v>
      </c>
      <c r="O119" s="7">
        <f>H119^(1/3)</f>
        <v>1.1589099947153578</v>
      </c>
      <c r="P119" s="11">
        <f>0.1*I119</f>
        <v>0.14891354844778765</v>
      </c>
      <c r="Q119" s="11">
        <f t="shared" ref="Q119:W119" si="61">_xlfn.XLOOKUP(Q$14,$M$2:$M$8,$N$2:$N$8)*SQRT($K119)</f>
        <v>1.1589196907949073</v>
      </c>
      <c r="R119" s="11">
        <f t="shared" si="61"/>
        <v>1.7383795361923609</v>
      </c>
      <c r="S119" s="11">
        <f t="shared" si="61"/>
        <v>2.2019474125103238</v>
      </c>
      <c r="T119" s="11">
        <f t="shared" si="61"/>
        <v>2.3178393815898146</v>
      </c>
      <c r="U119" s="11">
        <f t="shared" si="61"/>
        <v>3.1754399527780461</v>
      </c>
      <c r="V119" s="11">
        <f t="shared" si="61"/>
        <v>4.1025757054139715</v>
      </c>
      <c r="W119" s="11">
        <f t="shared" si="61"/>
        <v>11.2415210007106</v>
      </c>
      <c r="X119" s="11">
        <f>SQRT(T119^3/H119)</f>
        <v>2.8284626210900248</v>
      </c>
      <c r="Y119" s="34">
        <f t="shared" ref="Y119:Y148" si="62">X119*365.25</f>
        <v>1033.0959723531316</v>
      </c>
      <c r="Z119" s="29" t="str">
        <f t="shared" si="59"/>
        <v>F1.76</v>
      </c>
      <c r="AA119" s="35" t="b">
        <v>1</v>
      </c>
      <c r="AB119" s="35" t="b">
        <v>1</v>
      </c>
      <c r="AC119" s="5" t="b">
        <f t="shared" ref="AC119:AE148" si="63">AND(R119&lt;=$O119,$O119&lt;=S119)</f>
        <v>0</v>
      </c>
      <c r="AD119" s="5" t="b">
        <f t="shared" si="63"/>
        <v>0</v>
      </c>
      <c r="AE119" s="5" t="b">
        <f t="shared" si="63"/>
        <v>0</v>
      </c>
      <c r="AF119" s="5" t="b">
        <f t="shared" ref="AF119:AF148" si="64">AND(S119&lt;=$O119,$O119&lt;=U119)</f>
        <v>0</v>
      </c>
      <c r="AG119" s="5" t="b">
        <f t="shared" ref="AG119:AG148" si="65">AND(U119&lt;=$O119,$O119&lt;=V119)</f>
        <v>0</v>
      </c>
      <c r="AH119" s="5" t="b">
        <f t="shared" ref="AH119:AH148" si="66">AND(R119&lt;=$O119,$O119&lt;=V119)</f>
        <v>0</v>
      </c>
      <c r="AI119" s="5" t="b">
        <f t="shared" ref="AI119:AI148" si="67">AND(V119&lt;=$O119,$O119&lt;=W119)</f>
        <v>0</v>
      </c>
      <c r="AJ119" s="5" t="b">
        <f t="shared" ref="AJ119:AJ148" si="68">O119=T119</f>
        <v>0</v>
      </c>
      <c r="AK119" s="7">
        <f t="shared" ref="AK119:AK148" si="69">K119/O119^2</f>
        <v>4.0000669326878189</v>
      </c>
      <c r="AL119" s="29" t="str">
        <f t="shared" si="60"/>
        <v>F1.76</v>
      </c>
    </row>
    <row r="120" spans="2:38">
      <c r="B120" s="32"/>
      <c r="C120" s="6" t="str" cm="1">
        <f t="array" ref="C120:X147">C47:X74</f>
        <v>F</v>
      </c>
      <c r="D120" s="6">
        <v>2</v>
      </c>
      <c r="E120" s="6" t="str">
        <v>F2</v>
      </c>
      <c r="F120" s="5">
        <v>7200</v>
      </c>
      <c r="G120" s="7">
        <v>1.2413793103448276</v>
      </c>
      <c r="H120" s="7">
        <v>1.5410225921521998</v>
      </c>
      <c r="I120" s="7">
        <v>1.4758020360198301</v>
      </c>
      <c r="J120" s="11">
        <v>6.8631740207031047E-3</v>
      </c>
      <c r="K120" s="11">
        <v>5.1721870407951682</v>
      </c>
      <c r="L120" s="11">
        <v>0.33921690367851276</v>
      </c>
      <c r="M120" s="11">
        <v>3392169036.7851276</v>
      </c>
      <c r="N120" s="11">
        <v>0.3666934728764723</v>
      </c>
      <c r="O120" s="7">
        <v>1.1550558975845016</v>
      </c>
      <c r="P120" s="11">
        <v>0.14758020360198301</v>
      </c>
      <c r="Q120" s="11">
        <v>1.1371221395253863</v>
      </c>
      <c r="R120" s="11">
        <v>1.7056832092880794</v>
      </c>
      <c r="S120" s="11">
        <v>2.1605320650982338</v>
      </c>
      <c r="T120" s="11">
        <v>2.2742442790507726</v>
      </c>
      <c r="U120" s="11">
        <v>3.1157146622995588</v>
      </c>
      <c r="V120" s="11">
        <v>4.0254123739198677</v>
      </c>
      <c r="W120" s="11">
        <v>11.030084753396247</v>
      </c>
      <c r="X120" s="11">
        <v>2.7628109174318984</v>
      </c>
      <c r="Y120" s="34">
        <f t="shared" si="62"/>
        <v>1009.1166875920009</v>
      </c>
      <c r="Z120" s="29" t="str">
        <f t="shared" si="59"/>
        <v>F2</v>
      </c>
      <c r="AA120" s="35" t="b">
        <f t="shared" ref="AA120:AA148" si="70">AND(Q120&lt;=O120,O120&lt;=W120)</f>
        <v>1</v>
      </c>
      <c r="AB120" s="35" t="b">
        <f t="shared" ref="AB120:AB148" si="71">AND(Q120&lt;=$O120,$O120&lt;=R120)</f>
        <v>1</v>
      </c>
      <c r="AC120" s="5" t="b">
        <f t="shared" si="63"/>
        <v>0</v>
      </c>
      <c r="AD120" s="5" t="b">
        <f t="shared" si="63"/>
        <v>0</v>
      </c>
      <c r="AE120" s="5" t="b">
        <f t="shared" si="63"/>
        <v>0</v>
      </c>
      <c r="AF120" s="5" t="b">
        <f t="shared" si="64"/>
        <v>0</v>
      </c>
      <c r="AG120" s="5" t="b">
        <f t="shared" si="65"/>
        <v>0</v>
      </c>
      <c r="AH120" s="5" t="b">
        <f t="shared" si="66"/>
        <v>0</v>
      </c>
      <c r="AI120" s="5" t="b">
        <f t="shared" si="67"/>
        <v>0</v>
      </c>
      <c r="AJ120" s="5" t="b">
        <f t="shared" si="68"/>
        <v>0</v>
      </c>
      <c r="AK120" s="7">
        <f t="shared" si="69"/>
        <v>3.8767537707134077</v>
      </c>
      <c r="AL120" s="29" t="str">
        <f t="shared" si="60"/>
        <v>F2</v>
      </c>
    </row>
    <row r="121" spans="2:38">
      <c r="B121" s="32"/>
      <c r="C121" s="6" t="str">
        <v>F</v>
      </c>
      <c r="D121" s="6">
        <v>3</v>
      </c>
      <c r="E121" s="6" t="str">
        <v>F3</v>
      </c>
      <c r="F121" s="5">
        <v>7050</v>
      </c>
      <c r="G121" s="7">
        <v>1.2155172413793103</v>
      </c>
      <c r="H121" s="7">
        <v>1.4774821640903684</v>
      </c>
      <c r="I121" s="7">
        <v>1.4209212923849002</v>
      </c>
      <c r="J121" s="11">
        <v>6.6079527344065072E-3</v>
      </c>
      <c r="K121" s="11">
        <v>4.4074210146751653</v>
      </c>
      <c r="L121" s="11">
        <v>0.37687244296519118</v>
      </c>
      <c r="M121" s="11">
        <v>3768724429.6519117</v>
      </c>
      <c r="N121" s="11">
        <v>0.40739911084537167</v>
      </c>
      <c r="O121" s="7">
        <v>1.1389572295110919</v>
      </c>
      <c r="P121" s="11">
        <v>0.14209212923849002</v>
      </c>
      <c r="Q121" s="11">
        <v>1.0496929330374627</v>
      </c>
      <c r="R121" s="11">
        <v>1.574539399556194</v>
      </c>
      <c r="S121" s="11">
        <v>1.9944165727711791</v>
      </c>
      <c r="T121" s="11">
        <v>2.0993858660749254</v>
      </c>
      <c r="U121" s="11">
        <v>2.8761586365226481</v>
      </c>
      <c r="V121" s="11">
        <v>3.7159129829526178</v>
      </c>
      <c r="W121" s="11">
        <v>10.182021450463388</v>
      </c>
      <c r="X121" s="11">
        <v>2.502518404379197</v>
      </c>
      <c r="Y121" s="34">
        <f t="shared" si="62"/>
        <v>914.04484719950176</v>
      </c>
      <c r="Z121" s="29" t="str">
        <f t="shared" si="59"/>
        <v>F3</v>
      </c>
      <c r="AA121" s="35" t="b">
        <f t="shared" si="70"/>
        <v>1</v>
      </c>
      <c r="AB121" s="35" t="b">
        <f t="shared" si="71"/>
        <v>1</v>
      </c>
      <c r="AC121" s="5" t="b">
        <f t="shared" si="63"/>
        <v>0</v>
      </c>
      <c r="AD121" s="5" t="b">
        <f t="shared" si="63"/>
        <v>0</v>
      </c>
      <c r="AE121" s="5" t="b">
        <f t="shared" si="63"/>
        <v>0</v>
      </c>
      <c r="AF121" s="5" t="b">
        <f t="shared" si="64"/>
        <v>0</v>
      </c>
      <c r="AG121" s="5" t="b">
        <f t="shared" si="65"/>
        <v>0</v>
      </c>
      <c r="AH121" s="5" t="b">
        <f t="shared" si="66"/>
        <v>0</v>
      </c>
      <c r="AI121" s="5" t="b">
        <f t="shared" si="67"/>
        <v>0</v>
      </c>
      <c r="AJ121" s="5" t="b">
        <f t="shared" si="68"/>
        <v>0</v>
      </c>
      <c r="AK121" s="7">
        <f t="shared" si="69"/>
        <v>3.3975801198615074</v>
      </c>
      <c r="AL121" s="29" t="str">
        <f t="shared" si="60"/>
        <v>F3</v>
      </c>
    </row>
    <row r="122" spans="2:38">
      <c r="B122" s="32"/>
      <c r="C122" s="6" t="str">
        <v>F</v>
      </c>
      <c r="D122" s="6">
        <v>4</v>
      </c>
      <c r="E122" s="6" t="str">
        <v>F4</v>
      </c>
      <c r="F122" s="5">
        <v>6900</v>
      </c>
      <c r="G122" s="7">
        <v>1.1896551724137931</v>
      </c>
      <c r="H122" s="7">
        <v>1.4152794292508919</v>
      </c>
      <c r="I122" s="7">
        <v>1.3669668254309888</v>
      </c>
      <c r="J122" s="11">
        <v>6.3570390706080429E-3</v>
      </c>
      <c r="K122" s="11">
        <v>3.7428320398778605</v>
      </c>
      <c r="L122" s="11">
        <v>0.41965704103032003</v>
      </c>
      <c r="M122" s="11">
        <v>4196570410.3032002</v>
      </c>
      <c r="N122" s="11">
        <v>0.45364926135377592</v>
      </c>
      <c r="O122" s="7">
        <v>1.1227439705285376</v>
      </c>
      <c r="P122" s="11">
        <v>0.13669668254309889</v>
      </c>
      <c r="Q122" s="11">
        <v>0.96732001425043679</v>
      </c>
      <c r="R122" s="11">
        <v>1.4509800213756552</v>
      </c>
      <c r="S122" s="11">
        <v>1.8379080270758299</v>
      </c>
      <c r="T122" s="11">
        <v>1.9346400285008736</v>
      </c>
      <c r="U122" s="11">
        <v>2.6504568390461971</v>
      </c>
      <c r="V122" s="11">
        <v>3.4243128504465461</v>
      </c>
      <c r="W122" s="11">
        <v>9.3830041382292357</v>
      </c>
      <c r="X122" s="11">
        <v>2.2619299793922072</v>
      </c>
      <c r="Y122" s="34">
        <f t="shared" si="62"/>
        <v>826.16992497300373</v>
      </c>
      <c r="Z122" s="29" t="str">
        <f t="shared" si="59"/>
        <v>F4</v>
      </c>
      <c r="AA122" s="35" t="b">
        <f t="shared" si="70"/>
        <v>1</v>
      </c>
      <c r="AB122" s="35" t="b">
        <f t="shared" si="71"/>
        <v>1</v>
      </c>
      <c r="AC122" s="5" t="b">
        <f t="shared" si="63"/>
        <v>0</v>
      </c>
      <c r="AD122" s="5" t="b">
        <f t="shared" si="63"/>
        <v>0</v>
      </c>
      <c r="AE122" s="5" t="b">
        <f t="shared" si="63"/>
        <v>0</v>
      </c>
      <c r="AF122" s="5" t="b">
        <f t="shared" si="64"/>
        <v>0</v>
      </c>
      <c r="AG122" s="5" t="b">
        <f t="shared" si="65"/>
        <v>0</v>
      </c>
      <c r="AH122" s="5" t="b">
        <f t="shared" si="66"/>
        <v>0</v>
      </c>
      <c r="AI122" s="5" t="b">
        <f t="shared" si="67"/>
        <v>0</v>
      </c>
      <c r="AJ122" s="5" t="b">
        <f t="shared" si="68"/>
        <v>0</v>
      </c>
      <c r="AK122" s="7">
        <f t="shared" si="69"/>
        <v>2.9691960602424237</v>
      </c>
      <c r="AL122" s="29" t="str">
        <f t="shared" si="60"/>
        <v>F4</v>
      </c>
    </row>
    <row r="123" spans="2:38">
      <c r="B123" s="32"/>
      <c r="C123" s="6" t="str">
        <v>F</v>
      </c>
      <c r="D123" s="6">
        <v>5</v>
      </c>
      <c r="E123" s="6" t="str">
        <v>F5</v>
      </c>
      <c r="F123" s="5">
        <v>6750</v>
      </c>
      <c r="G123" s="7">
        <v>1.1637931034482758</v>
      </c>
      <c r="H123" s="7">
        <v>1.3544143876337691</v>
      </c>
      <c r="I123" s="7">
        <v>1.313942628248298</v>
      </c>
      <c r="J123" s="11">
        <v>6.1104515990564098E-3</v>
      </c>
      <c r="K123" s="11">
        <v>3.1670573110800424</v>
      </c>
      <c r="L123" s="11">
        <v>0.46840454846630503</v>
      </c>
      <c r="M123" s="11">
        <v>4684045484.6630507</v>
      </c>
      <c r="N123" s="11">
        <v>0.50634531689207574</v>
      </c>
      <c r="O123" s="7">
        <v>1.1064127865760067</v>
      </c>
      <c r="P123" s="11">
        <v>0.1313942628248298</v>
      </c>
      <c r="Q123" s="11">
        <v>0.88981140011241178</v>
      </c>
      <c r="R123" s="11">
        <v>1.3347171001686178</v>
      </c>
      <c r="S123" s="11">
        <v>1.6906416602135823</v>
      </c>
      <c r="T123" s="11">
        <v>1.7796228002248236</v>
      </c>
      <c r="U123" s="11">
        <v>2.4380832363080085</v>
      </c>
      <c r="V123" s="11">
        <v>3.1499323563979376</v>
      </c>
      <c r="W123" s="11">
        <v>8.6311705810903945</v>
      </c>
      <c r="X123" s="11">
        <v>2.0399342163740228</v>
      </c>
      <c r="Y123" s="34">
        <f t="shared" si="62"/>
        <v>745.0859725306118</v>
      </c>
      <c r="Z123" s="29" t="str">
        <f t="shared" si="59"/>
        <v>F5</v>
      </c>
      <c r="AA123" s="35" t="b">
        <f t="shared" si="70"/>
        <v>1</v>
      </c>
      <c r="AB123" s="35" t="b">
        <f t="shared" si="71"/>
        <v>1</v>
      </c>
      <c r="AC123" s="5" t="b">
        <f t="shared" si="63"/>
        <v>0</v>
      </c>
      <c r="AD123" s="5" t="b">
        <f t="shared" si="63"/>
        <v>0</v>
      </c>
      <c r="AE123" s="5" t="b">
        <f t="shared" si="63"/>
        <v>0</v>
      </c>
      <c r="AF123" s="5" t="b">
        <f t="shared" si="64"/>
        <v>0</v>
      </c>
      <c r="AG123" s="5" t="b">
        <f t="shared" si="65"/>
        <v>0</v>
      </c>
      <c r="AH123" s="5" t="b">
        <f t="shared" si="66"/>
        <v>0</v>
      </c>
      <c r="AI123" s="5" t="b">
        <f t="shared" si="67"/>
        <v>0</v>
      </c>
      <c r="AJ123" s="5" t="b">
        <f t="shared" si="68"/>
        <v>0</v>
      </c>
      <c r="AK123" s="7">
        <f t="shared" si="69"/>
        <v>2.5871496469553739</v>
      </c>
      <c r="AL123" s="29" t="str">
        <f t="shared" si="60"/>
        <v>F5</v>
      </c>
    </row>
    <row r="124" spans="2:38">
      <c r="B124" s="32"/>
      <c r="C124" s="6" t="str">
        <v>F</v>
      </c>
      <c r="D124" s="6">
        <v>6</v>
      </c>
      <c r="E124" s="6" t="str">
        <v>F6</v>
      </c>
      <c r="F124" s="5">
        <v>6600</v>
      </c>
      <c r="G124" s="7">
        <v>1.1379310344827587</v>
      </c>
      <c r="H124" s="7">
        <v>1.2948870392390013</v>
      </c>
      <c r="I124" s="7">
        <v>1.2618527994972262</v>
      </c>
      <c r="J124" s="11">
        <v>5.8682093804514031E-3</v>
      </c>
      <c r="K124" s="11">
        <v>2.6698149402654368</v>
      </c>
      <c r="L124" s="11">
        <v>0.52410739812936069</v>
      </c>
      <c r="M124" s="11">
        <v>5241073981.2936068</v>
      </c>
      <c r="N124" s="11">
        <v>0.56656009737783886</v>
      </c>
      <c r="O124" s="7">
        <v>1.0899601700337938</v>
      </c>
      <c r="P124" s="11">
        <v>0.12618527994972262</v>
      </c>
      <c r="Q124" s="11">
        <v>0.81697841774820412</v>
      </c>
      <c r="R124" s="11">
        <v>1.2254676266223061</v>
      </c>
      <c r="S124" s="11">
        <v>1.5522589937215878</v>
      </c>
      <c r="T124" s="11">
        <v>1.6339568354964082</v>
      </c>
      <c r="U124" s="11">
        <v>2.2385208646300794</v>
      </c>
      <c r="V124" s="11">
        <v>2.8921035988286428</v>
      </c>
      <c r="W124" s="11">
        <v>7.9246906521575795</v>
      </c>
      <c r="X124" s="11">
        <v>1.8354600122349329</v>
      </c>
      <c r="Y124" s="34">
        <f t="shared" si="62"/>
        <v>670.40176946880922</v>
      </c>
      <c r="Z124" s="29" t="str">
        <f t="shared" si="59"/>
        <v>F6</v>
      </c>
      <c r="AA124" s="35" t="b">
        <f t="shared" si="70"/>
        <v>1</v>
      </c>
      <c r="AB124" s="35" t="b">
        <f t="shared" si="71"/>
        <v>1</v>
      </c>
      <c r="AC124" s="5" t="b">
        <f t="shared" si="63"/>
        <v>0</v>
      </c>
      <c r="AD124" s="5" t="b">
        <f t="shared" si="63"/>
        <v>0</v>
      </c>
      <c r="AE124" s="5" t="b">
        <f t="shared" si="63"/>
        <v>0</v>
      </c>
      <c r="AF124" s="5" t="b">
        <f t="shared" si="64"/>
        <v>0</v>
      </c>
      <c r="AG124" s="5" t="b">
        <f t="shared" si="65"/>
        <v>0</v>
      </c>
      <c r="AH124" s="5" t="b">
        <f t="shared" si="66"/>
        <v>0</v>
      </c>
      <c r="AI124" s="5" t="b">
        <f t="shared" si="67"/>
        <v>0</v>
      </c>
      <c r="AJ124" s="5" t="b">
        <f t="shared" si="68"/>
        <v>0</v>
      </c>
      <c r="AK124" s="7">
        <f t="shared" si="69"/>
        <v>2.2472940558279628</v>
      </c>
      <c r="AL124" s="29" t="str">
        <f t="shared" si="60"/>
        <v>F6</v>
      </c>
    </row>
    <row r="125" spans="2:38">
      <c r="B125" s="32"/>
      <c r="C125" s="6" t="str">
        <v>F</v>
      </c>
      <c r="D125" s="6">
        <v>7</v>
      </c>
      <c r="E125" s="6" t="str">
        <v>F7</v>
      </c>
      <c r="F125" s="5">
        <v>6450</v>
      </c>
      <c r="G125" s="7">
        <v>1.1120689655172413</v>
      </c>
      <c r="H125" s="7">
        <v>1.2366973840665874</v>
      </c>
      <c r="I125" s="7">
        <v>1.2107015486412549</v>
      </c>
      <c r="J125" s="11">
        <v>5.6303319907793021E-3</v>
      </c>
      <c r="K125" s="11">
        <v>2.2418217593201151</v>
      </c>
      <c r="L125" s="11">
        <v>0.5879513537189075</v>
      </c>
      <c r="M125" s="11">
        <v>5879513537.1890745</v>
      </c>
      <c r="N125" s="11">
        <v>0.63557541337013901</v>
      </c>
      <c r="O125" s="7">
        <v>1.0733824265209353</v>
      </c>
      <c r="P125" s="11">
        <v>0.12107015486412549</v>
      </c>
      <c r="Q125" s="11">
        <v>0.74863571904500303</v>
      </c>
      <c r="R125" s="11">
        <v>1.1229535785675044</v>
      </c>
      <c r="S125" s="11">
        <v>1.4224078661855057</v>
      </c>
      <c r="T125" s="11">
        <v>1.4972714380900061</v>
      </c>
      <c r="U125" s="11">
        <v>2.0512618701833083</v>
      </c>
      <c r="V125" s="11">
        <v>2.6501704454193109</v>
      </c>
      <c r="W125" s="11">
        <v>7.2617664747365289</v>
      </c>
      <c r="X125" s="11">
        <v>1.6474759712319103</v>
      </c>
      <c r="Y125" s="34">
        <f t="shared" si="62"/>
        <v>601.74059849245521</v>
      </c>
      <c r="Z125" s="29" t="str">
        <f t="shared" si="59"/>
        <v>F7</v>
      </c>
      <c r="AA125" s="35" t="b">
        <f t="shared" si="70"/>
        <v>1</v>
      </c>
      <c r="AB125" s="35" t="b">
        <f t="shared" si="71"/>
        <v>1</v>
      </c>
      <c r="AC125" s="5" t="b">
        <f t="shared" si="63"/>
        <v>0</v>
      </c>
      <c r="AD125" s="5" t="b">
        <f t="shared" si="63"/>
        <v>0</v>
      </c>
      <c r="AE125" s="5" t="b">
        <f t="shared" si="63"/>
        <v>0</v>
      </c>
      <c r="AF125" s="5" t="b">
        <f t="shared" si="64"/>
        <v>0</v>
      </c>
      <c r="AG125" s="5" t="b">
        <f t="shared" si="65"/>
        <v>0</v>
      </c>
      <c r="AH125" s="5" t="b">
        <f t="shared" si="66"/>
        <v>0</v>
      </c>
      <c r="AI125" s="5" t="b">
        <f t="shared" si="67"/>
        <v>0</v>
      </c>
      <c r="AJ125" s="5" t="b">
        <f t="shared" si="68"/>
        <v>0</v>
      </c>
      <c r="AK125" s="7">
        <f t="shared" si="69"/>
        <v>1.945772758032206</v>
      </c>
      <c r="AL125" s="29" t="str">
        <f t="shared" si="60"/>
        <v>F7</v>
      </c>
    </row>
    <row r="126" spans="2:38">
      <c r="B126" s="32"/>
      <c r="C126" s="6" t="str">
        <v>F</v>
      </c>
      <c r="D126" s="6">
        <v>8</v>
      </c>
      <c r="E126" s="6" t="str">
        <v>F8</v>
      </c>
      <c r="F126" s="5">
        <v>6300</v>
      </c>
      <c r="G126" s="7">
        <v>1.0862068965517242</v>
      </c>
      <c r="H126" s="7">
        <v>1.179845422116528</v>
      </c>
      <c r="I126" s="7">
        <v>1.1604932015658731</v>
      </c>
      <c r="J126" s="11">
        <v>5.3968395474435112E-3</v>
      </c>
      <c r="K126" s="11">
        <v>1.8747157359263757</v>
      </c>
      <c r="L126" s="11">
        <v>0.66135892781207262</v>
      </c>
      <c r="M126" s="11">
        <v>6613589278.1207266</v>
      </c>
      <c r="N126" s="11">
        <v>0.71492900096485046</v>
      </c>
      <c r="O126" s="7">
        <v>1.0566756603566687</v>
      </c>
      <c r="P126" s="11">
        <v>0.11604932015658731</v>
      </c>
      <c r="Q126" s="11">
        <v>0.68460129563242422</v>
      </c>
      <c r="R126" s="11">
        <v>1.0269019434486364</v>
      </c>
      <c r="S126" s="11">
        <v>1.3007424617016059</v>
      </c>
      <c r="T126" s="11">
        <v>1.3692025912648484</v>
      </c>
      <c r="U126" s="11">
        <v>1.8758075500328426</v>
      </c>
      <c r="V126" s="11">
        <v>2.4234885865387819</v>
      </c>
      <c r="W126" s="11">
        <v>6.6406325676345146</v>
      </c>
      <c r="X126" s="11">
        <v>1.4749897851887386</v>
      </c>
      <c r="Y126" s="34">
        <f t="shared" si="62"/>
        <v>538.74001904018678</v>
      </c>
      <c r="Z126" s="29" t="str">
        <f t="shared" si="59"/>
        <v>F8</v>
      </c>
      <c r="AA126" s="24" t="b">
        <f t="shared" si="70"/>
        <v>1</v>
      </c>
      <c r="AB126" s="5" t="b">
        <f t="shared" si="71"/>
        <v>0</v>
      </c>
      <c r="AC126" s="24" t="b">
        <f t="shared" si="63"/>
        <v>1</v>
      </c>
      <c r="AD126" s="5" t="b">
        <f t="shared" si="63"/>
        <v>0</v>
      </c>
      <c r="AE126" s="5" t="b">
        <f t="shared" si="63"/>
        <v>0</v>
      </c>
      <c r="AF126" s="5" t="b">
        <f t="shared" si="64"/>
        <v>0</v>
      </c>
      <c r="AG126" s="5" t="b">
        <f t="shared" si="65"/>
        <v>0</v>
      </c>
      <c r="AH126" s="24" t="b">
        <f t="shared" si="66"/>
        <v>1</v>
      </c>
      <c r="AI126" s="5" t="b">
        <f t="shared" si="67"/>
        <v>0</v>
      </c>
      <c r="AJ126" s="5" t="b">
        <f t="shared" si="68"/>
        <v>0</v>
      </c>
      <c r="AK126" s="7">
        <f t="shared" si="69"/>
        <v>1.6790051061836395</v>
      </c>
      <c r="AL126" s="29" t="str">
        <f t="shared" si="60"/>
        <v>F8</v>
      </c>
    </row>
    <row r="127" spans="2:38">
      <c r="B127" s="32"/>
      <c r="C127" s="6" t="str">
        <v>F</v>
      </c>
      <c r="D127" s="6">
        <v>9</v>
      </c>
      <c r="E127" s="6" t="str">
        <v>F9</v>
      </c>
      <c r="F127" s="5">
        <v>6150</v>
      </c>
      <c r="G127" s="7">
        <v>1.0603448275862069</v>
      </c>
      <c r="H127" s="7">
        <v>1.1243311533888227</v>
      </c>
      <c r="I127" s="7">
        <v>1.1112322066217855</v>
      </c>
      <c r="J127" s="11">
        <v>5.1677527373683238E-3</v>
      </c>
      <c r="K127" s="11">
        <v>1.5609828398475922</v>
      </c>
      <c r="L127" s="11">
        <v>0.7460439089484634</v>
      </c>
      <c r="M127" s="11">
        <v>7460439089.4846344</v>
      </c>
      <c r="N127" s="11">
        <v>0.80647346557328892</v>
      </c>
      <c r="O127" s="7">
        <v>1.0398357585152938</v>
      </c>
      <c r="P127" s="11">
        <v>0.11112322066217856</v>
      </c>
      <c r="Q127" s="11">
        <v>0.6246964942769393</v>
      </c>
      <c r="R127" s="11">
        <v>0.93704474141540894</v>
      </c>
      <c r="S127" s="11">
        <v>1.1869233391261846</v>
      </c>
      <c r="T127" s="11">
        <v>1.2493929885538786</v>
      </c>
      <c r="U127" s="11">
        <v>1.7116683943188138</v>
      </c>
      <c r="V127" s="11">
        <v>2.2114255897403652</v>
      </c>
      <c r="W127" s="11">
        <v>6.0595559944863107</v>
      </c>
      <c r="X127" s="11">
        <v>1.3170476094745327</v>
      </c>
      <c r="Y127" s="34">
        <f t="shared" si="62"/>
        <v>481.05163936057306</v>
      </c>
      <c r="Z127" s="29" t="str">
        <f t="shared" si="59"/>
        <v>F9</v>
      </c>
      <c r="AA127" s="24" t="b">
        <f t="shared" si="70"/>
        <v>1</v>
      </c>
      <c r="AB127" s="5" t="b">
        <f t="shared" si="71"/>
        <v>0</v>
      </c>
      <c r="AC127" s="24" t="b">
        <f t="shared" si="63"/>
        <v>1</v>
      </c>
      <c r="AD127" s="5" t="b">
        <f t="shared" si="63"/>
        <v>0</v>
      </c>
      <c r="AE127" s="5" t="b">
        <f t="shared" si="63"/>
        <v>0</v>
      </c>
      <c r="AF127" s="5" t="b">
        <f t="shared" si="64"/>
        <v>0</v>
      </c>
      <c r="AG127" s="5" t="b">
        <f t="shared" si="65"/>
        <v>0</v>
      </c>
      <c r="AH127" s="24" t="b">
        <f t="shared" si="66"/>
        <v>1</v>
      </c>
      <c r="AI127" s="5" t="b">
        <f t="shared" si="67"/>
        <v>0</v>
      </c>
      <c r="AJ127" s="5" t="b">
        <f t="shared" si="68"/>
        <v>0</v>
      </c>
      <c r="AK127" s="7">
        <f t="shared" si="69"/>
        <v>1.4436723294644369</v>
      </c>
      <c r="AL127" s="29" t="str">
        <f t="shared" si="60"/>
        <v>F9</v>
      </c>
    </row>
    <row r="128" spans="2:38">
      <c r="B128" s="32"/>
      <c r="C128" s="6" t="str">
        <v>G</v>
      </c>
      <c r="D128" s="6">
        <v>0</v>
      </c>
      <c r="E128" s="6" t="str">
        <v>G0</v>
      </c>
      <c r="F128" s="5">
        <v>6000</v>
      </c>
      <c r="G128" s="7">
        <v>1.0344827586206897</v>
      </c>
      <c r="H128" s="7">
        <v>1.0701545778834722</v>
      </c>
      <c r="I128" s="7">
        <v>1.0629231411354951</v>
      </c>
      <c r="J128" s="11">
        <v>4.9430928472761967E-3</v>
      </c>
      <c r="K128" s="11">
        <v>1.2938881989035362</v>
      </c>
      <c r="L128" s="11">
        <v>0.84408020576131648</v>
      </c>
      <c r="M128" s="11">
        <v>8440802057.6131649</v>
      </c>
      <c r="N128" s="11">
        <v>0.9124507024279831</v>
      </c>
      <c r="O128" s="7">
        <v>1.0228583728775693</v>
      </c>
      <c r="P128" s="11">
        <v>0.10629231411354952</v>
      </c>
      <c r="Q128" s="11">
        <v>0.56874603271221513</v>
      </c>
      <c r="R128" s="11">
        <v>0.8531190490683227</v>
      </c>
      <c r="S128" s="11">
        <v>1.0806174621532088</v>
      </c>
      <c r="T128" s="11">
        <v>1.1374920654244303</v>
      </c>
      <c r="U128" s="11">
        <v>1.5583641296314696</v>
      </c>
      <c r="V128" s="11">
        <v>2.0133609558012417</v>
      </c>
      <c r="W128" s="11">
        <v>5.5168365173084863</v>
      </c>
      <c r="X128" s="11">
        <v>1.1727334346119307</v>
      </c>
      <c r="Y128" s="34">
        <f t="shared" si="62"/>
        <v>428.34088699200771</v>
      </c>
      <c r="Z128" s="29" t="str">
        <f t="shared" si="59"/>
        <v>G0</v>
      </c>
      <c r="AA128" s="24" t="b">
        <f t="shared" si="70"/>
        <v>1</v>
      </c>
      <c r="AB128" s="5" t="b">
        <f t="shared" si="71"/>
        <v>0</v>
      </c>
      <c r="AC128" s="24" t="b">
        <f t="shared" si="63"/>
        <v>1</v>
      </c>
      <c r="AD128" s="5" t="b">
        <f t="shared" si="63"/>
        <v>0</v>
      </c>
      <c r="AE128" s="5" t="b">
        <f t="shared" si="63"/>
        <v>0</v>
      </c>
      <c r="AF128" s="5" t="b">
        <f t="shared" si="64"/>
        <v>0</v>
      </c>
      <c r="AG128" s="5" t="b">
        <f t="shared" si="65"/>
        <v>0</v>
      </c>
      <c r="AH128" s="24" t="b">
        <f t="shared" si="66"/>
        <v>1</v>
      </c>
      <c r="AI128" s="5" t="b">
        <f t="shared" si="67"/>
        <v>0</v>
      </c>
      <c r="AJ128" s="5" t="b">
        <f t="shared" si="68"/>
        <v>0</v>
      </c>
      <c r="AK128" s="7">
        <f t="shared" si="69"/>
        <v>1.2367039352702465</v>
      </c>
      <c r="AL128" s="29" t="str">
        <f t="shared" si="60"/>
        <v>G0</v>
      </c>
    </row>
    <row r="129" spans="2:38">
      <c r="B129" s="32"/>
      <c r="C129" s="6" t="str">
        <v>G</v>
      </c>
      <c r="D129" s="6">
        <v>1</v>
      </c>
      <c r="E129" s="6" t="str">
        <v>G1</v>
      </c>
      <c r="F129" s="5">
        <v>5900</v>
      </c>
      <c r="G129" s="7">
        <v>1.0172413793103448</v>
      </c>
      <c r="H129" s="7">
        <v>1.0347800237812126</v>
      </c>
      <c r="I129" s="7">
        <v>1.0312482689245639</v>
      </c>
      <c r="J129" s="11">
        <v>4.7957897844254057E-3</v>
      </c>
      <c r="K129" s="11">
        <v>1.1387346542385373</v>
      </c>
      <c r="L129" s="11">
        <v>0.91807869576971868</v>
      </c>
      <c r="M129" s="11">
        <v>9180786957.6971874</v>
      </c>
      <c r="N129" s="11">
        <v>0.9924430701270659</v>
      </c>
      <c r="O129" s="7">
        <v>1.0114614739939709</v>
      </c>
      <c r="P129" s="11">
        <v>0.10312482689245639</v>
      </c>
      <c r="Q129" s="11">
        <v>0.53355755412104733</v>
      </c>
      <c r="R129" s="11">
        <v>0.80033633118157099</v>
      </c>
      <c r="S129" s="11">
        <v>1.01375935282999</v>
      </c>
      <c r="T129" s="11">
        <v>1.0671151082420947</v>
      </c>
      <c r="U129" s="11">
        <v>1.4619476982916697</v>
      </c>
      <c r="V129" s="11">
        <v>1.8887937415885077</v>
      </c>
      <c r="W129" s="11">
        <v>5.1755082749741588</v>
      </c>
      <c r="X129" s="11">
        <v>1.083659605664022</v>
      </c>
      <c r="Y129" s="34">
        <f t="shared" si="62"/>
        <v>395.80667096878403</v>
      </c>
      <c r="Z129" s="29" t="str">
        <f t="shared" si="59"/>
        <v>G1</v>
      </c>
      <c r="AA129" s="24" t="b">
        <f t="shared" si="70"/>
        <v>1</v>
      </c>
      <c r="AB129" s="5" t="b">
        <f t="shared" si="71"/>
        <v>0</v>
      </c>
      <c r="AC129" s="24" t="b">
        <f t="shared" si="63"/>
        <v>1</v>
      </c>
      <c r="AD129" s="5" t="b">
        <f t="shared" si="63"/>
        <v>0</v>
      </c>
      <c r="AE129" s="5" t="b">
        <f t="shared" si="63"/>
        <v>0</v>
      </c>
      <c r="AF129" s="5" t="b">
        <f t="shared" si="64"/>
        <v>0</v>
      </c>
      <c r="AG129" s="5" t="b">
        <f t="shared" si="65"/>
        <v>0</v>
      </c>
      <c r="AH129" s="24" t="b">
        <f t="shared" si="66"/>
        <v>1</v>
      </c>
      <c r="AI129" s="5" t="b">
        <f t="shared" si="67"/>
        <v>0</v>
      </c>
      <c r="AJ129" s="5" t="b">
        <f t="shared" si="68"/>
        <v>0</v>
      </c>
      <c r="AK129" s="7">
        <f t="shared" si="69"/>
        <v>1.1130735087592412</v>
      </c>
      <c r="AL129" s="29" t="str">
        <f t="shared" si="60"/>
        <v>G1</v>
      </c>
    </row>
    <row r="130" spans="2:38">
      <c r="B130" s="32"/>
      <c r="C130" s="6" t="str">
        <v>G</v>
      </c>
      <c r="D130" s="6">
        <v>2</v>
      </c>
      <c r="E130" s="6" t="str">
        <v>G2</v>
      </c>
      <c r="F130" s="5">
        <v>5800</v>
      </c>
      <c r="G130" s="7">
        <v>1</v>
      </c>
      <c r="H130" s="7">
        <v>1</v>
      </c>
      <c r="I130" s="7">
        <v>1</v>
      </c>
      <c r="J130" s="11">
        <v>4.6504706276275154E-3</v>
      </c>
      <c r="K130" s="11">
        <v>1</v>
      </c>
      <c r="L130" s="11">
        <v>1</v>
      </c>
      <c r="M130" s="11">
        <v>10000000000</v>
      </c>
      <c r="N130" s="11">
        <v>1.081</v>
      </c>
      <c r="O130" s="7">
        <v>1</v>
      </c>
      <c r="P130" s="11">
        <v>0.1</v>
      </c>
      <c r="Q130" s="11">
        <v>0.5</v>
      </c>
      <c r="R130" s="11">
        <v>0.75</v>
      </c>
      <c r="S130" s="11">
        <v>0.95</v>
      </c>
      <c r="T130" s="11">
        <v>1</v>
      </c>
      <c r="U130" s="11">
        <v>1.37</v>
      </c>
      <c r="V130" s="11">
        <v>1.77</v>
      </c>
      <c r="W130" s="11">
        <v>4.8499999999999996</v>
      </c>
      <c r="X130" s="11">
        <v>1</v>
      </c>
      <c r="Y130" s="34">
        <f t="shared" si="62"/>
        <v>365.25</v>
      </c>
      <c r="Z130" s="29" t="str">
        <f t="shared" si="59"/>
        <v>G2</v>
      </c>
      <c r="AA130" s="17" t="b">
        <f t="shared" si="70"/>
        <v>1</v>
      </c>
      <c r="AB130" s="5" t="b">
        <f t="shared" si="71"/>
        <v>0</v>
      </c>
      <c r="AC130" s="5" t="b">
        <f t="shared" si="63"/>
        <v>0</v>
      </c>
      <c r="AD130" s="36" t="b">
        <f t="shared" si="63"/>
        <v>1</v>
      </c>
      <c r="AE130" s="36" t="b">
        <f t="shared" si="63"/>
        <v>1</v>
      </c>
      <c r="AF130" s="36" t="b">
        <f t="shared" si="64"/>
        <v>1</v>
      </c>
      <c r="AG130" s="5" t="b">
        <f t="shared" si="65"/>
        <v>0</v>
      </c>
      <c r="AH130" s="36" t="b">
        <f t="shared" si="66"/>
        <v>1</v>
      </c>
      <c r="AI130" s="5" t="b">
        <f t="shared" si="67"/>
        <v>0</v>
      </c>
      <c r="AJ130" s="36" t="b">
        <f t="shared" si="68"/>
        <v>1</v>
      </c>
      <c r="AK130" s="7">
        <f t="shared" si="69"/>
        <v>1</v>
      </c>
      <c r="AL130" s="29" t="str">
        <f t="shared" si="60"/>
        <v>G2</v>
      </c>
    </row>
    <row r="131" spans="2:38">
      <c r="B131" s="32"/>
      <c r="C131" s="6" t="str">
        <v>G</v>
      </c>
      <c r="D131" s="6">
        <v>3</v>
      </c>
      <c r="E131" s="6" t="str">
        <v>G3</v>
      </c>
      <c r="F131" s="5">
        <v>5700</v>
      </c>
      <c r="G131" s="7">
        <v>0.98275862068965514</v>
      </c>
      <c r="H131" s="7">
        <v>0.96581450653983347</v>
      </c>
      <c r="I131" s="7">
        <v>0.96917979545172428</v>
      </c>
      <c r="J131" s="11">
        <v>4.5071421716382874E-3</v>
      </c>
      <c r="K131" s="11">
        <v>0.87618568212589143</v>
      </c>
      <c r="L131" s="11">
        <v>1.0908516414069931</v>
      </c>
      <c r="M131" s="11">
        <v>10908516414.069931</v>
      </c>
      <c r="N131" s="11">
        <v>1.1792106243609595</v>
      </c>
      <c r="O131" s="7">
        <v>0.9884724619896611</v>
      </c>
      <c r="P131" s="11">
        <v>9.6917979545172436E-2</v>
      </c>
      <c r="Q131" s="11">
        <v>0.4680239529462919</v>
      </c>
      <c r="R131" s="11">
        <v>0.70203592941943782</v>
      </c>
      <c r="S131" s="11">
        <v>0.88924551059795454</v>
      </c>
      <c r="T131" s="11">
        <v>0.9360479058925838</v>
      </c>
      <c r="U131" s="11">
        <v>1.2823856310728399</v>
      </c>
      <c r="V131" s="11">
        <v>1.6568047934298733</v>
      </c>
      <c r="W131" s="11">
        <v>4.5398323435790306</v>
      </c>
      <c r="X131" s="11">
        <v>0.92151042326199495</v>
      </c>
      <c r="Y131" s="34">
        <f t="shared" si="62"/>
        <v>336.58168209644367</v>
      </c>
      <c r="Z131" s="29" t="str">
        <f t="shared" si="59"/>
        <v>G3</v>
      </c>
      <c r="AA131" s="17" t="b">
        <f t="shared" si="70"/>
        <v>1</v>
      </c>
      <c r="AB131" s="5" t="b">
        <f t="shared" si="71"/>
        <v>0</v>
      </c>
      <c r="AC131" s="5" t="b">
        <f t="shared" si="63"/>
        <v>0</v>
      </c>
      <c r="AD131" s="5" t="b">
        <f t="shared" si="63"/>
        <v>0</v>
      </c>
      <c r="AE131" s="17" t="b">
        <f t="shared" si="63"/>
        <v>1</v>
      </c>
      <c r="AF131" s="17" t="b">
        <f t="shared" si="64"/>
        <v>1</v>
      </c>
      <c r="AG131" s="5" t="b">
        <f t="shared" si="65"/>
        <v>0</v>
      </c>
      <c r="AH131" s="17" t="b">
        <f t="shared" si="66"/>
        <v>1</v>
      </c>
      <c r="AI131" s="5" t="b">
        <f t="shared" si="67"/>
        <v>0</v>
      </c>
      <c r="AJ131" s="5" t="b">
        <f t="shared" si="68"/>
        <v>0</v>
      </c>
      <c r="AK131" s="7">
        <f t="shared" si="69"/>
        <v>0.89674095026170553</v>
      </c>
      <c r="AL131" s="29" t="str">
        <f t="shared" si="60"/>
        <v>G3</v>
      </c>
    </row>
    <row r="132" spans="2:38">
      <c r="B132" s="32"/>
      <c r="C132" s="6" t="str">
        <v>G</v>
      </c>
      <c r="D132" s="6">
        <v>4</v>
      </c>
      <c r="E132" s="6" t="str">
        <v>G4</v>
      </c>
      <c r="F132" s="5">
        <v>5600</v>
      </c>
      <c r="G132" s="7">
        <v>0.96551724137931039</v>
      </c>
      <c r="H132" s="7">
        <v>0.93222354340071356</v>
      </c>
      <c r="I132" s="7">
        <v>0.93878914691980409</v>
      </c>
      <c r="J132" s="11">
        <v>4.3658113532860417E-3</v>
      </c>
      <c r="K132" s="11">
        <v>0.76590737986572199</v>
      </c>
      <c r="L132" s="11">
        <v>1.1917902627067587</v>
      </c>
      <c r="M132" s="11">
        <v>11917902627.067587</v>
      </c>
      <c r="N132" s="11">
        <v>1.288325273986006</v>
      </c>
      <c r="O132" s="7">
        <v>0.97687730992026445</v>
      </c>
      <c r="P132" s="11">
        <v>9.3878914691980411E-2</v>
      </c>
      <c r="Q132" s="11">
        <v>0.43758067252385646</v>
      </c>
      <c r="R132" s="11">
        <v>0.65637100878578469</v>
      </c>
      <c r="S132" s="11">
        <v>0.83140327779532719</v>
      </c>
      <c r="T132" s="11">
        <v>0.87516134504771292</v>
      </c>
      <c r="U132" s="11">
        <v>1.1989710427153668</v>
      </c>
      <c r="V132" s="11">
        <v>1.5490355807344518</v>
      </c>
      <c r="W132" s="11">
        <v>4.2445325234814071</v>
      </c>
      <c r="X132" s="11">
        <v>0.84795373444765465</v>
      </c>
      <c r="Y132" s="34">
        <f t="shared" si="62"/>
        <v>309.71510150700584</v>
      </c>
      <c r="Z132" s="29" t="str">
        <f t="shared" si="59"/>
        <v>G4</v>
      </c>
      <c r="AA132" s="17" t="b">
        <f t="shared" si="70"/>
        <v>1</v>
      </c>
      <c r="AB132" s="5" t="b">
        <f t="shared" si="71"/>
        <v>0</v>
      </c>
      <c r="AC132" s="5" t="b">
        <f t="shared" si="63"/>
        <v>0</v>
      </c>
      <c r="AD132" s="5" t="b">
        <f t="shared" si="63"/>
        <v>0</v>
      </c>
      <c r="AE132" s="17" t="b">
        <f t="shared" si="63"/>
        <v>1</v>
      </c>
      <c r="AF132" s="17" t="b">
        <f t="shared" si="64"/>
        <v>1</v>
      </c>
      <c r="AG132" s="5" t="b">
        <f t="shared" si="65"/>
        <v>0</v>
      </c>
      <c r="AH132" s="17" t="b">
        <f t="shared" si="66"/>
        <v>1</v>
      </c>
      <c r="AI132" s="5" t="b">
        <f t="shared" si="67"/>
        <v>0</v>
      </c>
      <c r="AJ132" s="5" t="b">
        <f t="shared" si="68"/>
        <v>0</v>
      </c>
      <c r="AK132" s="7">
        <f t="shared" si="69"/>
        <v>0.80259455598161633</v>
      </c>
      <c r="AL132" s="29" t="str">
        <f t="shared" si="60"/>
        <v>G4</v>
      </c>
    </row>
    <row r="133" spans="2:38">
      <c r="B133" s="32"/>
      <c r="C133" s="6" t="str">
        <v>G</v>
      </c>
      <c r="D133" s="6">
        <v>5</v>
      </c>
      <c r="E133" s="6" t="str">
        <v>G5</v>
      </c>
      <c r="F133" s="5">
        <v>5500</v>
      </c>
      <c r="G133" s="7">
        <v>0.94827586206896552</v>
      </c>
      <c r="H133" s="7">
        <v>0.89922711058263971</v>
      </c>
      <c r="I133" s="7">
        <v>0.9088295777863985</v>
      </c>
      <c r="J133" s="11">
        <v>4.2264852570147631E-3</v>
      </c>
      <c r="K133" s="11">
        <v>0.66788807466149003</v>
      </c>
      <c r="L133" s="11">
        <v>1.304146920913251</v>
      </c>
      <c r="M133" s="11">
        <v>13041469209.132509</v>
      </c>
      <c r="N133" s="11">
        <v>1.4097828215072243</v>
      </c>
      <c r="O133" s="7">
        <v>0.9652129289617889</v>
      </c>
      <c r="P133" s="11">
        <v>9.0882957778639861E-2</v>
      </c>
      <c r="Q133" s="11">
        <v>0.40862209762245177</v>
      </c>
      <c r="R133" s="11">
        <v>0.61293314643367769</v>
      </c>
      <c r="S133" s="11">
        <v>0.77638198548265835</v>
      </c>
      <c r="T133" s="11">
        <v>0.81724419524490355</v>
      </c>
      <c r="U133" s="11">
        <v>1.119624547485518</v>
      </c>
      <c r="V133" s="11">
        <v>1.4465222255834793</v>
      </c>
      <c r="W133" s="11">
        <v>3.9636343469377819</v>
      </c>
      <c r="X133" s="11">
        <v>0.77909976055905228</v>
      </c>
      <c r="Y133" s="34">
        <f t="shared" si="62"/>
        <v>284.56618754419384</v>
      </c>
      <c r="Z133" s="29" t="str">
        <f t="shared" si="59"/>
        <v>G5</v>
      </c>
      <c r="AA133" s="17" t="b">
        <f t="shared" si="70"/>
        <v>1</v>
      </c>
      <c r="AB133" s="5" t="b">
        <f t="shared" si="71"/>
        <v>0</v>
      </c>
      <c r="AC133" s="5" t="b">
        <f t="shared" si="63"/>
        <v>0</v>
      </c>
      <c r="AD133" s="5" t="b">
        <f t="shared" si="63"/>
        <v>0</v>
      </c>
      <c r="AE133" s="17" t="b">
        <f t="shared" si="63"/>
        <v>1</v>
      </c>
      <c r="AF133" s="17" t="b">
        <f t="shared" si="64"/>
        <v>1</v>
      </c>
      <c r="AG133" s="5" t="b">
        <f t="shared" si="65"/>
        <v>0</v>
      </c>
      <c r="AH133" s="17" t="b">
        <f t="shared" si="66"/>
        <v>1</v>
      </c>
      <c r="AI133" s="5" t="b">
        <f t="shared" si="67"/>
        <v>0</v>
      </c>
      <c r="AJ133" s="5" t="b">
        <f t="shared" si="68"/>
        <v>0</v>
      </c>
      <c r="AK133" s="7">
        <f t="shared" si="69"/>
        <v>0.71689809746168942</v>
      </c>
      <c r="AL133" s="29" t="str">
        <f t="shared" si="60"/>
        <v>G5</v>
      </c>
    </row>
    <row r="134" spans="2:38">
      <c r="B134" s="32"/>
      <c r="C134" s="6" t="str">
        <v>G</v>
      </c>
      <c r="D134" s="6">
        <v>6</v>
      </c>
      <c r="E134" s="6" t="str">
        <v>G6</v>
      </c>
      <c r="F134" s="5">
        <v>5400</v>
      </c>
      <c r="G134" s="7">
        <v>0.93103448275862066</v>
      </c>
      <c r="H134" s="7">
        <v>0.86682520808561236</v>
      </c>
      <c r="I134" s="7">
        <v>0.87930264443657724</v>
      </c>
      <c r="J134" s="11">
        <v>4.089171120747504E-3</v>
      </c>
      <c r="K134" s="11">
        <v>0.58095142802853894</v>
      </c>
      <c r="L134" s="11">
        <v>1.4294572401925807</v>
      </c>
      <c r="M134" s="11">
        <v>14294572401.925806</v>
      </c>
      <c r="N134" s="11">
        <v>1.5452432766481796</v>
      </c>
      <c r="O134" s="7">
        <v>0.95347763555767673</v>
      </c>
      <c r="P134" s="11">
        <v>8.793026444365773E-2</v>
      </c>
      <c r="Q134" s="11">
        <v>0.38110084886698264</v>
      </c>
      <c r="R134" s="11">
        <v>0.57165127330047394</v>
      </c>
      <c r="S134" s="11">
        <v>0.72409161284726697</v>
      </c>
      <c r="T134" s="11">
        <v>0.76220169773396529</v>
      </c>
      <c r="U134" s="11">
        <v>1.0442163258955326</v>
      </c>
      <c r="V134" s="11">
        <v>1.3490970049891187</v>
      </c>
      <c r="W134" s="11">
        <v>3.6966782340097315</v>
      </c>
      <c r="X134" s="11">
        <v>0.71472521080111628</v>
      </c>
      <c r="Y134" s="34">
        <f t="shared" si="62"/>
        <v>261.05338324510774</v>
      </c>
      <c r="Z134" s="29" t="str">
        <f t="shared" si="59"/>
        <v>G6</v>
      </c>
      <c r="AA134" s="17" t="b">
        <f t="shared" si="70"/>
        <v>1</v>
      </c>
      <c r="AB134" s="5" t="b">
        <f t="shared" si="71"/>
        <v>0</v>
      </c>
      <c r="AC134" s="5" t="b">
        <f t="shared" si="63"/>
        <v>0</v>
      </c>
      <c r="AD134" s="5" t="b">
        <f t="shared" si="63"/>
        <v>0</v>
      </c>
      <c r="AE134" s="17" t="b">
        <f t="shared" si="63"/>
        <v>1</v>
      </c>
      <c r="AF134" s="17" t="b">
        <f t="shared" si="64"/>
        <v>1</v>
      </c>
      <c r="AG134" s="5" t="b">
        <f t="shared" si="65"/>
        <v>0</v>
      </c>
      <c r="AH134" s="17" t="b">
        <f t="shared" si="66"/>
        <v>1</v>
      </c>
      <c r="AI134" s="5" t="b">
        <f t="shared" si="67"/>
        <v>0</v>
      </c>
      <c r="AJ134" s="5" t="b">
        <f t="shared" si="68"/>
        <v>0</v>
      </c>
      <c r="AK134" s="7">
        <f t="shared" si="69"/>
        <v>0.63902640209766326</v>
      </c>
      <c r="AL134" s="29" t="str">
        <f t="shared" si="60"/>
        <v>G6</v>
      </c>
    </row>
    <row r="135" spans="2:38">
      <c r="B135" s="32"/>
      <c r="C135" s="6" t="str">
        <v>G</v>
      </c>
      <c r="D135" s="6">
        <v>7</v>
      </c>
      <c r="E135" s="6" t="str">
        <v>G7</v>
      </c>
      <c r="F135" s="5">
        <v>5300</v>
      </c>
      <c r="G135" s="7">
        <v>0.91379310344827591</v>
      </c>
      <c r="H135" s="7">
        <v>0.83501783590963152</v>
      </c>
      <c r="I135" s="7">
        <v>0.85020993759332619</v>
      </c>
      <c r="J135" s="11">
        <v>3.9538763420947868E-3</v>
      </c>
      <c r="K135" s="11">
        <v>0.50401545980917439</v>
      </c>
      <c r="L135" s="11">
        <v>1.5694974694526413</v>
      </c>
      <c r="M135" s="11">
        <v>15694974694.526413</v>
      </c>
      <c r="N135" s="11">
        <v>1.6966267644783053</v>
      </c>
      <c r="O135" s="7">
        <v>0.94166967316846317</v>
      </c>
      <c r="P135" s="11">
        <v>8.5020993759332628E-2</v>
      </c>
      <c r="Q135" s="11">
        <v>0.35497023107902104</v>
      </c>
      <c r="R135" s="11">
        <v>0.53245534661853156</v>
      </c>
      <c r="S135" s="11">
        <v>0.67444343905013993</v>
      </c>
      <c r="T135" s="11">
        <v>0.70994046215804207</v>
      </c>
      <c r="U135" s="11">
        <v>0.97261843315651775</v>
      </c>
      <c r="V135" s="11">
        <v>1.2565946180197345</v>
      </c>
      <c r="W135" s="11">
        <v>3.4432112414665039</v>
      </c>
      <c r="X135" s="11">
        <v>0.65461359031907496</v>
      </c>
      <c r="Y135" s="34">
        <f t="shared" si="62"/>
        <v>239.09761386404213</v>
      </c>
      <c r="Z135" s="29" t="str">
        <f t="shared" si="59"/>
        <v>G7</v>
      </c>
      <c r="AA135" s="17" t="b">
        <f t="shared" si="70"/>
        <v>1</v>
      </c>
      <c r="AB135" s="5" t="b">
        <f t="shared" si="71"/>
        <v>0</v>
      </c>
      <c r="AC135" s="5" t="b">
        <f t="shared" si="63"/>
        <v>0</v>
      </c>
      <c r="AD135" s="5" t="b">
        <f t="shared" si="63"/>
        <v>0</v>
      </c>
      <c r="AE135" s="17" t="b">
        <f t="shared" si="63"/>
        <v>1</v>
      </c>
      <c r="AF135" s="17" t="b">
        <f t="shared" si="64"/>
        <v>1</v>
      </c>
      <c r="AG135" s="5" t="b">
        <f t="shared" si="65"/>
        <v>0</v>
      </c>
      <c r="AH135" s="17" t="b">
        <f t="shared" si="66"/>
        <v>1</v>
      </c>
      <c r="AI135" s="5" t="b">
        <f t="shared" si="67"/>
        <v>0</v>
      </c>
      <c r="AJ135" s="5" t="b">
        <f t="shared" si="68"/>
        <v>0</v>
      </c>
      <c r="AK135" s="7">
        <f t="shared" si="69"/>
        <v>0.56839034197794369</v>
      </c>
      <c r="AL135" s="29" t="str">
        <f t="shared" si="60"/>
        <v>G7</v>
      </c>
    </row>
    <row r="136" spans="2:38">
      <c r="B136" s="32"/>
      <c r="C136" s="6" t="str">
        <v>G</v>
      </c>
      <c r="D136" s="6">
        <v>8</v>
      </c>
      <c r="E136" s="6" t="str">
        <v>G8</v>
      </c>
      <c r="F136" s="5">
        <v>5200</v>
      </c>
      <c r="G136" s="7">
        <v>0.89655172413793105</v>
      </c>
      <c r="H136" s="7">
        <v>0.80380499405469685</v>
      </c>
      <c r="I136" s="7">
        <v>0.82155308373258118</v>
      </c>
      <c r="J136" s="11">
        <v>3.8206084849351776E-3</v>
      </c>
      <c r="K136" s="11">
        <v>0.43608651826388578</v>
      </c>
      <c r="L136" s="11">
        <v>1.7263277418373086</v>
      </c>
      <c r="M136" s="11">
        <v>17263277418.373085</v>
      </c>
      <c r="N136" s="11">
        <v>1.8661602889261306</v>
      </c>
      <c r="O136" s="7">
        <v>0.92978720766621248</v>
      </c>
      <c r="P136" s="11">
        <v>8.2155308373258129E-2</v>
      </c>
      <c r="Q136" s="11">
        <v>0.33018423579264267</v>
      </c>
      <c r="R136" s="11">
        <v>0.495276353688964</v>
      </c>
      <c r="S136" s="11">
        <v>0.62735004800602101</v>
      </c>
      <c r="T136" s="11">
        <v>0.66036847158528533</v>
      </c>
      <c r="U136" s="11">
        <v>0.90470480607184101</v>
      </c>
      <c r="V136" s="11">
        <v>1.1688521947059551</v>
      </c>
      <c r="W136" s="11">
        <v>3.2027870871886335</v>
      </c>
      <c r="X136" s="11">
        <v>0.59855511346399837</v>
      </c>
      <c r="Y136" s="34">
        <f t="shared" si="62"/>
        <v>218.62225519272539</v>
      </c>
      <c r="Z136" s="29" t="str">
        <f t="shared" si="59"/>
        <v>G8</v>
      </c>
      <c r="AA136" s="37" t="b">
        <f t="shared" si="70"/>
        <v>1</v>
      </c>
      <c r="AB136" s="5" t="b">
        <f t="shared" si="71"/>
        <v>0</v>
      </c>
      <c r="AC136" s="5" t="b">
        <f t="shared" si="63"/>
        <v>0</v>
      </c>
      <c r="AD136" s="5" t="b">
        <f t="shared" si="63"/>
        <v>0</v>
      </c>
      <c r="AE136" s="5" t="b">
        <f t="shared" si="63"/>
        <v>0</v>
      </c>
      <c r="AF136" s="5" t="b">
        <f t="shared" si="64"/>
        <v>0</v>
      </c>
      <c r="AG136" s="37" t="b">
        <f t="shared" si="65"/>
        <v>1</v>
      </c>
      <c r="AH136" s="37" t="b">
        <f t="shared" si="66"/>
        <v>1</v>
      </c>
      <c r="AI136" s="5" t="b">
        <f t="shared" si="67"/>
        <v>0</v>
      </c>
      <c r="AJ136" s="5" t="b">
        <f t="shared" si="68"/>
        <v>0</v>
      </c>
      <c r="AK136" s="7">
        <f t="shared" si="69"/>
        <v>0.50443536568754899</v>
      </c>
      <c r="AL136" s="29" t="str">
        <f t="shared" si="60"/>
        <v>G8</v>
      </c>
    </row>
    <row r="137" spans="2:38">
      <c r="B137" s="32"/>
      <c r="C137" s="6" t="str">
        <v>G</v>
      </c>
      <c r="D137" s="6">
        <v>9</v>
      </c>
      <c r="E137" s="6" t="str">
        <v>G9</v>
      </c>
      <c r="F137" s="5">
        <v>5100</v>
      </c>
      <c r="G137" s="7">
        <v>0.87931034482758619</v>
      </c>
      <c r="H137" s="7">
        <v>0.77318668252080858</v>
      </c>
      <c r="I137" s="7">
        <v>0.79333374658470757</v>
      </c>
      <c r="J137" s="11">
        <v>3.6893752863978737E-3</v>
      </c>
      <c r="K137" s="11">
        <v>0.37625353355760921</v>
      </c>
      <c r="L137" s="11">
        <v>1.9023441504575558</v>
      </c>
      <c r="M137" s="11">
        <v>19023441504.575558</v>
      </c>
      <c r="N137" s="11">
        <v>2.0564340266446179</v>
      </c>
      <c r="O137" s="7">
        <v>0.91782832234382272</v>
      </c>
      <c r="P137" s="11">
        <v>7.9333374658470762E-2</v>
      </c>
      <c r="Q137" s="11">
        <v>0.30669754382681697</v>
      </c>
      <c r="R137" s="11">
        <v>0.46004631574022548</v>
      </c>
      <c r="S137" s="11">
        <v>0.58272533327095222</v>
      </c>
      <c r="T137" s="11">
        <v>0.61339508765363393</v>
      </c>
      <c r="U137" s="11">
        <v>0.8403512700854785</v>
      </c>
      <c r="V137" s="11">
        <v>1.085709305146932</v>
      </c>
      <c r="W137" s="11">
        <v>2.9749661751201244</v>
      </c>
      <c r="X137" s="11">
        <v>0.54634661657503947</v>
      </c>
      <c r="Y137" s="34">
        <f t="shared" si="62"/>
        <v>199.55310170403317</v>
      </c>
      <c r="Z137" s="29" t="str">
        <f t="shared" si="59"/>
        <v>G9</v>
      </c>
      <c r="AA137" s="37" t="b">
        <f t="shared" si="70"/>
        <v>1</v>
      </c>
      <c r="AB137" s="5" t="b">
        <f t="shared" si="71"/>
        <v>0</v>
      </c>
      <c r="AC137" s="5" t="b">
        <f t="shared" si="63"/>
        <v>0</v>
      </c>
      <c r="AD137" s="5" t="b">
        <f t="shared" si="63"/>
        <v>0</v>
      </c>
      <c r="AE137" s="5" t="b">
        <f t="shared" si="63"/>
        <v>0</v>
      </c>
      <c r="AF137" s="5" t="b">
        <f t="shared" si="64"/>
        <v>0</v>
      </c>
      <c r="AG137" s="37" t="b">
        <f t="shared" si="65"/>
        <v>1</v>
      </c>
      <c r="AH137" s="37" t="b">
        <f t="shared" si="66"/>
        <v>1</v>
      </c>
      <c r="AI137" s="5" t="b">
        <f t="shared" si="67"/>
        <v>0</v>
      </c>
      <c r="AJ137" s="5" t="b">
        <f t="shared" si="68"/>
        <v>0</v>
      </c>
      <c r="AK137" s="7">
        <f t="shared" si="69"/>
        <v>0.44664006415012425</v>
      </c>
      <c r="AL137" s="29" t="str">
        <f t="shared" si="60"/>
        <v>G9</v>
      </c>
    </row>
    <row r="138" spans="2:38">
      <c r="B138" s="32"/>
      <c r="C138" s="6" t="str">
        <v>K</v>
      </c>
      <c r="D138" s="6">
        <v>0</v>
      </c>
      <c r="E138" s="6" t="str">
        <v>K0</v>
      </c>
      <c r="F138" s="5">
        <v>5000</v>
      </c>
      <c r="G138" s="7">
        <v>0.86206896551724133</v>
      </c>
      <c r="H138" s="7">
        <v>0.74316290130796658</v>
      </c>
      <c r="I138" s="7">
        <v>0.76555362872948785</v>
      </c>
      <c r="J138" s="11">
        <v>3.5601846642801436E-3</v>
      </c>
      <c r="K138" s="11">
        <v>0.32368254629176202</v>
      </c>
      <c r="L138" s="11">
        <v>2.1003416576000009</v>
      </c>
      <c r="M138" s="11">
        <v>21003416576.000008</v>
      </c>
      <c r="N138" s="11">
        <v>2.2704693318656011</v>
      </c>
      <c r="O138" s="7">
        <v>0.90579101249877603</v>
      </c>
      <c r="P138" s="11">
        <v>7.6555362872948785E-2</v>
      </c>
      <c r="Q138" s="11">
        <v>0.28446552791672403</v>
      </c>
      <c r="R138" s="11">
        <v>0.42669829187508601</v>
      </c>
      <c r="S138" s="11">
        <v>0.54048450304177564</v>
      </c>
      <c r="T138" s="11">
        <v>0.56893105583344805</v>
      </c>
      <c r="U138" s="11">
        <v>0.77943554649182389</v>
      </c>
      <c r="V138" s="11">
        <v>1.0070079688252032</v>
      </c>
      <c r="W138" s="11">
        <v>2.7593156207922229</v>
      </c>
      <c r="X138" s="11">
        <v>0.49779147026647491</v>
      </c>
      <c r="Y138" s="34">
        <f t="shared" si="62"/>
        <v>181.81833451482996</v>
      </c>
      <c r="Z138" s="29" t="str">
        <f t="shared" si="59"/>
        <v>K0</v>
      </c>
      <c r="AA138" s="37" t="b">
        <f t="shared" si="70"/>
        <v>1</v>
      </c>
      <c r="AB138" s="5" t="b">
        <f t="shared" si="71"/>
        <v>0</v>
      </c>
      <c r="AC138" s="5" t="b">
        <f t="shared" si="63"/>
        <v>0</v>
      </c>
      <c r="AD138" s="5" t="b">
        <f t="shared" si="63"/>
        <v>0</v>
      </c>
      <c r="AE138" s="5" t="b">
        <f t="shared" si="63"/>
        <v>0</v>
      </c>
      <c r="AF138" s="5" t="b">
        <f t="shared" si="64"/>
        <v>0</v>
      </c>
      <c r="AG138" s="37" t="b">
        <f t="shared" si="65"/>
        <v>1</v>
      </c>
      <c r="AH138" s="37" t="b">
        <f t="shared" si="66"/>
        <v>1</v>
      </c>
      <c r="AI138" s="5" t="b">
        <f t="shared" si="67"/>
        <v>0</v>
      </c>
      <c r="AJ138" s="5" t="b">
        <f t="shared" si="68"/>
        <v>0</v>
      </c>
      <c r="AK138" s="7">
        <f t="shared" si="69"/>
        <v>0.39451477033875743</v>
      </c>
      <c r="AL138" s="29" t="str">
        <f t="shared" si="60"/>
        <v>K0</v>
      </c>
    </row>
    <row r="139" spans="2:38">
      <c r="B139" s="32"/>
      <c r="C139" s="6" t="str">
        <v>K</v>
      </c>
      <c r="D139" s="6">
        <v>1</v>
      </c>
      <c r="E139" s="6" t="str">
        <v>K1</v>
      </c>
      <c r="F139" s="5">
        <v>4850</v>
      </c>
      <c r="G139" s="7">
        <v>0.83620689655172409</v>
      </c>
      <c r="H139" s="7">
        <v>0.69924197384066578</v>
      </c>
      <c r="I139" s="7">
        <v>0.7247108127362214</v>
      </c>
      <c r="J139" s="11">
        <v>3.3702463481538624E-3</v>
      </c>
      <c r="K139" s="11">
        <v>0.25679375762319817</v>
      </c>
      <c r="L139" s="11">
        <v>2.4458581990947663</v>
      </c>
      <c r="M139" s="11">
        <v>24458581990.947662</v>
      </c>
      <c r="N139" s="11">
        <v>2.6439727132214421</v>
      </c>
      <c r="O139" s="7">
        <v>0.8875833838590016</v>
      </c>
      <c r="P139" s="11">
        <v>7.2471081273622145E-2</v>
      </c>
      <c r="Q139" s="11">
        <v>0.2533741095806743</v>
      </c>
      <c r="R139" s="11">
        <v>0.38006116437101145</v>
      </c>
      <c r="S139" s="11">
        <v>0.48141080820328114</v>
      </c>
      <c r="T139" s="11">
        <v>0.5067482191613486</v>
      </c>
      <c r="U139" s="11">
        <v>0.6942450602510476</v>
      </c>
      <c r="V139" s="11">
        <v>0.89694434791558708</v>
      </c>
      <c r="W139" s="11">
        <v>2.4577288629325404</v>
      </c>
      <c r="X139" s="11">
        <v>0.43139449787021644</v>
      </c>
      <c r="Y139" s="34">
        <f t="shared" si="62"/>
        <v>157.56684034709656</v>
      </c>
      <c r="Z139" s="29" t="str">
        <f t="shared" si="59"/>
        <v>K1</v>
      </c>
      <c r="AA139" s="37" t="b">
        <f t="shared" si="70"/>
        <v>1</v>
      </c>
      <c r="AB139" s="5" t="b">
        <f t="shared" si="71"/>
        <v>0</v>
      </c>
      <c r="AC139" s="5" t="b">
        <f t="shared" si="63"/>
        <v>0</v>
      </c>
      <c r="AD139" s="5" t="b">
        <f t="shared" si="63"/>
        <v>0</v>
      </c>
      <c r="AE139" s="5" t="b">
        <f t="shared" si="63"/>
        <v>0</v>
      </c>
      <c r="AF139" s="5" t="b">
        <f t="shared" si="64"/>
        <v>0</v>
      </c>
      <c r="AG139" s="37" t="b">
        <f t="shared" si="65"/>
        <v>1</v>
      </c>
      <c r="AH139" s="37" t="b">
        <f t="shared" si="66"/>
        <v>1</v>
      </c>
      <c r="AI139" s="5" t="b">
        <f t="shared" si="67"/>
        <v>0</v>
      </c>
      <c r="AJ139" s="5" t="b">
        <f t="shared" si="68"/>
        <v>0</v>
      </c>
      <c r="AK139" s="7">
        <f t="shared" si="69"/>
        <v>0.32596137084442717</v>
      </c>
      <c r="AL139" s="29" t="str">
        <f t="shared" si="60"/>
        <v>K1</v>
      </c>
    </row>
    <row r="140" spans="2:38">
      <c r="B140" s="32"/>
      <c r="C140" s="6" t="str">
        <v>K</v>
      </c>
      <c r="D140" s="6">
        <v>2</v>
      </c>
      <c r="E140" s="6" t="str">
        <v>K2</v>
      </c>
      <c r="F140" s="5">
        <v>4700</v>
      </c>
      <c r="G140" s="7">
        <v>0.81034482758620685</v>
      </c>
      <c r="H140" s="7">
        <v>0.6566587395957193</v>
      </c>
      <c r="I140" s="7">
        <v>0.68486623586007811</v>
      </c>
      <c r="J140" s="11">
        <v>3.1849503137211118E-3</v>
      </c>
      <c r="K140" s="11">
        <v>0.20225113581637427</v>
      </c>
      <c r="L140" s="11">
        <v>2.8618751137669207</v>
      </c>
      <c r="M140" s="11">
        <v>28618751137.669209</v>
      </c>
      <c r="N140" s="11">
        <v>3.0936869979820414</v>
      </c>
      <c r="O140" s="7">
        <v>0.86918704152028736</v>
      </c>
      <c r="P140" s="11">
        <v>6.8486623586007808E-2</v>
      </c>
      <c r="Q140" s="11">
        <v>0.22486169961577177</v>
      </c>
      <c r="R140" s="11">
        <v>0.33729254942365766</v>
      </c>
      <c r="S140" s="11">
        <v>0.42723722926996632</v>
      </c>
      <c r="T140" s="11">
        <v>0.44972339923154353</v>
      </c>
      <c r="U140" s="11">
        <v>0.61612105694721464</v>
      </c>
      <c r="V140" s="11">
        <v>0.79601041663983207</v>
      </c>
      <c r="W140" s="11">
        <v>2.1811584862729858</v>
      </c>
      <c r="X140" s="11">
        <v>0.37217599880296648</v>
      </c>
      <c r="Y140" s="34">
        <f t="shared" si="62"/>
        <v>135.93728356278351</v>
      </c>
      <c r="Z140" s="29" t="str">
        <f t="shared" si="59"/>
        <v>K2</v>
      </c>
      <c r="AA140" s="38" t="b">
        <f t="shared" si="70"/>
        <v>1</v>
      </c>
      <c r="AB140" s="5" t="b">
        <f t="shared" si="71"/>
        <v>0</v>
      </c>
      <c r="AC140" s="5" t="b">
        <f t="shared" si="63"/>
        <v>0</v>
      </c>
      <c r="AD140" s="5" t="b">
        <f t="shared" si="63"/>
        <v>0</v>
      </c>
      <c r="AE140" s="5" t="b">
        <f t="shared" si="63"/>
        <v>0</v>
      </c>
      <c r="AF140" s="5" t="b">
        <f t="shared" si="64"/>
        <v>0</v>
      </c>
      <c r="AG140" s="5" t="b">
        <f t="shared" si="65"/>
        <v>0</v>
      </c>
      <c r="AH140" s="5" t="b">
        <f t="shared" si="66"/>
        <v>0</v>
      </c>
      <c r="AI140" s="38" t="b">
        <f t="shared" si="67"/>
        <v>1</v>
      </c>
      <c r="AJ140" s="5" t="b">
        <f t="shared" si="68"/>
        <v>0</v>
      </c>
      <c r="AK140" s="7">
        <f t="shared" si="69"/>
        <v>0.26770993178676367</v>
      </c>
      <c r="AL140" s="29" t="str">
        <f t="shared" si="60"/>
        <v>K2</v>
      </c>
    </row>
    <row r="141" spans="2:38">
      <c r="B141" s="32"/>
      <c r="C141" s="6" t="str">
        <v>K</v>
      </c>
      <c r="D141" s="6">
        <v>3</v>
      </c>
      <c r="E141" s="6" t="str">
        <v>K3</v>
      </c>
      <c r="F141" s="5">
        <v>4550</v>
      </c>
      <c r="G141" s="7">
        <v>0.78448275862068961</v>
      </c>
      <c r="H141" s="7">
        <v>0.61541319857312715</v>
      </c>
      <c r="I141" s="7">
        <v>0.64602619126914407</v>
      </c>
      <c r="J141" s="11">
        <v>3.0043258271752298E-3</v>
      </c>
      <c r="K141" s="11">
        <v>0.15806432589664496</v>
      </c>
      <c r="L141" s="11">
        <v>3.3657587579297292</v>
      </c>
      <c r="M141" s="11">
        <v>33657587579.297291</v>
      </c>
      <c r="N141" s="11">
        <v>3.6383852173220372</v>
      </c>
      <c r="O141" s="7">
        <v>0.85059390952982139</v>
      </c>
      <c r="P141" s="11">
        <v>6.460261912691441E-2</v>
      </c>
      <c r="Q141" s="11">
        <v>0.19878652236547939</v>
      </c>
      <c r="R141" s="11">
        <v>0.29817978354821906</v>
      </c>
      <c r="S141" s="11">
        <v>0.37769439249441084</v>
      </c>
      <c r="T141" s="11">
        <v>0.39757304473095878</v>
      </c>
      <c r="U141" s="11">
        <v>0.54467507128141357</v>
      </c>
      <c r="V141" s="11">
        <v>0.70370428917379702</v>
      </c>
      <c r="W141" s="11">
        <v>1.92822926694515</v>
      </c>
      <c r="X141" s="11">
        <v>0.31955233442197584</v>
      </c>
      <c r="Y141" s="34">
        <f t="shared" si="62"/>
        <v>116.71649014762667</v>
      </c>
      <c r="Z141" s="29" t="str">
        <f t="shared" si="59"/>
        <v>K3</v>
      </c>
      <c r="AA141" s="38" t="b">
        <f t="shared" si="70"/>
        <v>1</v>
      </c>
      <c r="AB141" s="5" t="b">
        <f t="shared" si="71"/>
        <v>0</v>
      </c>
      <c r="AC141" s="5" t="b">
        <f t="shared" si="63"/>
        <v>0</v>
      </c>
      <c r="AD141" s="5" t="b">
        <f t="shared" si="63"/>
        <v>0</v>
      </c>
      <c r="AE141" s="5" t="b">
        <f t="shared" si="63"/>
        <v>0</v>
      </c>
      <c r="AF141" s="5" t="b">
        <f t="shared" si="64"/>
        <v>0</v>
      </c>
      <c r="AG141" s="5" t="b">
        <f t="shared" si="65"/>
        <v>0</v>
      </c>
      <c r="AH141" s="5" t="b">
        <f t="shared" si="66"/>
        <v>0</v>
      </c>
      <c r="AI141" s="38" t="b">
        <f t="shared" si="67"/>
        <v>1</v>
      </c>
      <c r="AJ141" s="5" t="b">
        <f t="shared" si="68"/>
        <v>0</v>
      </c>
      <c r="AK141" s="7">
        <f t="shared" si="69"/>
        <v>0.21846875113070396</v>
      </c>
      <c r="AL141" s="29" t="str">
        <f t="shared" si="60"/>
        <v>K3</v>
      </c>
    </row>
    <row r="142" spans="2:38">
      <c r="B142" s="32"/>
      <c r="C142" s="6" t="str">
        <v>K</v>
      </c>
      <c r="D142" s="6">
        <v>4</v>
      </c>
      <c r="E142" s="6" t="str">
        <v>K4</v>
      </c>
      <c r="F142" s="5">
        <v>4400</v>
      </c>
      <c r="G142" s="7">
        <v>0.75862068965517238</v>
      </c>
      <c r="H142" s="7">
        <v>0.57550535077288933</v>
      </c>
      <c r="I142" s="7">
        <v>0.6081972179829026</v>
      </c>
      <c r="J142" s="11">
        <v>2.828403298034258E-3</v>
      </c>
      <c r="K142" s="11">
        <v>0.12251452772274046</v>
      </c>
      <c r="L142" s="11">
        <v>3.979940554544835</v>
      </c>
      <c r="M142" s="11">
        <v>39799405545.448349</v>
      </c>
      <c r="N142" s="11">
        <v>4.3023157394629665</v>
      </c>
      <c r="O142" s="7">
        <v>0.83179528696902327</v>
      </c>
      <c r="P142" s="11">
        <v>6.081972179829026E-2</v>
      </c>
      <c r="Q142" s="11">
        <v>0.17501037663717289</v>
      </c>
      <c r="R142" s="11">
        <v>0.26251556495575934</v>
      </c>
      <c r="S142" s="11">
        <v>0.33251971561062849</v>
      </c>
      <c r="T142" s="11">
        <v>0.35002075327434579</v>
      </c>
      <c r="U142" s="11">
        <v>0.47952843198585376</v>
      </c>
      <c r="V142" s="11">
        <v>0.619536733295592</v>
      </c>
      <c r="W142" s="11">
        <v>1.697600653380577</v>
      </c>
      <c r="X142" s="11">
        <v>0.27297068509907785</v>
      </c>
      <c r="Y142" s="34">
        <f t="shared" si="62"/>
        <v>99.702542732438189</v>
      </c>
      <c r="Z142" s="29" t="str">
        <f t="shared" si="59"/>
        <v>K4</v>
      </c>
      <c r="AA142" s="38" t="b">
        <f t="shared" si="70"/>
        <v>1</v>
      </c>
      <c r="AB142" s="5" t="b">
        <f t="shared" si="71"/>
        <v>0</v>
      </c>
      <c r="AC142" s="5" t="b">
        <f t="shared" si="63"/>
        <v>0</v>
      </c>
      <c r="AD142" s="5" t="b">
        <f t="shared" si="63"/>
        <v>0</v>
      </c>
      <c r="AE142" s="5" t="b">
        <f t="shared" si="63"/>
        <v>0</v>
      </c>
      <c r="AF142" s="5" t="b">
        <f t="shared" si="64"/>
        <v>0</v>
      </c>
      <c r="AG142" s="5" t="b">
        <f t="shared" si="65"/>
        <v>0</v>
      </c>
      <c r="AH142" s="5" t="b">
        <f t="shared" si="66"/>
        <v>0</v>
      </c>
      <c r="AI142" s="38" t="b">
        <f t="shared" si="67"/>
        <v>1</v>
      </c>
      <c r="AJ142" s="5" t="b">
        <f t="shared" si="68"/>
        <v>0</v>
      </c>
      <c r="AK142" s="7">
        <f t="shared" si="69"/>
        <v>0.1770739518027985</v>
      </c>
      <c r="AL142" s="29" t="str">
        <f t="shared" si="60"/>
        <v>K4</v>
      </c>
    </row>
    <row r="143" spans="2:38">
      <c r="B143" s="32"/>
      <c r="C143" s="6" t="str">
        <v>K</v>
      </c>
      <c r="D143" s="6">
        <v>5</v>
      </c>
      <c r="E143" s="6" t="str">
        <v>K5</v>
      </c>
      <c r="F143" s="5">
        <v>4250</v>
      </c>
      <c r="G143" s="7">
        <v>0.73275862068965514</v>
      </c>
      <c r="H143" s="7">
        <v>0.53693519619500585</v>
      </c>
      <c r="I143" s="7">
        <v>0.5713861190778825</v>
      </c>
      <c r="J143" s="11">
        <v>2.6572143638057709E-3</v>
      </c>
      <c r="K143" s="11">
        <v>9.4124594301427403E-2</v>
      </c>
      <c r="L143" s="11">
        <v>4.7336409964665478</v>
      </c>
      <c r="M143" s="11">
        <v>47336409964.665482</v>
      </c>
      <c r="N143" s="11">
        <v>5.1170659171803381</v>
      </c>
      <c r="O143" s="7">
        <v>0.81278177648096916</v>
      </c>
      <c r="P143" s="11">
        <v>5.7138611907788253E-2</v>
      </c>
      <c r="Q143" s="11">
        <v>0.15339865897509292</v>
      </c>
      <c r="R143" s="11">
        <v>0.23009798846263937</v>
      </c>
      <c r="S143" s="11">
        <v>0.29145745205267654</v>
      </c>
      <c r="T143" s="11">
        <v>0.30679731795018583</v>
      </c>
      <c r="U143" s="11">
        <v>0.42031232559175463</v>
      </c>
      <c r="V143" s="11">
        <v>0.54303125277182895</v>
      </c>
      <c r="W143" s="11">
        <v>1.4879669920584011</v>
      </c>
      <c r="X143" s="11">
        <v>0.23190835829627354</v>
      </c>
      <c r="Y143" s="34">
        <f t="shared" si="62"/>
        <v>84.704527867713907</v>
      </c>
      <c r="Z143" s="29" t="str">
        <f t="shared" si="59"/>
        <v>K5</v>
      </c>
      <c r="AA143" s="38" t="b">
        <f t="shared" si="70"/>
        <v>1</v>
      </c>
      <c r="AB143" s="5" t="b">
        <f t="shared" si="71"/>
        <v>0</v>
      </c>
      <c r="AC143" s="5" t="b">
        <f t="shared" si="63"/>
        <v>0</v>
      </c>
      <c r="AD143" s="5" t="b">
        <f t="shared" si="63"/>
        <v>0</v>
      </c>
      <c r="AE143" s="5" t="b">
        <f t="shared" si="63"/>
        <v>0</v>
      </c>
      <c r="AF143" s="5" t="b">
        <f t="shared" si="64"/>
        <v>0</v>
      </c>
      <c r="AG143" s="5" t="b">
        <f t="shared" si="65"/>
        <v>0</v>
      </c>
      <c r="AH143" s="5" t="b">
        <f t="shared" si="66"/>
        <v>0</v>
      </c>
      <c r="AI143" s="38" t="b">
        <f t="shared" si="67"/>
        <v>1</v>
      </c>
      <c r="AJ143" s="5" t="b">
        <f t="shared" si="68"/>
        <v>0</v>
      </c>
      <c r="AK143" s="7">
        <f t="shared" si="69"/>
        <v>0.14248042502894551</v>
      </c>
      <c r="AL143" s="29" t="str">
        <f t="shared" si="60"/>
        <v>K5</v>
      </c>
    </row>
    <row r="144" spans="2:38">
      <c r="B144" s="32"/>
      <c r="C144" s="6" t="str">
        <v>K</v>
      </c>
      <c r="D144" s="6">
        <v>6</v>
      </c>
      <c r="E144" s="6" t="str">
        <v>K6</v>
      </c>
      <c r="F144" s="5">
        <v>4100</v>
      </c>
      <c r="G144" s="7">
        <v>0.7068965517241379</v>
      </c>
      <c r="H144" s="7">
        <v>0.49970273483947675</v>
      </c>
      <c r="I144" s="7">
        <v>0.5355999819231354</v>
      </c>
      <c r="J144" s="11">
        <v>2.4907919840913696E-3</v>
      </c>
      <c r="K144" s="11">
        <v>7.1631584842437243E-2</v>
      </c>
      <c r="L144" s="11">
        <v>5.6652709335773936</v>
      </c>
      <c r="M144" s="11">
        <v>56652709335.773933</v>
      </c>
      <c r="N144" s="11">
        <v>6.1241578791971625</v>
      </c>
      <c r="O144" s="7">
        <v>0.79354320179246929</v>
      </c>
      <c r="P144" s="11">
        <v>5.3559998192313545E-2</v>
      </c>
      <c r="Q144" s="11">
        <v>0.13382038787348252</v>
      </c>
      <c r="R144" s="11">
        <v>0.2007305818102238</v>
      </c>
      <c r="S144" s="11">
        <v>0.25425873695961676</v>
      </c>
      <c r="T144" s="11">
        <v>0.26764077574696504</v>
      </c>
      <c r="U144" s="11">
        <v>0.36666786277334212</v>
      </c>
      <c r="V144" s="11">
        <v>0.47372417307212811</v>
      </c>
      <c r="W144" s="11">
        <v>1.2980577623727803</v>
      </c>
      <c r="X144" s="11">
        <v>0.19587208975945225</v>
      </c>
      <c r="Y144" s="34">
        <f t="shared" si="62"/>
        <v>71.542280784639928</v>
      </c>
      <c r="Z144" s="29" t="str">
        <f t="shared" si="59"/>
        <v>K6</v>
      </c>
      <c r="AA144" s="38" t="b">
        <f t="shared" si="70"/>
        <v>1</v>
      </c>
      <c r="AB144" s="5" t="b">
        <f t="shared" si="71"/>
        <v>0</v>
      </c>
      <c r="AC144" s="5" t="b">
        <f t="shared" si="63"/>
        <v>0</v>
      </c>
      <c r="AD144" s="5" t="b">
        <f t="shared" si="63"/>
        <v>0</v>
      </c>
      <c r="AE144" s="5" t="b">
        <f t="shared" si="63"/>
        <v>0</v>
      </c>
      <c r="AF144" s="5" t="b">
        <f t="shared" si="64"/>
        <v>0</v>
      </c>
      <c r="AG144" s="5" t="b">
        <f t="shared" si="65"/>
        <v>0</v>
      </c>
      <c r="AH144" s="5" t="b">
        <f t="shared" si="66"/>
        <v>0</v>
      </c>
      <c r="AI144" s="38" t="b">
        <f t="shared" si="67"/>
        <v>1</v>
      </c>
      <c r="AJ144" s="5" t="b">
        <f t="shared" si="68"/>
        <v>0</v>
      </c>
      <c r="AK144" s="7">
        <f t="shared" si="69"/>
        <v>0.1137531440639335</v>
      </c>
      <c r="AL144" s="29" t="str">
        <f t="shared" si="60"/>
        <v>K6</v>
      </c>
    </row>
    <row r="145" spans="1:38">
      <c r="B145" s="32"/>
      <c r="C145" s="6" t="str">
        <v>K</v>
      </c>
      <c r="D145" s="6">
        <v>7</v>
      </c>
      <c r="E145" s="6" t="str">
        <v>K7</v>
      </c>
      <c r="F145" s="5">
        <v>3950</v>
      </c>
      <c r="G145" s="7">
        <v>0.68103448275862066</v>
      </c>
      <c r="H145" s="7">
        <v>0.46380796670630198</v>
      </c>
      <c r="I145" s="7">
        <v>0.50084620075340036</v>
      </c>
      <c r="J145" s="11">
        <v>2.3291705455625224E-3</v>
      </c>
      <c r="K145" s="11">
        <v>5.3961644401209222E-2</v>
      </c>
      <c r="L145" s="11">
        <v>6.825814626870609</v>
      </c>
      <c r="M145" s="11">
        <v>68258146268.706093</v>
      </c>
      <c r="N145" s="11">
        <v>7.3787056116471277</v>
      </c>
      <c r="O145" s="7">
        <v>0.77406851206788263</v>
      </c>
      <c r="P145" s="11">
        <v>5.0084620075340036E-2</v>
      </c>
      <c r="Q145" s="11">
        <v>0.11614822900200547</v>
      </c>
      <c r="R145" s="11">
        <v>0.17422234350300819</v>
      </c>
      <c r="S145" s="11">
        <v>0.22068163510381039</v>
      </c>
      <c r="T145" s="11">
        <v>0.23229645800401094</v>
      </c>
      <c r="U145" s="11">
        <v>0.31824614746549501</v>
      </c>
      <c r="V145" s="11">
        <v>0.41116473066709935</v>
      </c>
      <c r="W145" s="11">
        <v>1.126637821319453</v>
      </c>
      <c r="X145" s="11">
        <v>0.16439733752330551</v>
      </c>
      <c r="Y145" s="34">
        <f t="shared" si="62"/>
        <v>60.046127530387338</v>
      </c>
      <c r="Z145" s="29" t="str">
        <f t="shared" si="59"/>
        <v>K7</v>
      </c>
      <c r="AA145" s="38" t="b">
        <f t="shared" si="70"/>
        <v>1</v>
      </c>
      <c r="AB145" s="5" t="b">
        <f t="shared" si="71"/>
        <v>0</v>
      </c>
      <c r="AC145" s="5" t="b">
        <f t="shared" si="63"/>
        <v>0</v>
      </c>
      <c r="AD145" s="5" t="b">
        <f t="shared" si="63"/>
        <v>0</v>
      </c>
      <c r="AE145" s="5" t="b">
        <f t="shared" si="63"/>
        <v>0</v>
      </c>
      <c r="AF145" s="5" t="b">
        <f t="shared" si="64"/>
        <v>0</v>
      </c>
      <c r="AG145" s="5" t="b">
        <f t="shared" si="65"/>
        <v>0</v>
      </c>
      <c r="AH145" s="5" t="b">
        <f t="shared" si="66"/>
        <v>0</v>
      </c>
      <c r="AI145" s="38" t="b">
        <f t="shared" si="67"/>
        <v>1</v>
      </c>
      <c r="AJ145" s="5" t="b">
        <f t="shared" si="68"/>
        <v>0</v>
      </c>
      <c r="AK145" s="7">
        <f t="shared" si="69"/>
        <v>9.0058845015118766E-2</v>
      </c>
      <c r="AL145" s="29" t="str">
        <f t="shared" si="60"/>
        <v>K7</v>
      </c>
    </row>
    <row r="146" spans="1:38">
      <c r="B146" s="32"/>
      <c r="C146" s="6" t="str">
        <v>K</v>
      </c>
      <c r="D146" s="6">
        <v>8</v>
      </c>
      <c r="E146" s="6" t="str">
        <v>K8</v>
      </c>
      <c r="F146" s="5">
        <v>3800</v>
      </c>
      <c r="G146" s="7">
        <v>0.65517241379310343</v>
      </c>
      <c r="H146" s="7">
        <v>0.42925089179548154</v>
      </c>
      <c r="I146" s="7">
        <v>0.46713250194780209</v>
      </c>
      <c r="J146" s="11">
        <v>2.1723859795184067E-3</v>
      </c>
      <c r="K146" s="11">
        <v>4.0207084552612654E-2</v>
      </c>
      <c r="L146" s="11">
        <v>8.2836546519343539</v>
      </c>
      <c r="M146" s="11">
        <v>82836546519.343536</v>
      </c>
      <c r="N146" s="11">
        <v>8.9546306787410366</v>
      </c>
      <c r="O146" s="7">
        <v>0.75434567040754807</v>
      </c>
      <c r="P146" s="11">
        <v>4.6713250194780211E-2</v>
      </c>
      <c r="Q146" s="11">
        <v>0.10025852152387428</v>
      </c>
      <c r="R146" s="11">
        <v>0.15038778228581143</v>
      </c>
      <c r="S146" s="11">
        <v>0.19049119089536112</v>
      </c>
      <c r="T146" s="11">
        <v>0.20051704304774856</v>
      </c>
      <c r="U146" s="11">
        <v>0.27470834897541557</v>
      </c>
      <c r="V146" s="11">
        <v>0.35491516619451496</v>
      </c>
      <c r="W146" s="11">
        <v>0.97250765878158041</v>
      </c>
      <c r="X146" s="11">
        <v>0.13704756839538879</v>
      </c>
      <c r="Y146" s="34">
        <f t="shared" si="62"/>
        <v>50.056624356415753</v>
      </c>
      <c r="Z146" s="29" t="str">
        <f t="shared" si="59"/>
        <v>K8</v>
      </c>
      <c r="AA146" s="38" t="b">
        <f t="shared" si="70"/>
        <v>1</v>
      </c>
      <c r="AB146" s="5" t="b">
        <f t="shared" si="71"/>
        <v>0</v>
      </c>
      <c r="AC146" s="5" t="b">
        <f t="shared" si="63"/>
        <v>0</v>
      </c>
      <c r="AD146" s="5" t="b">
        <f t="shared" si="63"/>
        <v>0</v>
      </c>
      <c r="AE146" s="5" t="b">
        <f t="shared" si="63"/>
        <v>0</v>
      </c>
      <c r="AF146" s="5" t="b">
        <f t="shared" si="64"/>
        <v>0</v>
      </c>
      <c r="AG146" s="5" t="b">
        <f t="shared" si="65"/>
        <v>0</v>
      </c>
      <c r="AH146" s="5" t="b">
        <f t="shared" si="66"/>
        <v>0</v>
      </c>
      <c r="AI146" s="38" t="b">
        <f t="shared" si="67"/>
        <v>1</v>
      </c>
      <c r="AJ146" s="5" t="b">
        <f t="shared" si="68"/>
        <v>0</v>
      </c>
      <c r="AK146" s="7">
        <f t="shared" si="69"/>
        <v>7.065807137897441E-2</v>
      </c>
      <c r="AL146" s="29" t="str">
        <f t="shared" si="60"/>
        <v>K8</v>
      </c>
    </row>
    <row r="147" spans="1:38">
      <c r="B147" s="32"/>
      <c r="C147" s="6" t="str">
        <v>K</v>
      </c>
      <c r="D147" s="6">
        <v>9</v>
      </c>
      <c r="E147" s="6" t="str">
        <v>K9</v>
      </c>
      <c r="F147" s="5">
        <v>3650</v>
      </c>
      <c r="G147" s="7">
        <v>0.62931034482758619</v>
      </c>
      <c r="H147" s="7">
        <v>0.39603151010701543</v>
      </c>
      <c r="I147" s="7">
        <v>0.4344669724564118</v>
      </c>
      <c r="J147" s="11">
        <v>2.020475894082796E-3</v>
      </c>
      <c r="K147" s="11">
        <v>2.9605542170737884E-2</v>
      </c>
      <c r="L147" s="11">
        <v>10.131544249084698</v>
      </c>
      <c r="M147" s="11">
        <v>101315442490.84697</v>
      </c>
      <c r="N147" s="11">
        <v>10.952199333260557</v>
      </c>
      <c r="O147" s="7">
        <v>0.73436152312650538</v>
      </c>
      <c r="P147" s="11">
        <v>4.344669724564118E-2</v>
      </c>
      <c r="Q147" s="11">
        <v>8.6031305596767915E-2</v>
      </c>
      <c r="R147" s="11">
        <v>0.12904695839515187</v>
      </c>
      <c r="S147" s="11">
        <v>0.16345948063385904</v>
      </c>
      <c r="T147" s="11">
        <v>0.17206261119353583</v>
      </c>
      <c r="U147" s="11">
        <v>0.2357257773351441</v>
      </c>
      <c r="V147" s="11">
        <v>0.30455082181255844</v>
      </c>
      <c r="W147" s="11">
        <v>0.83450366428864875</v>
      </c>
      <c r="X147" s="11">
        <v>0.11341353655913879</v>
      </c>
      <c r="Y147" s="34">
        <f t="shared" si="62"/>
        <v>41.424294228225442</v>
      </c>
      <c r="Z147" s="29" t="str">
        <f t="shared" si="59"/>
        <v>K9</v>
      </c>
      <c r="AA147" s="38" t="b">
        <f t="shared" si="70"/>
        <v>1</v>
      </c>
      <c r="AB147" s="5" t="b">
        <f t="shared" si="71"/>
        <v>0</v>
      </c>
      <c r="AC147" s="5" t="b">
        <f t="shared" si="63"/>
        <v>0</v>
      </c>
      <c r="AD147" s="5" t="b">
        <f t="shared" si="63"/>
        <v>0</v>
      </c>
      <c r="AE147" s="5" t="b">
        <f t="shared" si="63"/>
        <v>0</v>
      </c>
      <c r="AF147" s="5" t="b">
        <f t="shared" si="64"/>
        <v>0</v>
      </c>
      <c r="AG147" s="5" t="b">
        <f t="shared" si="65"/>
        <v>0</v>
      </c>
      <c r="AH147" s="5" t="b">
        <f t="shared" si="66"/>
        <v>0</v>
      </c>
      <c r="AI147" s="38" t="b">
        <f t="shared" si="67"/>
        <v>1</v>
      </c>
      <c r="AJ147" s="5" t="b">
        <f t="shared" si="68"/>
        <v>0</v>
      </c>
      <c r="AK147" s="7">
        <f t="shared" si="69"/>
        <v>5.4897578820468529E-2</v>
      </c>
      <c r="AL147" s="29" t="str">
        <f t="shared" si="60"/>
        <v>K9</v>
      </c>
    </row>
    <row r="148" spans="1:38">
      <c r="B148" s="32"/>
      <c r="C148" s="6" t="s">
        <v>6</v>
      </c>
      <c r="D148" s="6">
        <f>VALUE(FIXED((5000-F148)/150,4))</f>
        <v>9.9727999999999994</v>
      </c>
      <c r="E148" s="33" t="str">
        <f>_xlfn.CONCAT(C148,FIXED(D148,2))</f>
        <v>K9.97</v>
      </c>
      <c r="F148" s="34">
        <f>G148*5800</f>
        <v>3504.0833323424263</v>
      </c>
      <c r="G148" s="7">
        <f>SQRT(H148)</f>
        <v>0.60415229867972864</v>
      </c>
      <c r="H148" s="5">
        <v>0.36499999999999999</v>
      </c>
      <c r="I148" s="7">
        <f>G148^1.8</f>
        <v>0.40370448846795154</v>
      </c>
      <c r="J148" s="11">
        <f>I148/215.032</f>
        <v>1.8774158658615998E-3</v>
      </c>
      <c r="K148" s="11">
        <f>I148^2*G148^4</f>
        <v>2.1712652658871737E-2</v>
      </c>
      <c r="L148" s="11">
        <f>G148^-5</f>
        <v>12.4241829777049</v>
      </c>
      <c r="M148" s="11">
        <f>L148*10^10</f>
        <v>124241829777.049</v>
      </c>
      <c r="N148" s="11">
        <f>L148*1.081</f>
        <v>13.430541798898997</v>
      </c>
      <c r="O148" s="7">
        <f>H148^(1/3)</f>
        <v>0.7146569498815023</v>
      </c>
      <c r="P148" s="11">
        <f>0.1*I148</f>
        <v>4.0370448846795158E-2</v>
      </c>
      <c r="Q148" s="11">
        <f t="shared" ref="Q148:W148" si="72">_xlfn.XLOOKUP(Q$14,$M$2:$M$8,$N$2:$N$8)*SQRT($K148)</f>
        <v>7.3676069145401174E-2</v>
      </c>
      <c r="R148" s="11">
        <f t="shared" si="72"/>
        <v>0.11051410371810176</v>
      </c>
      <c r="S148" s="11">
        <f t="shared" si="72"/>
        <v>0.13998453137626221</v>
      </c>
      <c r="T148" s="11">
        <f t="shared" si="72"/>
        <v>0.14735213829080235</v>
      </c>
      <c r="U148" s="11">
        <f t="shared" si="72"/>
        <v>0.20187242945839923</v>
      </c>
      <c r="V148" s="11">
        <f t="shared" si="72"/>
        <v>0.26081328477472016</v>
      </c>
      <c r="W148" s="11">
        <f t="shared" si="72"/>
        <v>0.71465787071039133</v>
      </c>
      <c r="X148" s="11">
        <f>SQRT(T148^3/H148)</f>
        <v>9.3624224081869573E-2</v>
      </c>
      <c r="Y148" s="34">
        <f t="shared" si="62"/>
        <v>34.19624784590286</v>
      </c>
      <c r="Z148" s="29" t="str">
        <f t="shared" si="59"/>
        <v>K9.97</v>
      </c>
      <c r="AA148" s="38" t="b">
        <f t="shared" si="70"/>
        <v>1</v>
      </c>
      <c r="AB148" s="5" t="b">
        <f t="shared" si="71"/>
        <v>0</v>
      </c>
      <c r="AC148" s="5" t="b">
        <f t="shared" si="63"/>
        <v>0</v>
      </c>
      <c r="AD148" s="5" t="b">
        <f t="shared" si="63"/>
        <v>0</v>
      </c>
      <c r="AE148" s="5" t="b">
        <f t="shared" si="63"/>
        <v>0</v>
      </c>
      <c r="AF148" s="5" t="b">
        <f t="shared" si="64"/>
        <v>0</v>
      </c>
      <c r="AG148" s="5" t="b">
        <f t="shared" si="65"/>
        <v>0</v>
      </c>
      <c r="AH148" s="5" t="b">
        <f t="shared" si="66"/>
        <v>0</v>
      </c>
      <c r="AI148" s="38" t="b">
        <f t="shared" si="67"/>
        <v>1</v>
      </c>
      <c r="AJ148" s="5" t="b">
        <f t="shared" si="68"/>
        <v>0</v>
      </c>
      <c r="AK148" s="7">
        <f t="shared" si="69"/>
        <v>4.2512597597330865E-2</v>
      </c>
      <c r="AL148" s="29" t="str">
        <f t="shared" si="60"/>
        <v>K9.97</v>
      </c>
    </row>
    <row r="149" spans="1:38">
      <c r="G149" s="7"/>
      <c r="I149" s="7"/>
      <c r="J149" s="11"/>
      <c r="K149" s="11"/>
      <c r="L149" s="11"/>
      <c r="M149" s="11"/>
      <c r="N149" s="11"/>
      <c r="O149" s="7"/>
      <c r="P149" s="11"/>
      <c r="Q149" s="11"/>
      <c r="R149" s="11"/>
      <c r="S149" s="11"/>
      <c r="T149" s="11"/>
      <c r="U149" s="11"/>
      <c r="V149" s="11"/>
      <c r="W149" s="11"/>
    </row>
    <row r="150" spans="1:38">
      <c r="B150" s="39" t="s">
        <v>64</v>
      </c>
    </row>
    <row r="151" spans="1:38">
      <c r="A151" s="6" t="s">
        <v>65</v>
      </c>
      <c r="C151" s="6" t="str">
        <f t="shared" ref="C151:O151" si="73">C14</f>
        <v>ST</v>
      </c>
      <c r="D151" s="6" t="str">
        <f t="shared" si="73"/>
        <v>SC</v>
      </c>
      <c r="E151" s="6" t="str">
        <f t="shared" si="73"/>
        <v>STC</v>
      </c>
      <c r="F151" s="6" t="str">
        <f t="shared" si="73"/>
        <v>K</v>
      </c>
      <c r="G151" s="6" t="str">
        <f t="shared" si="73"/>
        <v>T</v>
      </c>
      <c r="H151" s="6" t="str">
        <f t="shared" si="73"/>
        <v>M</v>
      </c>
      <c r="I151" s="6" t="str">
        <f t="shared" si="73"/>
        <v>R</v>
      </c>
      <c r="J151" s="6" t="str">
        <f t="shared" si="73"/>
        <v>R(AU)</v>
      </c>
      <c r="K151" s="6" t="str">
        <f t="shared" si="73"/>
        <v>L</v>
      </c>
      <c r="L151" s="6" t="str">
        <f t="shared" si="73"/>
        <v>V</v>
      </c>
      <c r="M151" s="6" t="str">
        <f t="shared" si="73"/>
        <v>V(Ga)</v>
      </c>
      <c r="N151" s="6" t="str">
        <f t="shared" si="73"/>
        <v>Q</v>
      </c>
      <c r="O151" s="6" t="str">
        <f t="shared" si="73"/>
        <v>A(AU)</v>
      </c>
      <c r="Q151" s="6" t="str">
        <f t="shared" ref="Q151:X151" si="74">Q14</f>
        <v>H0</v>
      </c>
      <c r="R151" s="6" t="str">
        <f t="shared" si="74"/>
        <v>H1</v>
      </c>
      <c r="S151" s="6" t="str">
        <f t="shared" si="74"/>
        <v>H2</v>
      </c>
      <c r="T151" s="6" t="str">
        <f t="shared" si="74"/>
        <v>N</v>
      </c>
      <c r="U151" s="6" t="str">
        <f t="shared" si="74"/>
        <v>H3</v>
      </c>
      <c r="V151" s="6" t="str">
        <f t="shared" si="74"/>
        <v>H4</v>
      </c>
      <c r="W151" s="6" t="str">
        <f t="shared" si="74"/>
        <v>H5</v>
      </c>
      <c r="X151" s="6" t="str">
        <f t="shared" si="74"/>
        <v>P(N)</v>
      </c>
      <c r="Y151" s="6" t="s">
        <v>35</v>
      </c>
      <c r="Z151" s="6" t="s">
        <v>66</v>
      </c>
      <c r="AA151" s="6" t="str">
        <f t="shared" ref="AA151:AA176" si="75">E151</f>
        <v>STC</v>
      </c>
      <c r="AB151" s="6" t="s">
        <v>65</v>
      </c>
    </row>
    <row r="152" spans="1:38">
      <c r="A152" s="29" t="s">
        <v>67</v>
      </c>
      <c r="B152" s="7">
        <f>H152*1047.57</f>
        <v>82.849185094521374</v>
      </c>
      <c r="C152" s="6" t="s">
        <v>8</v>
      </c>
      <c r="D152" s="6">
        <v>6.99</v>
      </c>
      <c r="E152" s="6" t="str">
        <f>_xlfn.CONCAT(C152:D152)</f>
        <v>L6.99</v>
      </c>
      <c r="F152" s="5">
        <f>_xlfn.XLOOKUP(C152,$C$2:$C$11,$E$2:$E$11)-(_xlfn.XLOOKUP(C152,$C$2:$C$11,$F$2:$F$11)*D152)</f>
        <v>1631.1</v>
      </c>
      <c r="G152" s="7">
        <f>F152/5800</f>
        <v>0.28122413793103446</v>
      </c>
      <c r="H152" s="7">
        <f>G152^2</f>
        <v>7.9087015755053489E-2</v>
      </c>
      <c r="I152" s="7">
        <f>G152^1.8</f>
        <v>0.10192827384185632</v>
      </c>
      <c r="J152" s="11">
        <f>I152/215.032</f>
        <v>4.7401444362632684E-4</v>
      </c>
      <c r="K152" s="11">
        <f>I152^2*G152^4</f>
        <v>6.4982993794573824E-5</v>
      </c>
      <c r="L152" s="11">
        <f>G152^-5</f>
        <v>568.50858747454811</v>
      </c>
      <c r="M152" s="11">
        <f>L152*10^10</f>
        <v>5685085874745.4814</v>
      </c>
      <c r="N152" s="11">
        <f>L152*1.081</f>
        <v>614.55778305998649</v>
      </c>
      <c r="O152" s="7">
        <f>H152^(1/3)</f>
        <v>0.42924152528424003</v>
      </c>
      <c r="P152" s="11">
        <f>0.1*I152</f>
        <v>1.0192827384185633E-2</v>
      </c>
      <c r="Q152" s="11">
        <f>_xlfn.XLOOKUP(Q$14,$M$2:$M$8,$N$2:$N$8)*SQRT($K152)</f>
        <v>4.0306014996081482E-3</v>
      </c>
      <c r="R152" s="11">
        <f>_xlfn.XLOOKUP($R$14,$M$2:$M$8,$N$2:$N$8)*SQRT($K152)</f>
        <v>6.0459022494122223E-3</v>
      </c>
      <c r="S152" s="11">
        <f>_xlfn.XLOOKUP(S$14,$M$2:$M$8,$N$2:$N$8)*SQRT($K152)</f>
        <v>7.6581428492554816E-3</v>
      </c>
      <c r="T152" s="11">
        <f>_xlfn.XLOOKUP(T$14,$M$2:$M$8,$N$2:$N$8)*SQRT($K152)</f>
        <v>8.0612029992162965E-3</v>
      </c>
      <c r="U152" s="11">
        <f>_xlfn.XLOOKUP(U$14,$M$2:$M$8,$N$2:$N$8)*SQRT($K152)</f>
        <v>1.1043848108926326E-2</v>
      </c>
      <c r="V152" s="11">
        <f>_xlfn.XLOOKUP(V$14,$M$2:$M$8,$N$2:$N$8)*SQRT($K152)</f>
        <v>1.4268329308612845E-2</v>
      </c>
      <c r="W152" s="11">
        <f>_xlfn.XLOOKUP(W$14,$M$2:$M$8,$N$2:$N$8)*SQRT($K152)</f>
        <v>3.9096834546199034E-2</v>
      </c>
      <c r="X152" s="11">
        <f>SQRT(T152^3/H152)</f>
        <v>2.5736364130461336E-3</v>
      </c>
      <c r="Y152" s="5" t="b">
        <f t="shared" ref="Y152:Y176" si="76">AND(Q152&lt;=O152,O152&lt;=W152)</f>
        <v>0</v>
      </c>
      <c r="Z152" s="34">
        <v>80</v>
      </c>
      <c r="AA152" s="29" t="str">
        <f t="shared" si="75"/>
        <v>L6.99</v>
      </c>
      <c r="AB152" s="29" t="s">
        <v>67</v>
      </c>
    </row>
    <row r="153" spans="1:38">
      <c r="A153" s="29" t="s">
        <v>8</v>
      </c>
      <c r="B153" s="7">
        <f t="shared" ref="B153:B176" si="77">H153*1047.57</f>
        <v>82.737477199762196</v>
      </c>
      <c r="C153" s="6" t="str" cm="1">
        <f t="array" ref="C153:X176">C92:X115</f>
        <v>L</v>
      </c>
      <c r="D153" s="6">
        <v>7</v>
      </c>
      <c r="E153" s="6" t="str">
        <v>L7</v>
      </c>
      <c r="F153" s="5">
        <v>1630</v>
      </c>
      <c r="G153" s="7">
        <v>0.2810344827586207</v>
      </c>
      <c r="H153" s="7">
        <v>7.8980380499405478E-2</v>
      </c>
      <c r="I153" s="7">
        <v>0.10180457600725096</v>
      </c>
      <c r="J153" s="11">
        <v>4.7343919047979348E-4</v>
      </c>
      <c r="K153" s="11">
        <v>6.4650671844368698E-5</v>
      </c>
      <c r="L153" s="11">
        <v>570.42945882251831</v>
      </c>
      <c r="M153" s="11">
        <v>5704294588225.1836</v>
      </c>
      <c r="N153" s="11">
        <v>616.63424498714232</v>
      </c>
      <c r="O153" s="7">
        <v>0.42904851902487307</v>
      </c>
      <c r="P153" s="11">
        <v>1.0180457600725097E-2</v>
      </c>
      <c r="Q153" s="11">
        <v>4.0202820748166633E-3</v>
      </c>
      <c r="R153" s="11">
        <v>6.030423112224995E-3</v>
      </c>
      <c r="S153" s="11">
        <v>7.6385359421516598E-3</v>
      </c>
      <c r="T153" s="11">
        <v>8.0405641496333266E-3</v>
      </c>
      <c r="U153" s="11">
        <v>1.1015572884997658E-2</v>
      </c>
      <c r="V153" s="11">
        <v>1.4231798544850988E-2</v>
      </c>
      <c r="W153" s="11">
        <v>3.8996736125721632E-2</v>
      </c>
      <c r="X153" s="11">
        <v>2.5654890831379252E-3</v>
      </c>
      <c r="Y153" s="5" t="b">
        <f t="shared" si="76"/>
        <v>0</v>
      </c>
      <c r="Z153" s="34">
        <v>78.125</v>
      </c>
      <c r="AA153" s="29" t="str">
        <f t="shared" si="75"/>
        <v>L7</v>
      </c>
      <c r="AB153" s="29" t="s">
        <v>8</v>
      </c>
    </row>
    <row r="154" spans="1:38">
      <c r="A154" s="29" t="s">
        <v>8</v>
      </c>
      <c r="B154" s="7">
        <f t="shared" si="77"/>
        <v>71.947257074910837</v>
      </c>
      <c r="C154" s="6" t="str">
        <v>L</v>
      </c>
      <c r="D154" s="6">
        <v>8</v>
      </c>
      <c r="E154" s="6" t="str">
        <v>L8</v>
      </c>
      <c r="F154" s="5">
        <v>1520</v>
      </c>
      <c r="G154" s="7">
        <v>0.2620689655172414</v>
      </c>
      <c r="H154" s="7">
        <v>6.8680142687277068E-2</v>
      </c>
      <c r="I154" s="7">
        <v>8.9773481919421402E-2</v>
      </c>
      <c r="J154" s="11">
        <v>4.1748894080611908E-4</v>
      </c>
      <c r="K154" s="11">
        <v>3.8015308333618113E-5</v>
      </c>
      <c r="L154" s="11">
        <v>808.95064960296384</v>
      </c>
      <c r="M154" s="11">
        <v>8089506496029.6387</v>
      </c>
      <c r="N154" s="11">
        <v>874.47565222080391</v>
      </c>
      <c r="O154" s="7">
        <v>0.40952183535126874</v>
      </c>
      <c r="P154" s="11">
        <v>8.9773481919421406E-3</v>
      </c>
      <c r="Q154" s="11">
        <v>3.0828277738797747E-3</v>
      </c>
      <c r="R154" s="11">
        <v>4.6242416608196623E-3</v>
      </c>
      <c r="S154" s="11">
        <v>5.8573727703715717E-3</v>
      </c>
      <c r="T154" s="11">
        <v>6.1656555477595494E-3</v>
      </c>
      <c r="U154" s="11">
        <v>8.4469481004305833E-3</v>
      </c>
      <c r="V154" s="11">
        <v>1.0913210319534402E-2</v>
      </c>
      <c r="W154" s="11">
        <v>2.9903429406633812E-2</v>
      </c>
      <c r="X154" s="11">
        <v>1.8473674770736047E-3</v>
      </c>
      <c r="Y154" s="5" t="b">
        <f t="shared" si="76"/>
        <v>0</v>
      </c>
      <c r="Z154" s="34">
        <v>76.25</v>
      </c>
      <c r="AA154" s="29" t="str">
        <f t="shared" si="75"/>
        <v>L8</v>
      </c>
      <c r="AB154" s="29" t="s">
        <v>8</v>
      </c>
    </row>
    <row r="155" spans="1:38">
      <c r="A155" s="29" t="s">
        <v>8</v>
      </c>
      <c r="B155" s="7">
        <f t="shared" si="77"/>
        <v>61.910639625445889</v>
      </c>
      <c r="C155" s="6" t="str">
        <v>L</v>
      </c>
      <c r="D155" s="6">
        <v>9</v>
      </c>
      <c r="E155" s="6" t="str">
        <v>L9</v>
      </c>
      <c r="F155" s="5">
        <v>1410</v>
      </c>
      <c r="G155" s="7">
        <v>0.24310344827586206</v>
      </c>
      <c r="H155" s="7">
        <v>5.9099286563614739E-2</v>
      </c>
      <c r="I155" s="7">
        <v>7.8419490148210022E-2</v>
      </c>
      <c r="J155" s="11">
        <v>3.6468753556777604E-4</v>
      </c>
      <c r="K155" s="11">
        <v>2.147892319786372E-5</v>
      </c>
      <c r="L155" s="11">
        <v>1177.7263842662223</v>
      </c>
      <c r="M155" s="11">
        <v>11777263842662.223</v>
      </c>
      <c r="N155" s="11">
        <v>1273.1222213917863</v>
      </c>
      <c r="O155" s="7">
        <v>0.38951789335149956</v>
      </c>
      <c r="P155" s="11">
        <v>7.8419490148210029E-3</v>
      </c>
      <c r="Q155" s="11">
        <v>2.3172679602208135E-3</v>
      </c>
      <c r="R155" s="11">
        <v>3.47590194033122E-3</v>
      </c>
      <c r="S155" s="11">
        <v>4.4028091244195456E-3</v>
      </c>
      <c r="T155" s="11">
        <v>4.634535920441627E-3</v>
      </c>
      <c r="U155" s="11">
        <v>6.3493142110050294E-3</v>
      </c>
      <c r="V155" s="11">
        <v>8.2031285791816805E-3</v>
      </c>
      <c r="W155" s="11">
        <v>2.247749921414189E-2</v>
      </c>
      <c r="X155" s="11">
        <v>1.297831347328702E-3</v>
      </c>
      <c r="Y155" s="5" t="b">
        <f t="shared" si="76"/>
        <v>0</v>
      </c>
      <c r="Z155" s="34">
        <v>74.375</v>
      </c>
      <c r="AA155" s="29" t="str">
        <f t="shared" si="75"/>
        <v>L9</v>
      </c>
      <c r="AB155" s="29" t="s">
        <v>8</v>
      </c>
    </row>
    <row r="156" spans="1:38">
      <c r="A156" s="29" t="s">
        <v>8</v>
      </c>
      <c r="B156" s="7">
        <f t="shared" si="77"/>
        <v>52.627624851367422</v>
      </c>
      <c r="C156" s="6" t="str">
        <v>T</v>
      </c>
      <c r="D156" s="6">
        <v>0</v>
      </c>
      <c r="E156" s="6" t="str">
        <v>T0</v>
      </c>
      <c r="F156" s="5">
        <v>1300</v>
      </c>
      <c r="G156" s="7">
        <v>0.22413793103448276</v>
      </c>
      <c r="H156" s="7">
        <v>5.0237812128418553E-2</v>
      </c>
      <c r="I156" s="7">
        <v>6.7752862069062933E-2</v>
      </c>
      <c r="J156" s="11">
        <v>3.150826949898756E-4</v>
      </c>
      <c r="K156" s="11">
        <v>1.1585551883559306E-5</v>
      </c>
      <c r="L156" s="11">
        <v>1767.759607641404</v>
      </c>
      <c r="M156" s="11">
        <v>17677596076414.039</v>
      </c>
      <c r="N156" s="11">
        <v>1910.9481358603578</v>
      </c>
      <c r="O156" s="7">
        <v>0.36898629788898013</v>
      </c>
      <c r="P156" s="11">
        <v>6.7752862069062935E-3</v>
      </c>
      <c r="Q156" s="11">
        <v>1.7018777778941196E-3</v>
      </c>
      <c r="R156" s="11">
        <v>2.5528166668411794E-3</v>
      </c>
      <c r="S156" s="11">
        <v>3.2335677779988274E-3</v>
      </c>
      <c r="T156" s="11">
        <v>3.4037555557882393E-3</v>
      </c>
      <c r="U156" s="11">
        <v>4.6631451114298884E-3</v>
      </c>
      <c r="V156" s="11">
        <v>6.0246473337451836E-3</v>
      </c>
      <c r="W156" s="11">
        <v>1.6508214445572961E-2</v>
      </c>
      <c r="X156" s="11">
        <v>8.8597646625673192E-4</v>
      </c>
      <c r="Y156" s="5" t="b">
        <f t="shared" si="76"/>
        <v>0</v>
      </c>
      <c r="Z156" s="34">
        <v>72.5</v>
      </c>
      <c r="AA156" s="29" t="str">
        <f t="shared" si="75"/>
        <v>T0</v>
      </c>
      <c r="AB156" s="29" t="s">
        <v>8</v>
      </c>
    </row>
    <row r="157" spans="1:38">
      <c r="A157" s="29" t="s">
        <v>8</v>
      </c>
      <c r="B157" s="7">
        <f t="shared" si="77"/>
        <v>47.112623454221165</v>
      </c>
      <c r="C157" s="6" t="str">
        <v>T</v>
      </c>
      <c r="D157" s="6">
        <v>1</v>
      </c>
      <c r="E157" s="6" t="str">
        <v>T1</v>
      </c>
      <c r="F157" s="5">
        <v>1230</v>
      </c>
      <c r="G157" s="7">
        <v>0.21206896551724139</v>
      </c>
      <c r="H157" s="7">
        <v>4.4973246135552918E-2</v>
      </c>
      <c r="I157" s="7">
        <v>6.1328001449882999E-2</v>
      </c>
      <c r="J157" s="11">
        <v>2.8520406939377859E-4</v>
      </c>
      <c r="K157" s="11">
        <v>7.6072220962400469E-6</v>
      </c>
      <c r="L157" s="11">
        <v>2331.3872154639471</v>
      </c>
      <c r="M157" s="11">
        <v>23313872154639.473</v>
      </c>
      <c r="N157" s="11">
        <v>2520.2295799165267</v>
      </c>
      <c r="O157" s="7">
        <v>0.35561882711109427</v>
      </c>
      <c r="P157" s="11">
        <v>6.1328001449882999E-3</v>
      </c>
      <c r="Q157" s="11">
        <v>1.3790596521035671E-3</v>
      </c>
      <c r="R157" s="11">
        <v>2.0685894781553504E-3</v>
      </c>
      <c r="S157" s="11">
        <v>2.6202133389967774E-3</v>
      </c>
      <c r="T157" s="11">
        <v>2.7581193042071342E-3</v>
      </c>
      <c r="U157" s="11">
        <v>3.778623446763774E-3</v>
      </c>
      <c r="V157" s="11">
        <v>4.8818711684466276E-3</v>
      </c>
      <c r="W157" s="11">
        <v>1.33768786254046E-2</v>
      </c>
      <c r="X157" s="11">
        <v>6.8303420686506729E-4</v>
      </c>
      <c r="Y157" s="5" t="b">
        <f t="shared" si="76"/>
        <v>0</v>
      </c>
      <c r="Z157" s="34">
        <v>70.625</v>
      </c>
      <c r="AA157" s="29" t="str">
        <f t="shared" si="75"/>
        <v>T1</v>
      </c>
      <c r="AB157" s="29" t="s">
        <v>8</v>
      </c>
    </row>
    <row r="158" spans="1:38">
      <c r="A158" s="29" t="s">
        <v>8</v>
      </c>
      <c r="B158" s="7">
        <f t="shared" si="77"/>
        <v>41.902800000000006</v>
      </c>
      <c r="C158" s="6" t="str">
        <v>T</v>
      </c>
      <c r="D158" s="6">
        <v>2</v>
      </c>
      <c r="E158" s="6" t="str">
        <v>T2</v>
      </c>
      <c r="F158" s="5">
        <v>1160</v>
      </c>
      <c r="G158" s="7">
        <v>0.2</v>
      </c>
      <c r="H158" s="7">
        <v>4.0000000000000008E-2</v>
      </c>
      <c r="I158" s="7">
        <v>5.5189186458448593E-2</v>
      </c>
      <c r="J158" s="11">
        <v>2.5665569058767342E-4</v>
      </c>
      <c r="K158" s="11">
        <v>4.8733540831126505E-6</v>
      </c>
      <c r="L158" s="11">
        <v>3124.9999999999982</v>
      </c>
      <c r="M158" s="11">
        <v>31249999999999.98</v>
      </c>
      <c r="N158" s="11">
        <v>3378.1249999999977</v>
      </c>
      <c r="O158" s="7">
        <v>0.34199518933533946</v>
      </c>
      <c r="P158" s="11">
        <v>5.5189186458448596E-3</v>
      </c>
      <c r="Q158" s="11">
        <v>1.1037837291689721E-3</v>
      </c>
      <c r="R158" s="11">
        <v>1.655675593753458E-3</v>
      </c>
      <c r="S158" s="11">
        <v>2.0971890854210467E-3</v>
      </c>
      <c r="T158" s="11">
        <v>2.2075674583379441E-3</v>
      </c>
      <c r="U158" s="11">
        <v>3.0243674179229836E-3</v>
      </c>
      <c r="V158" s="11">
        <v>3.907394401258161E-3</v>
      </c>
      <c r="W158" s="11">
        <v>1.0706702172939028E-2</v>
      </c>
      <c r="X158" s="11">
        <v>5.1861011094168409E-4</v>
      </c>
      <c r="Y158" s="5" t="b">
        <f t="shared" si="76"/>
        <v>0</v>
      </c>
      <c r="Z158" s="34">
        <v>68.75</v>
      </c>
      <c r="AA158" s="29" t="str">
        <f t="shared" si="75"/>
        <v>T2</v>
      </c>
      <c r="AB158" s="29" t="s">
        <v>8</v>
      </c>
    </row>
    <row r="159" spans="1:38">
      <c r="A159" s="29" t="s">
        <v>8</v>
      </c>
      <c r="B159" s="7">
        <f t="shared" si="77"/>
        <v>36.998154488703918</v>
      </c>
      <c r="C159" s="6" t="str">
        <v>T</v>
      </c>
      <c r="D159" s="6">
        <v>3</v>
      </c>
      <c r="E159" s="6" t="str">
        <v>T3</v>
      </c>
      <c r="F159" s="5">
        <v>1090</v>
      </c>
      <c r="G159" s="7">
        <v>0.18793103448275861</v>
      </c>
      <c r="H159" s="7">
        <v>3.5318073721759803E-2</v>
      </c>
      <c r="I159" s="7">
        <v>4.9339791268585349E-2</v>
      </c>
      <c r="J159" s="11">
        <v>2.2945325006782874E-4</v>
      </c>
      <c r="K159" s="11">
        <v>3.0366073107213251E-6</v>
      </c>
      <c r="L159" s="11">
        <v>4265.8686413254172</v>
      </c>
      <c r="M159" s="11">
        <v>42658686413254.172</v>
      </c>
      <c r="N159" s="11">
        <v>4611.4040012727755</v>
      </c>
      <c r="O159" s="7">
        <v>0.32809453985145209</v>
      </c>
      <c r="P159" s="11">
        <v>4.9339791268585356E-3</v>
      </c>
      <c r="Q159" s="11">
        <v>8.7129319272006894E-4</v>
      </c>
      <c r="R159" s="11">
        <v>1.3069397890801034E-3</v>
      </c>
      <c r="S159" s="11">
        <v>1.6554570661681308E-3</v>
      </c>
      <c r="T159" s="11">
        <v>1.7425863854401379E-3</v>
      </c>
      <c r="U159" s="11">
        <v>2.3873433480529889E-3</v>
      </c>
      <c r="V159" s="11">
        <v>3.0843779022290442E-3</v>
      </c>
      <c r="W159" s="11">
        <v>8.4515439693846686E-3</v>
      </c>
      <c r="X159" s="11">
        <v>3.8707308208612293E-4</v>
      </c>
      <c r="Y159" s="5" t="b">
        <f t="shared" si="76"/>
        <v>0</v>
      </c>
      <c r="Z159" s="34">
        <v>66.875</v>
      </c>
      <c r="AA159" s="29" t="str">
        <f t="shared" si="75"/>
        <v>T3</v>
      </c>
      <c r="AB159" s="29" t="s">
        <v>8</v>
      </c>
      <c r="AD159" s="6" t="s">
        <v>68</v>
      </c>
      <c r="AE159" s="6" t="s">
        <v>69</v>
      </c>
      <c r="AF159" s="6" t="s">
        <v>70</v>
      </c>
      <c r="AG159" s="6" t="s">
        <v>71</v>
      </c>
    </row>
    <row r="160" spans="1:38">
      <c r="A160" s="29" t="s">
        <v>8</v>
      </c>
      <c r="B160" s="7">
        <f t="shared" si="77"/>
        <v>32.398686920332928</v>
      </c>
      <c r="C160" s="6" t="str">
        <v>T</v>
      </c>
      <c r="D160" s="6">
        <v>4</v>
      </c>
      <c r="E160" s="6" t="str">
        <v>T4</v>
      </c>
      <c r="F160" s="5">
        <v>1020</v>
      </c>
      <c r="G160" s="7">
        <v>0.17586206896551723</v>
      </c>
      <c r="H160" s="7">
        <v>3.0927467300832338E-2</v>
      </c>
      <c r="I160" s="7">
        <v>4.3783444064043012E-2</v>
      </c>
      <c r="J160" s="11">
        <v>2.0361362059620434E-4</v>
      </c>
      <c r="K160" s="11">
        <v>1.8336166940485349E-6</v>
      </c>
      <c r="L160" s="11">
        <v>5944.8254701798642</v>
      </c>
      <c r="M160" s="11">
        <v>59448254701798.641</v>
      </c>
      <c r="N160" s="11">
        <v>6426.3563332644326</v>
      </c>
      <c r="O160" s="7">
        <v>0.3138928708773126</v>
      </c>
      <c r="P160" s="11">
        <v>4.378344406404301E-3</v>
      </c>
      <c r="Q160" s="11">
        <v>6.7705551730425605E-4</v>
      </c>
      <c r="R160" s="11">
        <v>1.0155832759563841E-3</v>
      </c>
      <c r="S160" s="11">
        <v>1.2864054828780865E-3</v>
      </c>
      <c r="T160" s="11">
        <v>1.3541110346085121E-3</v>
      </c>
      <c r="U160" s="11">
        <v>1.8551321174136617E-3</v>
      </c>
      <c r="V160" s="11">
        <v>2.3967765312570663E-3</v>
      </c>
      <c r="W160" s="11">
        <v>6.5674385178512828E-3</v>
      </c>
      <c r="X160" s="11">
        <v>2.8334087943459468E-4</v>
      </c>
      <c r="Y160" s="5" t="b">
        <f t="shared" si="76"/>
        <v>0</v>
      </c>
      <c r="Z160" s="34">
        <v>65</v>
      </c>
      <c r="AA160" s="29" t="str">
        <f t="shared" si="75"/>
        <v>T4</v>
      </c>
      <c r="AB160" s="29" t="s">
        <v>8</v>
      </c>
      <c r="AD160" s="5">
        <v>80</v>
      </c>
      <c r="AE160" s="40">
        <v>1</v>
      </c>
      <c r="AF160" s="7">
        <v>7.6367211737640453E-2</v>
      </c>
      <c r="AG160" s="7">
        <v>0.10276299999999999</v>
      </c>
    </row>
    <row r="161" spans="1:33">
      <c r="A161" s="29" t="s">
        <v>39</v>
      </c>
      <c r="B161" s="7">
        <f t="shared" si="77"/>
        <v>28.104397294887036</v>
      </c>
      <c r="C161" s="6" t="str">
        <v>T</v>
      </c>
      <c r="D161" s="6">
        <v>5</v>
      </c>
      <c r="E161" s="6" t="str">
        <v>T5</v>
      </c>
      <c r="F161" s="5">
        <v>950</v>
      </c>
      <c r="G161" s="7">
        <v>0.16379310344827586</v>
      </c>
      <c r="H161" s="7">
        <v>2.6828180737217596E-2</v>
      </c>
      <c r="I161" s="7">
        <v>3.8524064481203699E-2</v>
      </c>
      <c r="J161" s="11">
        <v>1.7915503032666624E-4</v>
      </c>
      <c r="K161" s="11">
        <v>1.0681854280325873E-6</v>
      </c>
      <c r="L161" s="11">
        <v>8482.4623635807784</v>
      </c>
      <c r="M161" s="11">
        <v>84824623635807.781</v>
      </c>
      <c r="N161" s="11">
        <v>9169.5418150308215</v>
      </c>
      <c r="O161" s="7">
        <v>0.29936227768814966</v>
      </c>
      <c r="P161" s="11">
        <v>3.8524064481203699E-3</v>
      </c>
      <c r="Q161" s="11">
        <v>5.167652823169788E-4</v>
      </c>
      <c r="R161" s="11">
        <v>7.751479234754682E-4</v>
      </c>
      <c r="S161" s="11">
        <v>9.8185403640225957E-4</v>
      </c>
      <c r="T161" s="11">
        <v>1.0335305646339576E-3</v>
      </c>
      <c r="U161" s="11">
        <v>1.4159368735485219E-3</v>
      </c>
      <c r="V161" s="11">
        <v>1.8293490994021049E-3</v>
      </c>
      <c r="W161" s="11">
        <v>5.0126232384746939E-3</v>
      </c>
      <c r="X161" s="11">
        <v>2.0285670880552497E-4</v>
      </c>
      <c r="Y161" s="5" t="b">
        <f t="shared" si="76"/>
        <v>0</v>
      </c>
      <c r="Z161" s="34">
        <v>61.75</v>
      </c>
      <c r="AA161" s="29" t="str">
        <f t="shared" si="75"/>
        <v>T5</v>
      </c>
      <c r="AB161" s="29" t="s">
        <v>39</v>
      </c>
      <c r="AD161" s="5">
        <v>65</v>
      </c>
      <c r="AE161" s="40">
        <v>1</v>
      </c>
      <c r="AF161" s="7">
        <v>6.2048359536832867E-2</v>
      </c>
      <c r="AG161" s="7">
        <v>0.10276299999999999</v>
      </c>
    </row>
    <row r="162" spans="1:33">
      <c r="A162" s="29" t="s">
        <v>39</v>
      </c>
      <c r="B162" s="7">
        <f t="shared" si="77"/>
        <v>24.115285612366229</v>
      </c>
      <c r="C162" s="6" t="str">
        <v>T</v>
      </c>
      <c r="D162" s="6">
        <v>6</v>
      </c>
      <c r="E162" s="6" t="str">
        <v>T6</v>
      </c>
      <c r="F162" s="5">
        <v>880</v>
      </c>
      <c r="G162" s="7">
        <v>0.15172413793103448</v>
      </c>
      <c r="H162" s="7">
        <v>2.3020214030915576E-2</v>
      </c>
      <c r="I162" s="7">
        <v>3.3565909666768125E-2</v>
      </c>
      <c r="J162" s="11">
        <v>1.5609727699490366E-4</v>
      </c>
      <c r="K162" s="11">
        <v>5.9705667391823541E-7</v>
      </c>
      <c r="L162" s="11">
        <v>12437.314232952605</v>
      </c>
      <c r="M162" s="11">
        <v>124373142329526.05</v>
      </c>
      <c r="N162" s="11">
        <v>13444.736685821767</v>
      </c>
      <c r="O162" s="7">
        <v>0.28446998665521411</v>
      </c>
      <c r="P162" s="11">
        <v>3.3565909666768128E-3</v>
      </c>
      <c r="Q162" s="11">
        <v>3.8634721233569015E-4</v>
      </c>
      <c r="R162" s="11">
        <v>5.7952081850353517E-4</v>
      </c>
      <c r="S162" s="11">
        <v>7.3405970343781127E-4</v>
      </c>
      <c r="T162" s="11">
        <v>7.7269442467138029E-4</v>
      </c>
      <c r="U162" s="11">
        <v>1.0585913617997911E-3</v>
      </c>
      <c r="V162" s="11">
        <v>1.3676691316683431E-3</v>
      </c>
      <c r="W162" s="11">
        <v>3.7475679596561942E-3</v>
      </c>
      <c r="X162" s="11">
        <v>1.4156535728306031E-4</v>
      </c>
      <c r="Y162" s="5" t="b">
        <f t="shared" si="76"/>
        <v>0</v>
      </c>
      <c r="Z162" s="34">
        <v>58.5</v>
      </c>
      <c r="AA162" s="29" t="str">
        <f t="shared" si="75"/>
        <v>T6</v>
      </c>
      <c r="AB162" s="29" t="s">
        <v>39</v>
      </c>
      <c r="AD162" s="5">
        <v>13</v>
      </c>
      <c r="AE162" s="40">
        <v>1</v>
      </c>
      <c r="AF162" s="7">
        <v>1.2409671907366573E-2</v>
      </c>
      <c r="AG162" s="7">
        <v>0.10276299999999999</v>
      </c>
    </row>
    <row r="163" spans="1:33">
      <c r="A163" s="29" t="s">
        <v>39</v>
      </c>
      <c r="B163" s="7">
        <f t="shared" si="77"/>
        <v>20.431351872770509</v>
      </c>
      <c r="C163" s="6" t="str">
        <v>T</v>
      </c>
      <c r="D163" s="6">
        <v>7</v>
      </c>
      <c r="E163" s="6" t="str">
        <v>T7</v>
      </c>
      <c r="F163" s="5">
        <v>810</v>
      </c>
      <c r="G163" s="7">
        <v>0.1396551724137931</v>
      </c>
      <c r="H163" s="7">
        <v>1.9503567181926279E-2</v>
      </c>
      <c r="I163" s="7">
        <v>2.8913631757499197E-2</v>
      </c>
      <c r="J163" s="11">
        <v>1.3446199522628815E-4</v>
      </c>
      <c r="K163" s="11">
        <v>3.1800459283378302E-7</v>
      </c>
      <c r="L163" s="11">
        <v>18824.128265910524</v>
      </c>
      <c r="M163" s="11">
        <v>188241282659105.25</v>
      </c>
      <c r="N163" s="11">
        <v>20348.882655449277</v>
      </c>
      <c r="O163" s="7">
        <v>0.26917704233762063</v>
      </c>
      <c r="P163" s="11">
        <v>2.8913631757499199E-3</v>
      </c>
      <c r="Q163" s="11">
        <v>2.819594797279314E-4</v>
      </c>
      <c r="R163" s="11">
        <v>4.2293921959189707E-4</v>
      </c>
      <c r="S163" s="11">
        <v>5.3572301148306959E-4</v>
      </c>
      <c r="T163" s="11">
        <v>5.639189594558628E-4</v>
      </c>
      <c r="U163" s="11">
        <v>7.725689744545321E-4</v>
      </c>
      <c r="V163" s="11">
        <v>9.9813655823687724E-4</v>
      </c>
      <c r="W163" s="11">
        <v>2.7350069533609344E-3</v>
      </c>
      <c r="X163" s="11">
        <v>9.5888829872876582E-5</v>
      </c>
      <c r="Y163" s="5" t="b">
        <f t="shared" si="76"/>
        <v>0</v>
      </c>
      <c r="Z163" s="34">
        <v>55.25</v>
      </c>
      <c r="AA163" s="29" t="str">
        <f t="shared" si="75"/>
        <v>T7</v>
      </c>
      <c r="AB163" s="29" t="s">
        <v>39</v>
      </c>
      <c r="AD163" s="5">
        <v>1</v>
      </c>
      <c r="AE163" s="40">
        <v>1</v>
      </c>
      <c r="AF163" s="7">
        <v>9.545901467205056E-4</v>
      </c>
      <c r="AG163" s="7">
        <v>0.10276299999999999</v>
      </c>
    </row>
    <row r="164" spans="1:33">
      <c r="A164" s="29" t="s">
        <v>39</v>
      </c>
      <c r="B164" s="7">
        <f t="shared" si="77"/>
        <v>17.052596076099881</v>
      </c>
      <c r="C164" s="6" t="str">
        <v>T</v>
      </c>
      <c r="D164" s="6">
        <v>8</v>
      </c>
      <c r="E164" s="6" t="str">
        <v>T8</v>
      </c>
      <c r="F164" s="5">
        <v>740</v>
      </c>
      <c r="G164" s="7">
        <v>0.12758620689655173</v>
      </c>
      <c r="H164" s="7">
        <v>1.6278240190249704E-2</v>
      </c>
      <c r="I164" s="7">
        <v>2.4572350818794286E-2</v>
      </c>
      <c r="J164" s="11">
        <v>1.1427299573456176E-4</v>
      </c>
      <c r="K164" s="11">
        <v>1.5999570296278109E-7</v>
      </c>
      <c r="L164" s="11">
        <v>29578.855732158456</v>
      </c>
      <c r="M164" s="11">
        <v>295788557321584.56</v>
      </c>
      <c r="N164" s="11">
        <v>31974.743046463289</v>
      </c>
      <c r="O164" s="7">
        <v>0.25343649329288387</v>
      </c>
      <c r="P164" s="11">
        <v>2.4572350818794289E-3</v>
      </c>
      <c r="Q164" s="11">
        <v>1.9999731433370616E-4</v>
      </c>
      <c r="R164" s="11">
        <v>2.9999597150055926E-4</v>
      </c>
      <c r="S164" s="11">
        <v>3.7999489723404171E-4</v>
      </c>
      <c r="T164" s="11">
        <v>3.9999462866741232E-4</v>
      </c>
      <c r="U164" s="11">
        <v>5.4799264127435487E-4</v>
      </c>
      <c r="V164" s="11">
        <v>7.0799049274131978E-4</v>
      </c>
      <c r="W164" s="11">
        <v>1.9399739490369497E-3</v>
      </c>
      <c r="X164" s="11">
        <v>6.2701439717928811E-5</v>
      </c>
      <c r="Y164" s="5" t="b">
        <f t="shared" si="76"/>
        <v>0</v>
      </c>
      <c r="Z164" s="34">
        <v>52</v>
      </c>
      <c r="AA164" s="29" t="str">
        <f t="shared" si="75"/>
        <v>T8</v>
      </c>
      <c r="AB164" s="29" t="s">
        <v>39</v>
      </c>
    </row>
    <row r="165" spans="1:33">
      <c r="A165" s="29" t="s">
        <v>39</v>
      </c>
      <c r="B165" s="7">
        <f t="shared" si="77"/>
        <v>13.979018222354338</v>
      </c>
      <c r="C165" s="6" t="str">
        <v>T</v>
      </c>
      <c r="D165" s="6">
        <v>9</v>
      </c>
      <c r="E165" s="6" t="str">
        <v>T9</v>
      </c>
      <c r="F165" s="5">
        <v>670</v>
      </c>
      <c r="G165" s="7">
        <v>0.11551724137931034</v>
      </c>
      <c r="H165" s="7">
        <v>1.3344233055885849E-2</v>
      </c>
      <c r="I165" s="7">
        <v>2.0547749211300398E-2</v>
      </c>
      <c r="J165" s="11">
        <v>9.5556704171008956E-5</v>
      </c>
      <c r="K165" s="11">
        <v>7.5182324546969847E-8</v>
      </c>
      <c r="L165" s="11">
        <v>48614.51465475194</v>
      </c>
      <c r="M165" s="11">
        <v>486145146547519.38</v>
      </c>
      <c r="N165" s="11">
        <v>52552.290341786844</v>
      </c>
      <c r="O165" s="7">
        <v>0.23719081795040181</v>
      </c>
      <c r="P165" s="11">
        <v>2.05477492113004E-3</v>
      </c>
      <c r="Q165" s="11">
        <v>1.3709697712474357E-4</v>
      </c>
      <c r="R165" s="11">
        <v>2.0564546568711535E-4</v>
      </c>
      <c r="S165" s="11">
        <v>2.6048425653701278E-4</v>
      </c>
      <c r="T165" s="11">
        <v>2.7419395424948715E-4</v>
      </c>
      <c r="U165" s="11">
        <v>3.7564571732179742E-4</v>
      </c>
      <c r="V165" s="11">
        <v>4.8532329902159228E-4</v>
      </c>
      <c r="W165" s="11">
        <v>1.3298406781100125E-3</v>
      </c>
      <c r="X165" s="11">
        <v>3.9304294293546735E-5</v>
      </c>
      <c r="Y165" s="5" t="b">
        <f t="shared" si="76"/>
        <v>0</v>
      </c>
      <c r="Z165" s="34">
        <v>48.75</v>
      </c>
      <c r="AA165" s="29" t="str">
        <f t="shared" si="75"/>
        <v>T9</v>
      </c>
      <c r="AB165" s="29" t="s">
        <v>39</v>
      </c>
    </row>
    <row r="166" spans="1:33">
      <c r="A166" s="29" t="s">
        <v>39</v>
      </c>
      <c r="B166" s="7">
        <f t="shared" si="77"/>
        <v>11.210618311533887</v>
      </c>
      <c r="C166" s="6" t="str">
        <v>Y</v>
      </c>
      <c r="D166" s="6">
        <v>0</v>
      </c>
      <c r="E166" s="6" t="str">
        <v>Y0</v>
      </c>
      <c r="F166" s="5">
        <v>600</v>
      </c>
      <c r="G166" s="7">
        <v>0.10344827586206896</v>
      </c>
      <c r="H166" s="7">
        <v>1.070154577883472E-2</v>
      </c>
      <c r="I166" s="7">
        <v>1.6846196504950298E-2</v>
      </c>
      <c r="J166" s="11">
        <v>7.8342742033512668E-5</v>
      </c>
      <c r="K166" s="11">
        <v>3.2501002107161607E-8</v>
      </c>
      <c r="L166" s="11">
        <v>84408.02057613169</v>
      </c>
      <c r="M166" s="11">
        <v>844080205761316.88</v>
      </c>
      <c r="N166" s="11">
        <v>91245.070242798349</v>
      </c>
      <c r="O166" s="7">
        <v>0.2203681561517003</v>
      </c>
      <c r="P166" s="11">
        <v>1.6846196504950299E-3</v>
      </c>
      <c r="Q166" s="11">
        <v>9.0140171548485542E-5</v>
      </c>
      <c r="R166" s="11">
        <v>1.3521025732272831E-4</v>
      </c>
      <c r="S166" s="11">
        <v>1.7126632594212252E-4</v>
      </c>
      <c r="T166" s="11">
        <v>1.8028034309697108E-4</v>
      </c>
      <c r="U166" s="11">
        <v>2.4698407004285038E-4</v>
      </c>
      <c r="V166" s="11">
        <v>3.1909620728163884E-4</v>
      </c>
      <c r="W166" s="11">
        <v>8.7435966402030967E-4</v>
      </c>
      <c r="X166" s="11">
        <v>2.3399108275852054E-5</v>
      </c>
      <c r="Y166" s="5" t="b">
        <f t="shared" si="76"/>
        <v>0</v>
      </c>
      <c r="Z166" s="34">
        <v>45.5</v>
      </c>
      <c r="AA166" s="29" t="str">
        <f t="shared" si="75"/>
        <v>Y0</v>
      </c>
      <c r="AB166" s="29" t="s">
        <v>39</v>
      </c>
    </row>
    <row r="167" spans="1:33">
      <c r="A167" s="29" t="s">
        <v>39</v>
      </c>
      <c r="B167" s="7">
        <f t="shared" si="77"/>
        <v>10.117583026159334</v>
      </c>
      <c r="C167" s="6" t="str">
        <v>Y</v>
      </c>
      <c r="D167" s="6">
        <v>1</v>
      </c>
      <c r="E167" s="6" t="str">
        <v>Y1</v>
      </c>
      <c r="F167" s="5">
        <v>570</v>
      </c>
      <c r="G167" s="7">
        <v>9.8275862068965519E-2</v>
      </c>
      <c r="H167" s="7">
        <v>9.658145065398336E-3</v>
      </c>
      <c r="I167" s="7">
        <v>1.5360464600822927E-2</v>
      </c>
      <c r="J167" s="11">
        <v>7.1433389452839232E-5</v>
      </c>
      <c r="K167" s="11">
        <v>2.2008789264149945E-8</v>
      </c>
      <c r="L167" s="11">
        <v>109085.16414069929</v>
      </c>
      <c r="M167" s="11">
        <v>1090851641406992.9</v>
      </c>
      <c r="N167" s="11">
        <v>117921.06243609592</v>
      </c>
      <c r="O167" s="7">
        <v>0.21295993622517487</v>
      </c>
      <c r="P167" s="11">
        <v>1.5360464600822927E-3</v>
      </c>
      <c r="Q167" s="11">
        <v>7.4176797693331883E-5</v>
      </c>
      <c r="R167" s="11">
        <v>1.1126519653999783E-4</v>
      </c>
      <c r="S167" s="11">
        <v>1.4093591561733056E-4</v>
      </c>
      <c r="T167" s="11">
        <v>1.4835359538666377E-4</v>
      </c>
      <c r="U167" s="11">
        <v>2.0324442567972939E-4</v>
      </c>
      <c r="V167" s="11">
        <v>2.6258586383439488E-4</v>
      </c>
      <c r="W167" s="11">
        <v>7.1951493762531917E-4</v>
      </c>
      <c r="X167" s="11">
        <v>1.838655020385681E-5</v>
      </c>
      <c r="Y167" s="5" t="b">
        <f t="shared" si="76"/>
        <v>0</v>
      </c>
      <c r="Z167" s="34">
        <v>42.25</v>
      </c>
      <c r="AA167" s="29" t="str">
        <f t="shared" si="75"/>
        <v>Y1</v>
      </c>
      <c r="AB167" s="29" t="s">
        <v>39</v>
      </c>
    </row>
    <row r="168" spans="1:33">
      <c r="A168" s="29" t="s">
        <v>39</v>
      </c>
      <c r="B168" s="7">
        <f t="shared" si="77"/>
        <v>9.0806008323424496</v>
      </c>
      <c r="C168" s="6" t="str">
        <v>Y</v>
      </c>
      <c r="D168" s="6">
        <v>2</v>
      </c>
      <c r="E168" s="6" t="str">
        <v>Y2</v>
      </c>
      <c r="F168" s="5">
        <v>540</v>
      </c>
      <c r="G168" s="7">
        <v>9.3103448275862075E-2</v>
      </c>
      <c r="H168" s="7">
        <v>8.6682520808561252E-3</v>
      </c>
      <c r="I168" s="7">
        <v>1.393600775280586E-2</v>
      </c>
      <c r="J168" s="11">
        <v>6.4808994720812996E-5</v>
      </c>
      <c r="K168" s="11">
        <v>1.4592840094310016E-8</v>
      </c>
      <c r="L168" s="11">
        <v>142945.72401925799</v>
      </c>
      <c r="M168" s="11">
        <v>1429457240192580</v>
      </c>
      <c r="N168" s="11">
        <v>154524.32766481789</v>
      </c>
      <c r="O168" s="7">
        <v>0.20542052942150371</v>
      </c>
      <c r="P168" s="11">
        <v>1.3936007752805861E-3</v>
      </c>
      <c r="Q168" s="11">
        <v>6.0400414101043248E-5</v>
      </c>
      <c r="R168" s="11">
        <v>9.0600621151564869E-5</v>
      </c>
      <c r="S168" s="11">
        <v>1.1476078679198217E-4</v>
      </c>
      <c r="T168" s="11">
        <v>1.208008282020865E-4</v>
      </c>
      <c r="U168" s="11">
        <v>1.6549713463685851E-4</v>
      </c>
      <c r="V168" s="11">
        <v>2.1381746591769309E-4</v>
      </c>
      <c r="W168" s="11">
        <v>5.8588401678011945E-4</v>
      </c>
      <c r="X168" s="11">
        <v>1.4260642786696558E-5</v>
      </c>
      <c r="Y168" s="5" t="b">
        <f t="shared" si="76"/>
        <v>0</v>
      </c>
      <c r="Z168" s="34">
        <v>39</v>
      </c>
      <c r="AA168" s="29" t="str">
        <f t="shared" si="75"/>
        <v>Y2</v>
      </c>
      <c r="AB168" s="29" t="s">
        <v>39</v>
      </c>
    </row>
    <row r="169" spans="1:33">
      <c r="A169" s="29" t="s">
        <v>39</v>
      </c>
      <c r="B169" s="7">
        <f t="shared" si="77"/>
        <v>8.0996717300832319</v>
      </c>
      <c r="C169" s="6" t="str">
        <v>Y</v>
      </c>
      <c r="D169" s="6">
        <v>3</v>
      </c>
      <c r="E169" s="6" t="str">
        <v>Y3</v>
      </c>
      <c r="F169" s="5">
        <v>510</v>
      </c>
      <c r="G169" s="7">
        <v>8.7931034482758616E-2</v>
      </c>
      <c r="H169" s="7">
        <v>7.7318668252080846E-3</v>
      </c>
      <c r="I169" s="7">
        <v>1.2573492543117735E-2</v>
      </c>
      <c r="J169" s="11">
        <v>5.8472657758462624E-5</v>
      </c>
      <c r="K169" s="11">
        <v>9.4510614575089341E-9</v>
      </c>
      <c r="L169" s="11">
        <v>190234.41504575565</v>
      </c>
      <c r="M169" s="11">
        <v>1902344150457556.5</v>
      </c>
      <c r="N169" s="11">
        <v>205643.40266446184</v>
      </c>
      <c r="O169" s="7">
        <v>0.19774011771512978</v>
      </c>
      <c r="P169" s="11">
        <v>1.2573492543117735E-3</v>
      </c>
      <c r="Q169" s="11">
        <v>4.860828493556663E-5</v>
      </c>
      <c r="R169" s="11">
        <v>7.2912427403349945E-5</v>
      </c>
      <c r="S169" s="11">
        <v>9.2355741377576591E-5</v>
      </c>
      <c r="T169" s="11">
        <v>9.7216569871133259E-5</v>
      </c>
      <c r="U169" s="11">
        <v>1.3318670072345258E-4</v>
      </c>
      <c r="V169" s="11">
        <v>1.7207332867190587E-4</v>
      </c>
      <c r="W169" s="11">
        <v>4.7150036387499629E-4</v>
      </c>
      <c r="X169" s="11">
        <v>1.0901048149629286E-5</v>
      </c>
      <c r="Y169" s="5" t="b">
        <f t="shared" si="76"/>
        <v>0</v>
      </c>
      <c r="Z169" s="34">
        <v>35.75</v>
      </c>
      <c r="AA169" s="29" t="str">
        <f t="shared" si="75"/>
        <v>Y3</v>
      </c>
      <c r="AB169" s="29" t="s">
        <v>39</v>
      </c>
    </row>
    <row r="170" spans="1:33">
      <c r="A170" s="29" t="s">
        <v>39</v>
      </c>
      <c r="B170" s="7">
        <f t="shared" si="77"/>
        <v>7.174795719381688</v>
      </c>
      <c r="C170" s="6" t="str">
        <v>Y</v>
      </c>
      <c r="D170" s="6">
        <v>4</v>
      </c>
      <c r="E170" s="6" t="str">
        <v>Y4</v>
      </c>
      <c r="F170" s="5">
        <v>480</v>
      </c>
      <c r="G170" s="7">
        <v>8.2758620689655171E-2</v>
      </c>
      <c r="H170" s="7">
        <v>6.8489892984542212E-3</v>
      </c>
      <c r="I170" s="7">
        <v>1.1273631600832565E-2</v>
      </c>
      <c r="J170" s="11">
        <v>5.2427692626365216E-5</v>
      </c>
      <c r="K170" s="11">
        <v>5.9618446184906589E-9</v>
      </c>
      <c r="L170" s="11">
        <v>257592.83623087066</v>
      </c>
      <c r="M170" s="11">
        <v>2575928362308706.5</v>
      </c>
      <c r="N170" s="11">
        <v>278457.85596557119</v>
      </c>
      <c r="O170" s="7">
        <v>0.18990752007663445</v>
      </c>
      <c r="P170" s="11">
        <v>1.1273631600832565E-3</v>
      </c>
      <c r="Q170" s="11">
        <v>3.8606491094408787E-5</v>
      </c>
      <c r="R170" s="11">
        <v>5.7909736641613177E-5</v>
      </c>
      <c r="S170" s="11">
        <v>7.3352333079376687E-5</v>
      </c>
      <c r="T170" s="11">
        <v>7.7212982188817574E-5</v>
      </c>
      <c r="U170" s="11">
        <v>1.0578178559868008E-4</v>
      </c>
      <c r="V170" s="11">
        <v>1.3666697847420712E-4</v>
      </c>
      <c r="W170" s="11">
        <v>3.7448296361576518E-4</v>
      </c>
      <c r="X170" s="11">
        <v>8.1982705426370196E-6</v>
      </c>
      <c r="Y170" s="5" t="b">
        <f t="shared" si="76"/>
        <v>0</v>
      </c>
      <c r="Z170" s="34">
        <v>32.5</v>
      </c>
      <c r="AA170" s="29" t="str">
        <f t="shared" si="75"/>
        <v>Y4</v>
      </c>
      <c r="AB170" s="29" t="s">
        <v>39</v>
      </c>
    </row>
    <row r="171" spans="1:33">
      <c r="A171" s="29" t="s">
        <v>39</v>
      </c>
      <c r="B171" s="7">
        <f t="shared" si="77"/>
        <v>6.3059728002378117</v>
      </c>
      <c r="C171" s="6" t="str">
        <v>Y</v>
      </c>
      <c r="D171" s="6">
        <v>5</v>
      </c>
      <c r="E171" s="6" t="str">
        <v>Y5</v>
      </c>
      <c r="F171" s="5">
        <v>450</v>
      </c>
      <c r="G171" s="7">
        <v>7.7586206896551727E-2</v>
      </c>
      <c r="H171" s="7">
        <v>6.0196195005945306E-3</v>
      </c>
      <c r="I171" s="7">
        <v>1.0037189795083045E-2</v>
      </c>
      <c r="J171" s="11">
        <v>4.6677656325956345E-5</v>
      </c>
      <c r="K171" s="11">
        <v>3.650584063876246E-9</v>
      </c>
      <c r="L171" s="11">
        <v>355694.7039916002</v>
      </c>
      <c r="M171" s="11">
        <v>3556947039916002</v>
      </c>
      <c r="N171" s="11">
        <v>384505.97501491982</v>
      </c>
      <c r="O171" s="7">
        <v>0.18190990489649128</v>
      </c>
      <c r="P171" s="11">
        <v>1.0037189795083046E-3</v>
      </c>
      <c r="Q171" s="11">
        <v>3.0210031710825155E-5</v>
      </c>
      <c r="R171" s="11">
        <v>4.5315047566237735E-5</v>
      </c>
      <c r="S171" s="11">
        <v>5.739906025056779E-5</v>
      </c>
      <c r="T171" s="11">
        <v>6.0420063421650311E-5</v>
      </c>
      <c r="U171" s="11">
        <v>8.2775486887660932E-5</v>
      </c>
      <c r="V171" s="11">
        <v>1.0694351225632106E-4</v>
      </c>
      <c r="W171" s="11">
        <v>2.93037307595004E-4</v>
      </c>
      <c r="X171" s="11">
        <v>6.0532309647023589E-6</v>
      </c>
      <c r="Y171" s="5" t="b">
        <f t="shared" si="76"/>
        <v>0</v>
      </c>
      <c r="Z171" s="34">
        <v>29.25</v>
      </c>
      <c r="AA171" s="29" t="str">
        <f t="shared" si="75"/>
        <v>Y5</v>
      </c>
      <c r="AB171" s="29" t="s">
        <v>39</v>
      </c>
    </row>
    <row r="172" spans="1:33">
      <c r="A172" s="29" t="s">
        <v>39</v>
      </c>
      <c r="B172" s="7">
        <f t="shared" si="77"/>
        <v>5.4932029726516056</v>
      </c>
      <c r="C172" s="6" t="str">
        <v>Y</v>
      </c>
      <c r="D172" s="6">
        <v>6</v>
      </c>
      <c r="E172" s="6" t="str">
        <v>Y6</v>
      </c>
      <c r="F172" s="5">
        <v>420</v>
      </c>
      <c r="G172" s="7">
        <v>7.2413793103448282E-2</v>
      </c>
      <c r="H172" s="7">
        <v>5.2437574316290137E-3</v>
      </c>
      <c r="I172" s="7">
        <v>8.8649917200335094E-3</v>
      </c>
      <c r="J172" s="11">
        <v>4.1226383608176963E-5</v>
      </c>
      <c r="K172" s="11">
        <v>2.1609357575966792E-9</v>
      </c>
      <c r="L172" s="11">
        <v>502219.43580729258</v>
      </c>
      <c r="M172" s="11">
        <v>5022194358072926</v>
      </c>
      <c r="N172" s="11">
        <v>542899.2101076832</v>
      </c>
      <c r="O172" s="7">
        <v>0.17373241814818266</v>
      </c>
      <c r="P172" s="11">
        <v>8.8649917200335103E-4</v>
      </c>
      <c r="Q172" s="11">
        <v>2.3242933106627697E-5</v>
      </c>
      <c r="R172" s="11">
        <v>3.4864399659941545E-5</v>
      </c>
      <c r="S172" s="11">
        <v>4.4161572902592621E-5</v>
      </c>
      <c r="T172" s="11">
        <v>4.6485866213255393E-5</v>
      </c>
      <c r="U172" s="11">
        <v>6.3685636712159895E-5</v>
      </c>
      <c r="V172" s="11">
        <v>8.2279983197462047E-5</v>
      </c>
      <c r="W172" s="11">
        <v>2.2545645113428864E-4</v>
      </c>
      <c r="X172" s="11">
        <v>4.3768341982098091E-6</v>
      </c>
      <c r="Y172" s="5" t="b">
        <f t="shared" si="76"/>
        <v>0</v>
      </c>
      <c r="Z172" s="34">
        <v>26</v>
      </c>
      <c r="AA172" s="29" t="str">
        <f t="shared" si="75"/>
        <v>Y6</v>
      </c>
      <c r="AB172" s="29" t="s">
        <v>39</v>
      </c>
    </row>
    <row r="173" spans="1:33">
      <c r="A173" s="29" t="s">
        <v>39</v>
      </c>
      <c r="B173" s="7">
        <f t="shared" si="77"/>
        <v>4.7364862366230671</v>
      </c>
      <c r="C173" s="6" t="str">
        <v>Y</v>
      </c>
      <c r="D173" s="6">
        <v>7</v>
      </c>
      <c r="E173" s="6" t="str">
        <v>Y7</v>
      </c>
      <c r="F173" s="5">
        <v>390</v>
      </c>
      <c r="G173" s="7">
        <v>6.7241379310344823E-2</v>
      </c>
      <c r="H173" s="7">
        <v>4.5214030915576688E-3</v>
      </c>
      <c r="I173" s="7">
        <v>7.7579308503440613E-3</v>
      </c>
      <c r="J173" s="11">
        <v>3.6078029550690416E-5</v>
      </c>
      <c r="K173" s="11">
        <v>1.2303771650398262E-9</v>
      </c>
      <c r="L173" s="11">
        <v>727473.08956436429</v>
      </c>
      <c r="M173" s="11">
        <v>7274730895643643</v>
      </c>
      <c r="N173" s="11">
        <v>786398.40981907782</v>
      </c>
      <c r="O173" s="7">
        <v>0.16535769467742314</v>
      </c>
      <c r="P173" s="11">
        <v>7.7579308503440616E-4</v>
      </c>
      <c r="Q173" s="11">
        <v>1.7538366265418125E-5</v>
      </c>
      <c r="R173" s="11">
        <v>2.6307549398127189E-5</v>
      </c>
      <c r="S173" s="11">
        <v>3.3322895904294433E-5</v>
      </c>
      <c r="T173" s="11">
        <v>3.5076732530836249E-5</v>
      </c>
      <c r="U173" s="11">
        <v>4.8055123567245662E-5</v>
      </c>
      <c r="V173" s="11">
        <v>6.2085816579580158E-5</v>
      </c>
      <c r="W173" s="11">
        <v>1.7012215277455579E-4</v>
      </c>
      <c r="X173" s="11">
        <v>3.0895276283311226E-6</v>
      </c>
      <c r="Y173" s="5" t="b">
        <f t="shared" si="76"/>
        <v>0</v>
      </c>
      <c r="Z173" s="34">
        <v>22.75</v>
      </c>
      <c r="AA173" s="29" t="str">
        <f t="shared" si="75"/>
        <v>Y7</v>
      </c>
      <c r="AB173" s="29" t="s">
        <v>39</v>
      </c>
    </row>
    <row r="174" spans="1:33">
      <c r="A174" s="29" t="s">
        <v>39</v>
      </c>
      <c r="B174" s="7">
        <f t="shared" si="77"/>
        <v>4.0358225921521997</v>
      </c>
      <c r="C174" s="6" t="str">
        <v>Y</v>
      </c>
      <c r="D174" s="6">
        <v>8</v>
      </c>
      <c r="E174" s="6" t="str">
        <v>Y8</v>
      </c>
      <c r="F174" s="5">
        <v>360</v>
      </c>
      <c r="G174" s="7">
        <v>6.2068965517241378E-2</v>
      </c>
      <c r="H174" s="7">
        <v>3.8525564803804993E-3</v>
      </c>
      <c r="I174" s="7">
        <v>6.7169808938267695E-3</v>
      </c>
      <c r="J174" s="11">
        <v>3.123712235307661E-5</v>
      </c>
      <c r="K174" s="11">
        <v>6.6964750452333418E-10</v>
      </c>
      <c r="L174" s="11">
        <v>1085494.091771241</v>
      </c>
      <c r="M174" s="11">
        <v>1.085494091771241E+16</v>
      </c>
      <c r="N174" s="11">
        <v>1173419.1132047116</v>
      </c>
      <c r="O174" s="7">
        <v>0.15676520382776066</v>
      </c>
      <c r="P174" s="11">
        <v>6.7169808938267702E-4</v>
      </c>
      <c r="Q174" s="11">
        <v>1.2938774135552161E-5</v>
      </c>
      <c r="R174" s="11">
        <v>1.9408161203328241E-5</v>
      </c>
      <c r="S174" s="11">
        <v>2.4583670857549103E-5</v>
      </c>
      <c r="T174" s="11">
        <v>2.5877548271104322E-5</v>
      </c>
      <c r="U174" s="11">
        <v>3.5452241131412925E-5</v>
      </c>
      <c r="V174" s="11">
        <v>4.5803260439854648E-5</v>
      </c>
      <c r="W174" s="11">
        <v>1.2550610911485596E-4</v>
      </c>
      <c r="X174" s="11">
        <v>2.1208511247803351E-6</v>
      </c>
      <c r="Y174" s="5" t="b">
        <f t="shared" si="76"/>
        <v>0</v>
      </c>
      <c r="Z174" s="34">
        <v>19.5</v>
      </c>
      <c r="AA174" s="29" t="str">
        <f t="shared" si="75"/>
        <v>Y8</v>
      </c>
      <c r="AB174" s="29" t="s">
        <v>39</v>
      </c>
    </row>
    <row r="175" spans="1:33">
      <c r="A175" s="29" t="s">
        <v>39</v>
      </c>
      <c r="B175" s="7">
        <f t="shared" si="77"/>
        <v>3.3912120392390013</v>
      </c>
      <c r="C175" s="6" t="str">
        <v>Y</v>
      </c>
      <c r="D175" s="6">
        <v>9</v>
      </c>
      <c r="E175" s="6" t="str">
        <v>Y9</v>
      </c>
      <c r="F175" s="5">
        <v>330</v>
      </c>
      <c r="G175" s="7">
        <v>5.6896551724137934E-2</v>
      </c>
      <c r="H175" s="7">
        <v>3.2372175980975031E-3</v>
      </c>
      <c r="I175" s="7">
        <v>5.7432100906322364E-3</v>
      </c>
      <c r="J175" s="11">
        <v>2.6708629834779179E-5</v>
      </c>
      <c r="K175" s="11">
        <v>3.456632364967611E-10</v>
      </c>
      <c r="L175" s="11">
        <v>1677143.6740139541</v>
      </c>
      <c r="M175" s="11">
        <v>1.6771436740139542E+16</v>
      </c>
      <c r="N175" s="11">
        <v>1812992.3116090843</v>
      </c>
      <c r="O175" s="7">
        <v>0.14793035434632548</v>
      </c>
      <c r="P175" s="11">
        <v>5.7432100906322362E-4</v>
      </c>
      <c r="Q175" s="11">
        <v>9.2960103874829156E-6</v>
      </c>
      <c r="R175" s="11">
        <v>1.3944015581224374E-5</v>
      </c>
      <c r="S175" s="11">
        <v>1.7662419736217538E-5</v>
      </c>
      <c r="T175" s="11">
        <v>1.8592020774965831E-5</v>
      </c>
      <c r="U175" s="11">
        <v>2.5471068461703192E-5</v>
      </c>
      <c r="V175" s="11">
        <v>3.2907876771689521E-5</v>
      </c>
      <c r="W175" s="11">
        <v>9.0171300758584271E-5</v>
      </c>
      <c r="X175" s="11">
        <v>1.4089771424011091E-6</v>
      </c>
      <c r="Y175" s="5" t="b">
        <f t="shared" si="76"/>
        <v>0</v>
      </c>
      <c r="Z175" s="34">
        <v>16.25</v>
      </c>
      <c r="AA175" s="29" t="str">
        <f t="shared" si="75"/>
        <v>Y9</v>
      </c>
      <c r="AB175" s="29" t="s">
        <v>39</v>
      </c>
    </row>
    <row r="176" spans="1:33">
      <c r="A176" s="29" t="s">
        <v>39</v>
      </c>
      <c r="B176" s="7">
        <f t="shared" si="77"/>
        <v>2.8082626896938168</v>
      </c>
      <c r="C176" s="6" t="str">
        <v>Y</v>
      </c>
      <c r="D176" s="6">
        <v>9.99</v>
      </c>
      <c r="E176" s="6" t="str">
        <v>Y9.99</v>
      </c>
      <c r="F176" s="5">
        <v>300.3</v>
      </c>
      <c r="G176" s="7">
        <v>5.177586206896552E-2</v>
      </c>
      <c r="H176" s="7">
        <v>2.6807398929845423E-3</v>
      </c>
      <c r="I176" s="7">
        <v>4.8465110754777703E-3</v>
      </c>
      <c r="J176" s="11">
        <v>2.2538557402980811E-5</v>
      </c>
      <c r="K176" s="11">
        <v>1.6879818541363121E-10</v>
      </c>
      <c r="L176" s="11">
        <v>2687591.79664566</v>
      </c>
      <c r="M176" s="11">
        <v>2.68759179664566E+16</v>
      </c>
      <c r="N176" s="11">
        <v>2905286.7321739583</v>
      </c>
      <c r="O176" s="7">
        <v>0.13891577273929159</v>
      </c>
      <c r="P176" s="11">
        <v>4.8465110754777706E-4</v>
      </c>
      <c r="Q176" s="11">
        <v>6.4961177909123382E-6</v>
      </c>
      <c r="R176" s="11">
        <v>9.7441766863685069E-6</v>
      </c>
      <c r="S176" s="11">
        <v>1.2342623802733442E-5</v>
      </c>
      <c r="T176" s="11">
        <v>1.2992235581824676E-5</v>
      </c>
      <c r="U176" s="11">
        <v>1.7799362747099807E-5</v>
      </c>
      <c r="V176" s="11">
        <v>2.2996256979829677E-5</v>
      </c>
      <c r="W176" s="11">
        <v>6.3012342571849671E-5</v>
      </c>
      <c r="X176" s="11">
        <v>9.0447900756607599E-7</v>
      </c>
      <c r="Y176" s="5" t="b">
        <f t="shared" si="76"/>
        <v>0</v>
      </c>
      <c r="Z176" s="34">
        <v>13</v>
      </c>
      <c r="AA176" s="29" t="str">
        <f t="shared" si="75"/>
        <v>Y9.99</v>
      </c>
      <c r="AB176" s="29" t="s">
        <v>39</v>
      </c>
    </row>
    <row r="177" spans="2:18">
      <c r="B177" s="7"/>
    </row>
    <row r="178" spans="2:18">
      <c r="B178" s="7"/>
    </row>
    <row r="179" spans="2:18">
      <c r="B179" s="7">
        <f>(B160-B161)/10</f>
        <v>0.42942896254458918</v>
      </c>
    </row>
    <row r="180" spans="2:18">
      <c r="B180" s="7">
        <f>B161+B179</f>
        <v>28.533826257431624</v>
      </c>
      <c r="H180" s="5">
        <f>AVERAGEIFS(H119:H148,C119:C148,"F")</f>
        <v>1.3533843968820187</v>
      </c>
      <c r="I180" s="5">
        <f>AVERAGEIFS(I119:I148,C119:C148,"F")</f>
        <v>1.3123386692097816</v>
      </c>
    </row>
    <row r="181" spans="2:18">
      <c r="H181" s="5">
        <f>AVERAGEIFS(H119:H148,C119:C148,"G")</f>
        <v>0.9181034482758621</v>
      </c>
      <c r="I181" s="5">
        <f>AVERAGEIFS(I119:I148,C119:C148,"G")</f>
        <v>0.92553693425651784</v>
      </c>
    </row>
    <row r="182" spans="2:18">
      <c r="H182" s="5">
        <f>AVERAGEIFS(H119:H148,C119:C148,"K")</f>
        <v>0.54370095124851359</v>
      </c>
      <c r="I182" s="5">
        <f>AVERAGEIFS(I119:I148,C119:C148,"K")</f>
        <v>0.57659003192767433</v>
      </c>
    </row>
    <row r="188" spans="2:18">
      <c r="G188" s="5">
        <f>I188*0.00456</f>
        <v>0.16239675001558865</v>
      </c>
      <c r="H188" s="5" t="s">
        <v>1</v>
      </c>
      <c r="I188" s="5">
        <f t="shared" ref="I188:I194" si="78">AVERAGEIFS($I$15:$I$115,$C$15:$C$115,H188)</f>
        <v>35.613322371839615</v>
      </c>
      <c r="J188" s="5">
        <f t="shared" ref="J188:J194" si="79">_xlfn.MAXIFS($G$15:$G$115,$C$15:$C$115,H188)</f>
        <v>9.4827586206896548</v>
      </c>
      <c r="K188" s="5">
        <f t="shared" ref="K188:K194" si="80">I188^2 *J188^4</f>
        <v>10255663.569143409</v>
      </c>
      <c r="L188" s="5">
        <f t="shared" ref="L188:L194" si="81">SQRT(K188)</f>
        <v>3202.4464974677421</v>
      </c>
      <c r="M188" s="5">
        <f t="shared" ref="M188:M194" si="82">_xlfn.MAXIFS($H$15:$H$115,$C$15:$C$115,H188)</f>
        <v>89.922711058263971</v>
      </c>
      <c r="N188" s="5">
        <f>M188^(1/3)</f>
        <v>4.4801215531277228</v>
      </c>
      <c r="P188" s="5">
        <f>L188*0.01</f>
        <v>32.024464974677421</v>
      </c>
      <c r="Q188" s="5">
        <f>L188*0.5</f>
        <v>1601.2232487338711</v>
      </c>
      <c r="R188" s="5">
        <f>L188*4.85</f>
        <v>15531.865512718548</v>
      </c>
    </row>
    <row r="189" spans="2:18">
      <c r="H189" s="5" t="s">
        <v>2</v>
      </c>
      <c r="I189" s="5">
        <f t="shared" si="78"/>
        <v>8.1888612351473515</v>
      </c>
      <c r="J189" s="5">
        <f t="shared" si="79"/>
        <v>4.3103448275862073</v>
      </c>
      <c r="K189" s="5">
        <f t="shared" si="80"/>
        <v>23147.019849006207</v>
      </c>
      <c r="L189" s="5">
        <f t="shared" si="81"/>
        <v>152.14144684801116</v>
      </c>
      <c r="M189" s="5">
        <f t="shared" si="82"/>
        <v>18.579072532699172</v>
      </c>
    </row>
    <row r="190" spans="2:18">
      <c r="H190" s="5" t="s">
        <v>3</v>
      </c>
      <c r="I190" s="5">
        <f t="shared" si="78"/>
        <v>2.1606046729981676</v>
      </c>
      <c r="J190" s="5">
        <f t="shared" si="79"/>
        <v>1.7241379310344827</v>
      </c>
      <c r="K190" s="5">
        <f t="shared" si="80"/>
        <v>41.251395776409211</v>
      </c>
      <c r="L190" s="5">
        <f t="shared" si="81"/>
        <v>6.4227249494594743</v>
      </c>
      <c r="M190" s="5">
        <f t="shared" si="82"/>
        <v>2.9726516052318663</v>
      </c>
    </row>
    <row r="191" spans="2:18">
      <c r="H191" s="5" t="s">
        <v>4</v>
      </c>
      <c r="I191" s="5">
        <f t="shared" si="78"/>
        <v>1.344184458220375</v>
      </c>
      <c r="J191" s="5">
        <f t="shared" si="79"/>
        <v>1.2931034482758621</v>
      </c>
      <c r="K191" s="5">
        <f t="shared" si="80"/>
        <v>5.0518543238304456</v>
      </c>
      <c r="L191" s="5">
        <f t="shared" si="81"/>
        <v>2.2476330491942953</v>
      </c>
      <c r="M191" s="5">
        <f t="shared" si="82"/>
        <v>1.6721165279429251</v>
      </c>
    </row>
    <row r="192" spans="2:18">
      <c r="H192" s="5" t="s">
        <v>5</v>
      </c>
      <c r="I192" s="5">
        <f t="shared" si="78"/>
        <v>0.92553693425651784</v>
      </c>
      <c r="J192" s="5">
        <f t="shared" si="79"/>
        <v>1.0344827586206897</v>
      </c>
      <c r="K192" s="5">
        <f t="shared" si="80"/>
        <v>0.98102604128358151</v>
      </c>
      <c r="L192" s="5">
        <f t="shared" si="81"/>
        <v>0.99046758719484684</v>
      </c>
      <c r="M192" s="5">
        <f t="shared" si="82"/>
        <v>1.0701545778834722</v>
      </c>
    </row>
    <row r="193" spans="3:13">
      <c r="H193" s="5" t="s">
        <v>6</v>
      </c>
      <c r="I193" s="5">
        <f t="shared" si="78"/>
        <v>0.59387858627364654</v>
      </c>
      <c r="J193" s="5">
        <f t="shared" si="79"/>
        <v>0.86206896551724133</v>
      </c>
      <c r="K193" s="5">
        <f t="shared" si="80"/>
        <v>0.19478852775761207</v>
      </c>
      <c r="L193" s="5">
        <f t="shared" si="81"/>
        <v>0.44134853319979672</v>
      </c>
      <c r="M193" s="5">
        <f t="shared" si="82"/>
        <v>0.74316290130796658</v>
      </c>
    </row>
    <row r="194" spans="3:13">
      <c r="H194" s="5" t="s">
        <v>7</v>
      </c>
      <c r="I194" s="5">
        <f t="shared" si="78"/>
        <v>0.30859869282425395</v>
      </c>
      <c r="J194" s="5">
        <f t="shared" si="79"/>
        <v>0.60344827586206895</v>
      </c>
      <c r="K194" s="5">
        <f t="shared" si="80"/>
        <v>1.2628401100483343E-2</v>
      </c>
      <c r="L194" s="5">
        <f t="shared" si="81"/>
        <v>0.11237615895056809</v>
      </c>
      <c r="M194" s="5">
        <f t="shared" si="82"/>
        <v>0.36414982164090365</v>
      </c>
    </row>
    <row r="196" spans="3:13">
      <c r="H196" s="5" t="s">
        <v>1</v>
      </c>
      <c r="I196" s="5">
        <f t="shared" ref="I196:I202" si="83">_xlfn.MAXIFS($I$15:$I$115,$C$15:$C$115,H196)</f>
        <v>57.343269698516139</v>
      </c>
      <c r="J196" s="5">
        <f t="shared" ref="J196:J202" si="84">_xlfn.MAXIFS($G$15:$G$115,$C$15:$C$115,H196)</f>
        <v>9.4827586206896548</v>
      </c>
      <c r="K196" s="5">
        <f t="shared" ref="K196:K202" si="85">I196^2 *J196^4</f>
        <v>26589103.164990887</v>
      </c>
      <c r="L196" s="5" cm="1">
        <f t="array" ref="L196:L202">SQRT(K196:K202)</f>
        <v>5156.4622722357708</v>
      </c>
    </row>
    <row r="197" spans="3:13">
      <c r="H197" s="5" t="s">
        <v>2</v>
      </c>
      <c r="I197" s="5">
        <f t="shared" si="83"/>
        <v>13.871442538944944</v>
      </c>
      <c r="J197" s="5">
        <f t="shared" si="84"/>
        <v>4.3103448275862073</v>
      </c>
      <c r="K197" s="5">
        <f t="shared" si="85"/>
        <v>66418.844346525279</v>
      </c>
      <c r="L197" s="5">
        <v>257.71853706422689</v>
      </c>
    </row>
    <row r="198" spans="3:13">
      <c r="H198" s="5" t="s">
        <v>3</v>
      </c>
      <c r="I198" s="5">
        <f t="shared" si="83"/>
        <v>2.6658125708953904</v>
      </c>
      <c r="J198" s="5">
        <f t="shared" si="84"/>
        <v>1.7241379310344827</v>
      </c>
      <c r="K198" s="5">
        <f t="shared" si="85"/>
        <v>62.79820770620065</v>
      </c>
      <c r="L198" s="5">
        <v>7.9245320181194705</v>
      </c>
    </row>
    <row r="199" spans="3:13">
      <c r="H199" s="5" t="s">
        <v>4</v>
      </c>
      <c r="I199" s="5">
        <f t="shared" si="83"/>
        <v>1.588326879858764</v>
      </c>
      <c r="J199" s="5">
        <f t="shared" si="84"/>
        <v>1.2931034482758621</v>
      </c>
      <c r="K199" s="5">
        <f t="shared" si="85"/>
        <v>7.0536328552691456</v>
      </c>
      <c r="L199" s="5">
        <v>2.6558676275878557</v>
      </c>
    </row>
    <row r="200" spans="3:13">
      <c r="H200" s="5" t="s">
        <v>5</v>
      </c>
      <c r="I200" s="5">
        <f t="shared" si="83"/>
        <v>1.0629231411354951</v>
      </c>
      <c r="J200" s="5">
        <f t="shared" si="84"/>
        <v>1.0344827586206897</v>
      </c>
      <c r="K200" s="5">
        <f t="shared" si="85"/>
        <v>1.2938881989035362</v>
      </c>
      <c r="L200" s="5">
        <v>1.1374920654244303</v>
      </c>
    </row>
    <row r="201" spans="3:13">
      <c r="H201" s="5" t="s">
        <v>6</v>
      </c>
      <c r="I201" s="5">
        <f t="shared" si="83"/>
        <v>0.76555362872948785</v>
      </c>
      <c r="J201" s="5">
        <f t="shared" si="84"/>
        <v>0.86206896551724133</v>
      </c>
      <c r="K201" s="5">
        <f t="shared" si="85"/>
        <v>0.32368254629176202</v>
      </c>
      <c r="L201" s="5">
        <v>0.56893105583344805</v>
      </c>
    </row>
    <row r="202" spans="3:13">
      <c r="H202" s="5" t="s">
        <v>7</v>
      </c>
      <c r="I202" s="5">
        <f t="shared" si="83"/>
        <v>0.40285809191019789</v>
      </c>
      <c r="J202" s="5">
        <f t="shared" si="84"/>
        <v>0.60344827586206895</v>
      </c>
      <c r="K202" s="5">
        <f t="shared" si="85"/>
        <v>2.1521096059917668E-2</v>
      </c>
      <c r="L202" s="5">
        <v>0.14670070231569332</v>
      </c>
    </row>
    <row r="205" spans="3:13">
      <c r="C205" s="41" t="str" cm="1">
        <f t="array" ref="C205:K205">C151:K151</f>
        <v>ST</v>
      </c>
      <c r="D205" s="41" t="str">
        <v>SC</v>
      </c>
      <c r="E205" s="41" t="str">
        <v>STC</v>
      </c>
      <c r="F205" s="41" t="str">
        <v>K</v>
      </c>
      <c r="G205" s="41" t="str">
        <v>T</v>
      </c>
      <c r="H205" s="41" t="str">
        <v>M</v>
      </c>
      <c r="I205" s="41" t="str">
        <v>R</v>
      </c>
      <c r="J205" s="41" t="str">
        <v>R(AU)</v>
      </c>
      <c r="K205" s="41" t="str">
        <v>L</v>
      </c>
      <c r="L205" s="41" t="s">
        <v>72</v>
      </c>
    </row>
    <row r="206" spans="3:13">
      <c r="C206" s="42" t="str" cm="1">
        <f t="array" ref="C206:K213">C84:K91</f>
        <v>M</v>
      </c>
      <c r="D206" s="42">
        <v>9</v>
      </c>
      <c r="E206" s="42" t="str">
        <v>M9</v>
      </c>
      <c r="F206" s="42">
        <v>2510</v>
      </c>
      <c r="G206" s="43">
        <v>0.43275862068965515</v>
      </c>
      <c r="H206" s="43">
        <v>0.18728002378121283</v>
      </c>
      <c r="I206" s="43">
        <v>0.22143298281425988</v>
      </c>
      <c r="J206" s="43">
        <v>1.0297675825656641E-3</v>
      </c>
      <c r="K206" s="43">
        <v>1.7197587673975741E-3</v>
      </c>
      <c r="L206" s="36">
        <f>H206*1047.57</f>
        <v>196.1889345124851</v>
      </c>
      <c r="M206" s="5">
        <f>I206*9.7312</f>
        <v>2.1548086423621258</v>
      </c>
    </row>
    <row r="207" spans="3:13">
      <c r="C207" s="44" t="str">
        <v>L</v>
      </c>
      <c r="D207" s="44">
        <v>0</v>
      </c>
      <c r="E207" s="44" t="str">
        <v>L0</v>
      </c>
      <c r="F207" s="44">
        <v>2400</v>
      </c>
      <c r="G207" s="7">
        <v>0.41379310344827586</v>
      </c>
      <c r="H207" s="7">
        <v>0.17122473246135553</v>
      </c>
      <c r="I207" s="7">
        <v>0.20427247300194185</v>
      </c>
      <c r="J207" s="7">
        <v>9.4996313572836525E-4</v>
      </c>
      <c r="K207" s="7">
        <v>1.2233555200000556E-3</v>
      </c>
      <c r="L207" s="5">
        <f t="shared" ref="L207:L214" si="86">H207*1047.57</f>
        <v>179.36989298454219</v>
      </c>
      <c r="M207" s="5">
        <f t="shared" ref="M207:M214" si="87">I207*9.7312</f>
        <v>1.9878162892764963</v>
      </c>
    </row>
    <row r="208" spans="3:13">
      <c r="C208" s="44" t="str">
        <v>L</v>
      </c>
      <c r="D208" s="44">
        <v>1</v>
      </c>
      <c r="E208" s="44" t="str">
        <v>L1</v>
      </c>
      <c r="F208" s="44">
        <v>2290</v>
      </c>
      <c r="G208" s="7">
        <v>0.39482758620689656</v>
      </c>
      <c r="H208" s="7">
        <v>0.15588882282996433</v>
      </c>
      <c r="I208" s="7">
        <v>0.18772991339466311</v>
      </c>
      <c r="J208" s="7">
        <v>8.7303244816893809E-4</v>
      </c>
      <c r="K208" s="7">
        <v>8.5643994458660822E-4</v>
      </c>
      <c r="L208" s="5">
        <f t="shared" si="86"/>
        <v>163.30445413198572</v>
      </c>
      <c r="M208" s="5">
        <f t="shared" si="87"/>
        <v>1.8268373332261456</v>
      </c>
    </row>
    <row r="209" spans="3:15">
      <c r="C209" s="44" t="str">
        <v>L</v>
      </c>
      <c r="D209" s="44">
        <v>2</v>
      </c>
      <c r="E209" s="44" t="str">
        <v>L2</v>
      </c>
      <c r="F209" s="44">
        <v>2180</v>
      </c>
      <c r="G209" s="7">
        <v>0.37586206896551722</v>
      </c>
      <c r="H209" s="7">
        <v>0.14127229488703921</v>
      </c>
      <c r="I209" s="7">
        <v>0.17181113232712067</v>
      </c>
      <c r="J209" s="7">
        <v>7.9900262438669897E-4</v>
      </c>
      <c r="K209" s="7">
        <v>5.8913740887640332E-4</v>
      </c>
      <c r="L209" s="5">
        <f t="shared" si="86"/>
        <v>147.99261795481567</v>
      </c>
      <c r="M209" s="5">
        <f t="shared" si="87"/>
        <v>1.6719284909016765</v>
      </c>
    </row>
    <row r="210" spans="3:15">
      <c r="C210" s="44" t="str">
        <v>L</v>
      </c>
      <c r="D210" s="44">
        <v>3</v>
      </c>
      <c r="E210" s="44" t="str">
        <v>L3</v>
      </c>
      <c r="F210" s="44">
        <v>2070</v>
      </c>
      <c r="G210" s="7">
        <v>0.35689655172413792</v>
      </c>
      <c r="H210" s="7">
        <v>0.12737514863258026</v>
      </c>
      <c r="I210" s="7">
        <v>0.15652230448358126</v>
      </c>
      <c r="J210" s="7">
        <v>7.2790237956946527E-4</v>
      </c>
      <c r="K210" s="7">
        <v>3.9748603439255224E-4</v>
      </c>
      <c r="L210" s="5">
        <f t="shared" si="86"/>
        <v>133.4343844530321</v>
      </c>
      <c r="M210" s="5">
        <f t="shared" si="87"/>
        <v>1.5231498493906259</v>
      </c>
    </row>
    <row r="211" spans="3:15">
      <c r="C211" s="44" t="str">
        <v>L</v>
      </c>
      <c r="D211" s="44">
        <v>4</v>
      </c>
      <c r="E211" s="44" t="str">
        <v>L4</v>
      </c>
      <c r="F211" s="44">
        <v>1960</v>
      </c>
      <c r="G211" s="7">
        <v>0.33793103448275863</v>
      </c>
      <c r="H211" s="7">
        <v>0.1141973840665874</v>
      </c>
      <c r="I211" s="7">
        <v>0.1418699906224411</v>
      </c>
      <c r="J211" s="7">
        <v>6.5976222433145341E-4</v>
      </c>
      <c r="K211" s="7">
        <v>2.6247829193161047E-4</v>
      </c>
      <c r="L211" s="5">
        <f t="shared" si="86"/>
        <v>119.62975362663495</v>
      </c>
      <c r="M211" s="5">
        <f t="shared" si="87"/>
        <v>1.3805652527450987</v>
      </c>
    </row>
    <row r="212" spans="3:15">
      <c r="C212" s="44" t="str">
        <v>L</v>
      </c>
      <c r="D212" s="44">
        <v>5</v>
      </c>
      <c r="E212" s="44" t="str">
        <v>L5</v>
      </c>
      <c r="F212" s="44">
        <v>1850</v>
      </c>
      <c r="G212" s="7">
        <v>0.31896551724137934</v>
      </c>
      <c r="H212" s="7">
        <v>0.10173900118906067</v>
      </c>
      <c r="I212" s="7">
        <v>0.1278611842974452</v>
      </c>
      <c r="J212" s="7">
        <v>5.9461468198893737E-4</v>
      </c>
      <c r="K212" s="7">
        <v>1.6922027044011595E-4</v>
      </c>
      <c r="L212" s="5">
        <f t="shared" si="86"/>
        <v>106.57872547562428</v>
      </c>
      <c r="M212" s="5">
        <f t="shared" si="87"/>
        <v>1.2442427566352987</v>
      </c>
    </row>
    <row r="213" spans="3:15">
      <c r="C213" s="44" t="str">
        <v>L</v>
      </c>
      <c r="D213" s="44">
        <v>6</v>
      </c>
      <c r="E213" s="44" t="str">
        <v>L6</v>
      </c>
      <c r="F213" s="44">
        <v>1740</v>
      </c>
      <c r="G213" s="7">
        <v>0.3</v>
      </c>
      <c r="H213" s="7">
        <v>0.09</v>
      </c>
      <c r="I213" s="7">
        <v>0.11450336728854528</v>
      </c>
      <c r="J213" s="7">
        <v>5.3249454633982516E-4</v>
      </c>
      <c r="K213" s="7">
        <v>1.0619927107536555E-4</v>
      </c>
      <c r="L213" s="5">
        <f t="shared" si="86"/>
        <v>94.281299999999987</v>
      </c>
      <c r="M213" s="5">
        <f t="shared" si="87"/>
        <v>1.1142551677582917</v>
      </c>
    </row>
    <row r="214" spans="3:15">
      <c r="C214" s="44" t="s">
        <v>8</v>
      </c>
      <c r="D214" s="44">
        <v>7</v>
      </c>
      <c r="E214" s="44" t="s">
        <v>73</v>
      </c>
      <c r="F214" s="44">
        <v>1630</v>
      </c>
      <c r="G214" s="7">
        <v>0.2810344827586207</v>
      </c>
      <c r="H214" s="7">
        <v>7.8980380499405478E-2</v>
      </c>
      <c r="I214" s="7">
        <v>0.10180457600725096</v>
      </c>
      <c r="J214" s="7">
        <v>4.7343919047979348E-4</v>
      </c>
      <c r="K214" s="7">
        <v>6.4650671844368698E-5</v>
      </c>
      <c r="L214" s="5">
        <f t="shared" si="86"/>
        <v>82.737477199762196</v>
      </c>
      <c r="M214" s="5">
        <f t="shared" si="87"/>
        <v>0.9906806900417604</v>
      </c>
    </row>
    <row r="215" spans="3:15">
      <c r="D215" s="44"/>
      <c r="E215" s="44"/>
      <c r="F215" s="44"/>
      <c r="G215" s="44"/>
      <c r="H215" s="7"/>
      <c r="I215" s="7"/>
      <c r="J215" s="7"/>
      <c r="K215" s="7"/>
      <c r="L215" s="7"/>
    </row>
    <row r="218" spans="3:15">
      <c r="C218" s="5" t="s">
        <v>74</v>
      </c>
      <c r="E218" s="5">
        <v>3500</v>
      </c>
      <c r="F218" s="5">
        <f>3500-(10*110)</f>
        <v>2400</v>
      </c>
      <c r="G218" s="5">
        <f>F218/5800</f>
        <v>0.41379310344827586</v>
      </c>
      <c r="H218" s="5">
        <f>G218^1.98</f>
        <v>0.17427329051296417</v>
      </c>
      <c r="I218" s="5">
        <f>G218^1.8</f>
        <v>0.20427247300194185</v>
      </c>
      <c r="L218" s="5">
        <f t="shared" ref="L218" si="88">H218*1047.57</f>
        <v>182.56347094266587</v>
      </c>
      <c r="M218" s="5">
        <f>H218*9.7312</f>
        <v>1.6958882446397567</v>
      </c>
      <c r="N218" s="5" cm="1">
        <f t="array" ref="N218">ROOT(L218*0.1,3)</f>
        <v>2.6331238978607798</v>
      </c>
      <c r="O218" s="5" cm="1">
        <f t="array" ref="O218">ROOT(L218*0.3,3)</f>
        <v>3.7976218102558787</v>
      </c>
    </row>
    <row r="219" spans="3:15">
      <c r="L219" s="5">
        <f>L206*4132</f>
        <v>810652.67740558845</v>
      </c>
    </row>
  </sheetData>
  <conditionalFormatting sqref="C2">
    <cfRule type="colorScale" priority="6">
      <colorScale>
        <cfvo type="min"/>
        <cfvo type="percentile" val="50"/>
        <cfvo type="max"/>
        <color rgb="FFC00000"/>
        <color theme="7" tint="0.79998168889431442"/>
        <color rgb="FFFFFF00"/>
      </colorScale>
    </cfRule>
  </conditionalFormatting>
  <conditionalFormatting sqref="D2:D11">
    <cfRule type="colorScale" priority="7">
      <colorScale>
        <cfvo type="min"/>
        <cfvo type="percentile" val="50"/>
        <cfvo type="max"/>
        <color rgb="FFF79472"/>
        <color theme="7" tint="0.79998168889431442"/>
        <color rgb="FFFFFF00"/>
      </colorScale>
    </cfRule>
  </conditionalFormatting>
  <conditionalFormatting sqref="E2:E11">
    <cfRule type="colorScale" priority="5">
      <colorScale>
        <cfvo type="min"/>
        <cfvo type="percentile" val="50"/>
        <cfvo type="max"/>
        <color rgb="FFF79472"/>
        <color theme="7" tint="0.79998168889431442"/>
        <color rgb="FFFFFF00"/>
      </colorScale>
    </cfRule>
  </conditionalFormatting>
  <conditionalFormatting sqref="J15:N115">
    <cfRule type="expression" dxfId="17" priority="18">
      <formula>J15&lt;0.001</formula>
    </cfRule>
    <cfRule type="expression" dxfId="16" priority="19">
      <formula>J15&gt;10000</formula>
    </cfRule>
  </conditionalFormatting>
  <conditionalFormatting sqref="J119:N149">
    <cfRule type="expression" dxfId="15" priority="12">
      <formula>J119&lt;0.001</formula>
    </cfRule>
    <cfRule type="expression" dxfId="14" priority="13">
      <formula>J119&gt;10000</formula>
    </cfRule>
  </conditionalFormatting>
  <conditionalFormatting sqref="J152:N176">
    <cfRule type="expression" dxfId="13" priority="10">
      <formula>J152&lt;0.001</formula>
    </cfRule>
    <cfRule type="expression" dxfId="12" priority="11">
      <formula>J152&gt;10000</formula>
    </cfRule>
  </conditionalFormatting>
  <conditionalFormatting sqref="P15:P115">
    <cfRule type="cellIs" dxfId="11" priority="4" operator="lessThan">
      <formula>0.001</formula>
    </cfRule>
  </conditionalFormatting>
  <conditionalFormatting sqref="P119:P148">
    <cfRule type="cellIs" dxfId="10" priority="3" operator="lessThan">
      <formula>0.001</formula>
    </cfRule>
  </conditionalFormatting>
  <conditionalFormatting sqref="P152:P176">
    <cfRule type="cellIs" dxfId="9" priority="2" operator="lessThan">
      <formula>0.001</formula>
    </cfRule>
  </conditionalFormatting>
  <conditionalFormatting sqref="P149:W149">
    <cfRule type="expression" dxfId="8" priority="20">
      <formula>P149&lt;0.001</formula>
    </cfRule>
    <cfRule type="expression" dxfId="7" priority="21">
      <formula>P149&gt;10000</formula>
    </cfRule>
  </conditionalFormatting>
  <conditionalFormatting sqref="Q15:X115">
    <cfRule type="expression" dxfId="6" priority="16">
      <formula>Q15&lt;0.001</formula>
    </cfRule>
    <cfRule type="expression" dxfId="5" priority="17">
      <formula>Q15&gt;10000</formula>
    </cfRule>
  </conditionalFormatting>
  <conditionalFormatting sqref="Q119:X148">
    <cfRule type="expression" dxfId="4" priority="14">
      <formula>Q119&lt;0.001</formula>
    </cfRule>
    <cfRule type="expression" dxfId="3" priority="15">
      <formula>Q119&gt;10000</formula>
    </cfRule>
  </conditionalFormatting>
  <conditionalFormatting sqref="Q152:X176">
    <cfRule type="expression" dxfId="2" priority="8">
      <formula>Q152&lt;0.001</formula>
    </cfRule>
    <cfRule type="expression" dxfId="1" priority="9">
      <formula>Q152&gt;10000</formula>
    </cfRule>
  </conditionalFormatting>
  <conditionalFormatting sqref="AB119:AJ148">
    <cfRule type="containsText" dxfId="0" priority="1" operator="containsText" text="FALSE">
      <formula>NOT(ISERROR(SEARCH("FALSE",AB119)))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1127-29D5-ED49-BF58-610629E0810F}">
  <dimension ref="A2:F6"/>
  <sheetViews>
    <sheetView tabSelected="1" topLeftCell="A2" workbookViewId="0">
      <selection activeCell="E7" sqref="E7"/>
    </sheetView>
  </sheetViews>
  <sheetFormatPr baseColWidth="10" defaultRowHeight="16"/>
  <cols>
    <col min="1" max="1" width="9" bestFit="1" customWidth="1"/>
    <col min="2" max="2" width="12" bestFit="1" customWidth="1"/>
    <col min="3" max="3" width="16.140625" bestFit="1" customWidth="1"/>
    <col min="4" max="4" width="12" bestFit="1" customWidth="1"/>
    <col min="5" max="5" width="8" bestFit="1" customWidth="1"/>
  </cols>
  <sheetData>
    <row r="2" spans="1:6">
      <c r="A2" t="s">
        <v>91</v>
      </c>
      <c r="B2">
        <v>86164.090530999994</v>
      </c>
      <c r="C2" t="s">
        <v>92</v>
      </c>
      <c r="D2">
        <f>(B2*B3)/ABS(B2-B3)</f>
        <v>887113300944.68445</v>
      </c>
      <c r="E2" t="s">
        <v>93</v>
      </c>
    </row>
    <row r="3" spans="1:6">
      <c r="A3" t="s">
        <v>90</v>
      </c>
      <c r="B3">
        <v>86164.098899999997</v>
      </c>
      <c r="D3">
        <f>D2/31557600</f>
        <v>28110.924181328253</v>
      </c>
      <c r="E3" t="s">
        <v>94</v>
      </c>
    </row>
    <row r="6" spans="1:6">
      <c r="C6">
        <v>687</v>
      </c>
      <c r="D6">
        <f>C6/365.2564</f>
        <v>1.8808705336853784</v>
      </c>
      <c r="E6">
        <f>D6*24</f>
        <v>45.140892808449081</v>
      </c>
      <c r="F6">
        <f>E6*24</f>
        <v>1083.3814274027779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628E-6319-1A4C-A2C5-CDA6E93202CA}">
  <dimension ref="A1:T59"/>
  <sheetViews>
    <sheetView topLeftCell="I50" zoomScale="160" zoomScaleNormal="160" workbookViewId="0">
      <selection activeCell="T56" sqref="T56"/>
    </sheetView>
  </sheetViews>
  <sheetFormatPr baseColWidth="10" defaultColWidth="11.5703125" defaultRowHeight="16"/>
  <cols>
    <col min="2" max="2" width="2" bestFit="1" customWidth="1"/>
    <col min="3" max="3" width="8" bestFit="1" customWidth="1"/>
    <col min="4" max="6" width="11" bestFit="1" customWidth="1"/>
    <col min="7" max="7" width="10" bestFit="1" customWidth="1"/>
    <col min="8" max="8" width="11" bestFit="1" customWidth="1"/>
    <col min="9" max="9" width="8" bestFit="1" customWidth="1"/>
    <col min="10" max="10" width="10" bestFit="1" customWidth="1"/>
    <col min="11" max="11" width="9" bestFit="1" customWidth="1"/>
    <col min="12" max="12" width="10" bestFit="1" customWidth="1"/>
    <col min="13" max="13" width="11" bestFit="1" customWidth="1"/>
    <col min="14" max="14" width="8.7109375" bestFit="1" customWidth="1"/>
    <col min="15" max="15" width="7" bestFit="1" customWidth="1"/>
    <col min="16" max="16" width="7.5703125" bestFit="1" customWidth="1"/>
    <col min="17" max="17" width="5.42578125" bestFit="1" customWidth="1"/>
    <col min="18" max="18" width="10.7109375" bestFit="1" customWidth="1"/>
    <col min="19" max="19" width="9.7109375" bestFit="1" customWidth="1"/>
    <col min="20" max="20" width="9.28515625" bestFit="1" customWidth="1"/>
  </cols>
  <sheetData>
    <row r="1" spans="1:13">
      <c r="A1" s="1"/>
    </row>
    <row r="2" spans="1:13">
      <c r="B2" t="s">
        <v>16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>
      <c r="C3" t="s">
        <v>11</v>
      </c>
      <c r="D3">
        <v>55000</v>
      </c>
      <c r="E3">
        <v>25000</v>
      </c>
      <c r="F3">
        <v>10000</v>
      </c>
      <c r="G3">
        <v>7500</v>
      </c>
      <c r="H3">
        <v>6000</v>
      </c>
      <c r="I3">
        <v>5000</v>
      </c>
      <c r="J3">
        <v>3500</v>
      </c>
      <c r="K3">
        <v>2400</v>
      </c>
      <c r="L3">
        <v>1300</v>
      </c>
      <c r="M3">
        <v>600</v>
      </c>
    </row>
    <row r="4" spans="1:13">
      <c r="B4" t="s">
        <v>6</v>
      </c>
      <c r="C4" t="s">
        <v>12</v>
      </c>
      <c r="D4">
        <f t="shared" ref="D4:M4" si="0">AVERAGE(D5,D3)</f>
        <v>40000</v>
      </c>
      <c r="E4">
        <f t="shared" si="0"/>
        <v>17500</v>
      </c>
      <c r="F4">
        <f t="shared" si="0"/>
        <v>8750</v>
      </c>
      <c r="G4">
        <f t="shared" si="0"/>
        <v>6750</v>
      </c>
      <c r="H4">
        <f t="shared" si="0"/>
        <v>5500</v>
      </c>
      <c r="I4">
        <f t="shared" si="0"/>
        <v>4250</v>
      </c>
      <c r="J4">
        <f t="shared" si="0"/>
        <v>2950</v>
      </c>
      <c r="K4">
        <f t="shared" si="0"/>
        <v>1850</v>
      </c>
      <c r="L4">
        <f t="shared" si="0"/>
        <v>950</v>
      </c>
      <c r="M4">
        <f t="shared" si="0"/>
        <v>450</v>
      </c>
    </row>
    <row r="5" spans="1:13">
      <c r="C5" t="s">
        <v>13</v>
      </c>
      <c r="D5">
        <v>25000</v>
      </c>
      <c r="E5">
        <v>10000</v>
      </c>
      <c r="F5">
        <v>7500</v>
      </c>
      <c r="G5">
        <v>6000</v>
      </c>
      <c r="H5">
        <v>5000</v>
      </c>
      <c r="I5">
        <v>3500</v>
      </c>
      <c r="J5">
        <v>2400</v>
      </c>
      <c r="K5">
        <v>1300</v>
      </c>
      <c r="L5">
        <v>600</v>
      </c>
      <c r="M5">
        <v>300</v>
      </c>
    </row>
    <row r="6" spans="1:13">
      <c r="C6" t="s">
        <v>11</v>
      </c>
      <c r="D6" s="2">
        <f>D3/5800</f>
        <v>9.4827586206896548</v>
      </c>
      <c r="E6" s="2">
        <f t="shared" ref="E6:M6" si="1">E3/5800</f>
        <v>4.3103448275862073</v>
      </c>
      <c r="F6" s="2">
        <f t="shared" si="1"/>
        <v>1.7241379310344827</v>
      </c>
      <c r="G6" s="2">
        <f t="shared" si="1"/>
        <v>1.2931034482758621</v>
      </c>
      <c r="H6" s="2">
        <f t="shared" si="1"/>
        <v>1.0344827586206897</v>
      </c>
      <c r="I6" s="2">
        <f t="shared" si="1"/>
        <v>0.86206896551724133</v>
      </c>
      <c r="J6" s="2">
        <f t="shared" si="1"/>
        <v>0.60344827586206895</v>
      </c>
      <c r="K6" s="2">
        <f t="shared" si="1"/>
        <v>0.41379310344827586</v>
      </c>
      <c r="L6" s="2">
        <f t="shared" si="1"/>
        <v>0.22413793103448276</v>
      </c>
      <c r="M6" s="2">
        <f t="shared" si="1"/>
        <v>0.10344827586206896</v>
      </c>
    </row>
    <row r="7" spans="1:13">
      <c r="B7" t="s">
        <v>9</v>
      </c>
      <c r="C7" t="s">
        <v>12</v>
      </c>
      <c r="D7" s="2">
        <f t="shared" ref="D7:M8" si="2">D4/5800</f>
        <v>6.8965517241379306</v>
      </c>
      <c r="E7" s="2">
        <f t="shared" si="2"/>
        <v>3.0172413793103448</v>
      </c>
      <c r="F7" s="2">
        <f t="shared" si="2"/>
        <v>1.5086206896551724</v>
      </c>
      <c r="G7" s="2">
        <f t="shared" si="2"/>
        <v>1.1637931034482758</v>
      </c>
      <c r="H7" s="2">
        <f t="shared" si="2"/>
        <v>0.94827586206896552</v>
      </c>
      <c r="I7" s="2">
        <f t="shared" si="2"/>
        <v>0.73275862068965514</v>
      </c>
      <c r="J7" s="2">
        <f t="shared" si="2"/>
        <v>0.50862068965517238</v>
      </c>
      <c r="K7" s="2">
        <f t="shared" si="2"/>
        <v>0.31896551724137934</v>
      </c>
      <c r="L7" s="2">
        <f t="shared" si="2"/>
        <v>0.16379310344827586</v>
      </c>
      <c r="M7" s="2">
        <f t="shared" si="2"/>
        <v>7.7586206896551727E-2</v>
      </c>
    </row>
    <row r="8" spans="1:13">
      <c r="C8" t="s">
        <v>13</v>
      </c>
      <c r="D8" s="2">
        <f t="shared" si="2"/>
        <v>4.3103448275862073</v>
      </c>
      <c r="E8" s="2">
        <f t="shared" si="2"/>
        <v>1.7241379310344827</v>
      </c>
      <c r="F8" s="2">
        <f t="shared" si="2"/>
        <v>1.2931034482758621</v>
      </c>
      <c r="G8" s="2">
        <f t="shared" si="2"/>
        <v>1.0344827586206897</v>
      </c>
      <c r="H8" s="2">
        <f t="shared" si="2"/>
        <v>0.86206896551724133</v>
      </c>
      <c r="I8" s="2">
        <f t="shared" si="2"/>
        <v>0.60344827586206895</v>
      </c>
      <c r="J8" s="2">
        <f t="shared" si="2"/>
        <v>0.41379310344827586</v>
      </c>
      <c r="K8" s="2">
        <f t="shared" si="2"/>
        <v>0.22413793103448276</v>
      </c>
      <c r="L8" s="2">
        <f t="shared" si="2"/>
        <v>0.10344827586206896</v>
      </c>
      <c r="M8" s="2">
        <f t="shared" si="2"/>
        <v>5.1724137931034482E-2</v>
      </c>
    </row>
    <row r="9" spans="1:13">
      <c r="C9" t="s">
        <v>11</v>
      </c>
      <c r="D9" s="2">
        <f>D6*1.8</f>
        <v>17.068965517241381</v>
      </c>
      <c r="E9" s="2">
        <f t="shared" ref="E9:M9" si="3">E6*1.8</f>
        <v>7.7586206896551735</v>
      </c>
      <c r="F9" s="2">
        <f t="shared" si="3"/>
        <v>3.103448275862069</v>
      </c>
      <c r="G9" s="2">
        <f t="shared" si="3"/>
        <v>2.327586206896552</v>
      </c>
      <c r="H9" s="2">
        <f t="shared" si="3"/>
        <v>1.8620689655172415</v>
      </c>
      <c r="I9" s="2">
        <f t="shared" si="3"/>
        <v>1.5517241379310345</v>
      </c>
      <c r="J9" s="2">
        <f t="shared" si="3"/>
        <v>1.0862068965517242</v>
      </c>
      <c r="K9" s="2">
        <f t="shared" si="3"/>
        <v>0.7448275862068966</v>
      </c>
      <c r="L9" s="2">
        <f t="shared" si="3"/>
        <v>0.40344827586206899</v>
      </c>
      <c r="M9" s="2">
        <f t="shared" si="3"/>
        <v>0.18620689655172415</v>
      </c>
    </row>
    <row r="10" spans="1:13">
      <c r="B10" t="s">
        <v>14</v>
      </c>
      <c r="C10" t="s">
        <v>12</v>
      </c>
      <c r="D10" s="2">
        <f t="shared" ref="D10:M11" si="4">D7*1.8</f>
        <v>12.413793103448276</v>
      </c>
      <c r="E10" s="2">
        <f t="shared" si="4"/>
        <v>5.431034482758621</v>
      </c>
      <c r="F10" s="2">
        <f t="shared" si="4"/>
        <v>2.7155172413793105</v>
      </c>
      <c r="G10" s="2">
        <f t="shared" si="4"/>
        <v>2.0948275862068964</v>
      </c>
      <c r="H10" s="2">
        <f t="shared" si="4"/>
        <v>1.7068965517241379</v>
      </c>
      <c r="I10" s="2">
        <f t="shared" si="4"/>
        <v>1.3189655172413792</v>
      </c>
      <c r="J10" s="2">
        <f t="shared" si="4"/>
        <v>0.91551724137931034</v>
      </c>
      <c r="K10" s="2">
        <f t="shared" si="4"/>
        <v>0.57413793103448285</v>
      </c>
      <c r="L10" s="2">
        <f t="shared" si="4"/>
        <v>0.29482758620689653</v>
      </c>
      <c r="M10" s="2">
        <f t="shared" si="4"/>
        <v>0.1396551724137931</v>
      </c>
    </row>
    <row r="11" spans="1:13">
      <c r="C11" t="s">
        <v>13</v>
      </c>
      <c r="D11" s="2">
        <f t="shared" si="4"/>
        <v>7.7586206896551735</v>
      </c>
      <c r="E11" s="2">
        <f t="shared" si="4"/>
        <v>3.103448275862069</v>
      </c>
      <c r="F11" s="2">
        <f t="shared" si="4"/>
        <v>2.327586206896552</v>
      </c>
      <c r="G11" s="2">
        <f t="shared" si="4"/>
        <v>1.8620689655172415</v>
      </c>
      <c r="H11" s="2">
        <f t="shared" si="4"/>
        <v>1.5517241379310345</v>
      </c>
      <c r="I11" s="2">
        <f t="shared" si="4"/>
        <v>1.0862068965517242</v>
      </c>
      <c r="J11" s="2">
        <f t="shared" si="4"/>
        <v>0.7448275862068966</v>
      </c>
      <c r="K11" s="2">
        <f t="shared" si="4"/>
        <v>0.40344827586206899</v>
      </c>
      <c r="L11" s="2">
        <f t="shared" si="4"/>
        <v>0.18620689655172415</v>
      </c>
      <c r="M11" s="2">
        <f t="shared" si="4"/>
        <v>9.3103448275862075E-2</v>
      </c>
    </row>
    <row r="12" spans="1:13">
      <c r="C12" t="s">
        <v>11</v>
      </c>
      <c r="D12" s="3" t="str" cm="1">
        <f t="array" ref="D12">Notation.NUMNOTE_MAGNITUDE(D9^2*D6^4)</f>
        <v>2.356 M</v>
      </c>
      <c r="E12" s="3" t="str" cm="1">
        <f t="array" ref="E12">Notation.NUMNOTE_MAGNITUDE(E9^2*E6^4)</f>
        <v>20.779 k</v>
      </c>
      <c r="F12" s="2">
        <f t="shared" ref="F12:M12" si="5">F9^2*F6^4</f>
        <v>85.109305927835308</v>
      </c>
      <c r="G12" s="2">
        <f t="shared" si="5"/>
        <v>15.147627934910151</v>
      </c>
      <c r="H12" s="2">
        <f t="shared" si="5"/>
        <v>3.9708597773690872</v>
      </c>
      <c r="I12" s="2">
        <f t="shared" si="5"/>
        <v>1.3298329051224267</v>
      </c>
      <c r="J12" s="2">
        <f t="shared" si="5"/>
        <v>0.1564535114547484</v>
      </c>
      <c r="K12" s="2">
        <f t="shared" si="5"/>
        <v>1.6264641648103775E-2</v>
      </c>
      <c r="L12" s="2">
        <f t="shared" si="5"/>
        <v>4.1080636383622905E-4</v>
      </c>
      <c r="M12" s="2">
        <f t="shared" si="5"/>
        <v>3.9708597773690858E-6</v>
      </c>
    </row>
    <row r="13" spans="1:13">
      <c r="B13" t="s">
        <v>8</v>
      </c>
      <c r="C13" t="s">
        <v>12</v>
      </c>
      <c r="D13" s="3" t="str" cm="1">
        <f t="array" ref="D13">Notation.NUMNOTE_MAGNITUDE(D10^2*D7^4)</f>
        <v>348.608 k</v>
      </c>
      <c r="E13" s="3" t="str" cm="1">
        <f t="array" ref="E13">Notation.NUMNOTE_MAGNITUDE(E10^2*E7^4)</f>
        <v>2.445 k</v>
      </c>
      <c r="F13" s="2">
        <f t="shared" ref="F13:M14" si="6">F10^2*F7^4</f>
        <v>38.19665807000694</v>
      </c>
      <c r="G13" s="2">
        <f t="shared" si="6"/>
        <v>8.0500705373565786</v>
      </c>
      <c r="H13" s="2">
        <f t="shared" si="6"/>
        <v>2.3558801112315919</v>
      </c>
      <c r="I13" s="2">
        <f t="shared" si="6"/>
        <v>0.50154583602910974</v>
      </c>
      <c r="J13" s="2">
        <f t="shared" si="6"/>
        <v>5.6093061591425276E-2</v>
      </c>
      <c r="K13" s="2">
        <f t="shared" si="6"/>
        <v>3.411987404229805E-3</v>
      </c>
      <c r="L13" s="2">
        <f t="shared" si="6"/>
        <v>6.2563160604273984E-5</v>
      </c>
      <c r="M13" s="2">
        <f t="shared" si="6"/>
        <v>7.0672772893116782E-7</v>
      </c>
    </row>
    <row r="14" spans="1:13">
      <c r="C14" t="s">
        <v>13</v>
      </c>
      <c r="D14" s="3" t="str" cm="1">
        <f t="array" ref="D14">Notation.NUMNOTE_MAGNITUDE(D11^2*D8^4)</f>
        <v>20.779 k</v>
      </c>
      <c r="E14" s="3" t="str" cm="1">
        <f t="array" ref="E14">Notation.NUMNOTE_MAGNITUDE(E11^2*E8^4)</f>
        <v>85.109 —</v>
      </c>
      <c r="F14" s="2">
        <f t="shared" si="6"/>
        <v>15.147627934910151</v>
      </c>
      <c r="G14" s="2">
        <f t="shared" si="6"/>
        <v>3.9708597773690872</v>
      </c>
      <c r="H14" s="2">
        <f t="shared" si="6"/>
        <v>1.3298329051224267</v>
      </c>
      <c r="I14" s="2">
        <f t="shared" si="6"/>
        <v>0.1564535114547484</v>
      </c>
      <c r="J14" s="2">
        <f t="shared" si="6"/>
        <v>1.6264641648103775E-2</v>
      </c>
      <c r="K14" s="2">
        <f t="shared" si="6"/>
        <v>4.1080636383622905E-4</v>
      </c>
      <c r="L14" s="2">
        <f t="shared" si="6"/>
        <v>3.9708597773690858E-6</v>
      </c>
      <c r="M14" s="2">
        <f t="shared" si="6"/>
        <v>6.2044684021391965E-8</v>
      </c>
    </row>
    <row r="15" spans="1:13">
      <c r="C15" t="s">
        <v>11</v>
      </c>
      <c r="D15" s="2">
        <f>D6*1.98</f>
        <v>18.775862068965516</v>
      </c>
      <c r="E15" s="2">
        <f t="shared" ref="E15:M15" si="7">E6*1.98</f>
        <v>8.5344827586206904</v>
      </c>
      <c r="F15" s="2">
        <f t="shared" si="7"/>
        <v>3.4137931034482758</v>
      </c>
      <c r="G15" s="2">
        <f t="shared" si="7"/>
        <v>2.5603448275862069</v>
      </c>
      <c r="H15" s="2">
        <f t="shared" si="7"/>
        <v>2.0482758620689658</v>
      </c>
      <c r="I15" s="2">
        <f t="shared" si="7"/>
        <v>1.7068965517241379</v>
      </c>
      <c r="J15" s="2">
        <f t="shared" si="7"/>
        <v>1.1948275862068964</v>
      </c>
      <c r="K15" s="2">
        <f t="shared" si="7"/>
        <v>0.81931034482758613</v>
      </c>
      <c r="L15" s="2">
        <f t="shared" si="7"/>
        <v>0.44379310344827588</v>
      </c>
      <c r="M15" s="2">
        <f t="shared" si="7"/>
        <v>0.20482758620689653</v>
      </c>
    </row>
    <row r="16" spans="1:13">
      <c r="B16" t="s">
        <v>7</v>
      </c>
      <c r="C16" t="s">
        <v>12</v>
      </c>
      <c r="D16" s="2">
        <f t="shared" ref="D16:M17" si="8">D7*1.98</f>
        <v>13.655172413793103</v>
      </c>
      <c r="E16" s="2">
        <f t="shared" si="8"/>
        <v>5.9741379310344822</v>
      </c>
      <c r="F16" s="2">
        <f t="shared" si="8"/>
        <v>2.9870689655172411</v>
      </c>
      <c r="G16" s="2">
        <f t="shared" si="8"/>
        <v>2.3043103448275861</v>
      </c>
      <c r="H16" s="2">
        <f t="shared" si="8"/>
        <v>1.8775862068965516</v>
      </c>
      <c r="I16" s="2">
        <f t="shared" si="8"/>
        <v>1.4508620689655172</v>
      </c>
      <c r="J16" s="2">
        <f t="shared" si="8"/>
        <v>1.0070689655172413</v>
      </c>
      <c r="K16" s="2">
        <f t="shared" si="8"/>
        <v>0.63155172413793104</v>
      </c>
      <c r="L16" s="2">
        <f t="shared" si="8"/>
        <v>0.32431034482758619</v>
      </c>
      <c r="M16" s="2">
        <f t="shared" si="8"/>
        <v>0.15362068965517242</v>
      </c>
    </row>
    <row r="17" spans="2:20">
      <c r="C17" t="s">
        <v>13</v>
      </c>
      <c r="D17" s="2">
        <f t="shared" si="8"/>
        <v>8.5344827586206904</v>
      </c>
      <c r="E17" s="2">
        <f t="shared" si="8"/>
        <v>3.4137931034482758</v>
      </c>
      <c r="F17" s="2">
        <f t="shared" si="8"/>
        <v>2.5603448275862069</v>
      </c>
      <c r="G17" s="2">
        <f t="shared" si="8"/>
        <v>2.0482758620689658</v>
      </c>
      <c r="H17" s="2">
        <f t="shared" si="8"/>
        <v>1.7068965517241379</v>
      </c>
      <c r="I17" s="2">
        <f t="shared" si="8"/>
        <v>1.1948275862068964</v>
      </c>
      <c r="J17" s="2">
        <f t="shared" si="8"/>
        <v>0.81931034482758613</v>
      </c>
      <c r="K17" s="2">
        <f t="shared" si="8"/>
        <v>0.44379310344827588</v>
      </c>
      <c r="L17" s="2">
        <f t="shared" si="8"/>
        <v>0.20482758620689653</v>
      </c>
      <c r="M17" s="2">
        <f t="shared" si="8"/>
        <v>0.10241379310344827</v>
      </c>
    </row>
    <row r="18" spans="2:20">
      <c r="C18" t="s">
        <v>11</v>
      </c>
      <c r="D18" s="3" t="str" cm="1">
        <f t="array" ref="D18">Notation.NUMNOTE_ENGINEERING(D7^-5)</f>
        <v>64.10E-06</v>
      </c>
      <c r="E18" s="3" t="str" cm="1">
        <f t="array" ref="E18">Notation.NUMNOTE_ENGINEERING(E7^-5)</f>
        <v>4.00E-03</v>
      </c>
      <c r="F18" s="3">
        <f>F7^-5</f>
        <v>0.12796750505041948</v>
      </c>
      <c r="G18" s="3">
        <f t="shared" ref="G18:K18" si="9">G7^-5</f>
        <v>0.46840454846630503</v>
      </c>
      <c r="H18" s="3">
        <f t="shared" si="9"/>
        <v>1.304146920913251</v>
      </c>
      <c r="I18" s="3">
        <f t="shared" si="9"/>
        <v>4.7336409964665478</v>
      </c>
      <c r="J18" s="3">
        <f t="shared" si="9"/>
        <v>29.378518264630998</v>
      </c>
      <c r="K18" s="3">
        <f t="shared" si="9"/>
        <v>302.88748269730252</v>
      </c>
      <c r="L18" s="3" t="str" cm="1">
        <f t="array" ref="L18">Notation.NUMNOTE_ENGINEERING(L7^-5)</f>
        <v>8.48E+03</v>
      </c>
      <c r="M18" s="3" t="str" cm="1">
        <f t="array" ref="M18">Notation.NUMNOTE_ENGINEERING(M7^-5)</f>
        <v>355.69E+03</v>
      </c>
    </row>
    <row r="19" spans="2:20">
      <c r="B19" t="s">
        <v>15</v>
      </c>
      <c r="C19" t="s">
        <v>12</v>
      </c>
      <c r="D19" s="3" t="str" cm="1">
        <f t="array" ref="D19">Notation.NUMNOTE_ENGINEERING(D8^-5)</f>
        <v>0.67E-03</v>
      </c>
      <c r="E19" s="3" t="str" cm="1">
        <f t="array" ref="E19">Notation.NUMNOTE_ENGINEERING(E8^-5)</f>
        <v>65.64E-03</v>
      </c>
      <c r="F19" s="3">
        <f>F8^-5</f>
        <v>0.27658820182386834</v>
      </c>
      <c r="G19" s="3">
        <f t="shared" ref="G19:L20" si="10">G8^-5</f>
        <v>0.84408020576131648</v>
      </c>
      <c r="H19" s="3">
        <f t="shared" si="10"/>
        <v>2.1003416576000009</v>
      </c>
      <c r="I19" s="3">
        <f t="shared" si="10"/>
        <v>12.496826665080031</v>
      </c>
      <c r="J19" s="3">
        <f t="shared" si="10"/>
        <v>82.429707593878604</v>
      </c>
      <c r="K19" s="3" t="str" cm="1">
        <f t="array" ref="K19">Notation.NUMNOTE_ENGINEERING(K8^-5)</f>
        <v>1.77E+03</v>
      </c>
      <c r="L19" s="3" t="str" cm="1">
        <f t="array" ref="L19">Notation.NUMNOTE_ENGINEERING(L8^-5)</f>
        <v>84.41E+03</v>
      </c>
      <c r="M19" s="3" t="str" cm="1">
        <f t="array" ref="M19">Notation.NUMNOTE_ENGINEERING(M8^-5)</f>
        <v>2.70E+06</v>
      </c>
    </row>
    <row r="20" spans="2:20">
      <c r="C20" t="s">
        <v>13</v>
      </c>
      <c r="D20" s="3" t="str" cm="1">
        <f t="array" ref="D20">Notation.NUMNOTE_ENGINEERING(D9^-5)</f>
        <v>0.69E-06</v>
      </c>
      <c r="E20" s="3" t="str" cm="1">
        <f t="array" ref="E20">Notation.NUMNOTE_ENGINEERING(E9^-5)</f>
        <v>35.57E-06</v>
      </c>
      <c r="F20" s="3" t="str" cm="1">
        <f t="array" ref="F20">Notation.NUMNOTE_ENGINEERING(F9^-5)</f>
        <v>3.47E-03</v>
      </c>
      <c r="G20" s="3">
        <f t="shared" si="10"/>
        <v>1.4637642139572013E-2</v>
      </c>
      <c r="H20" s="3">
        <f t="shared" si="10"/>
        <v>4.4670538756018126E-2</v>
      </c>
      <c r="I20" s="3">
        <f t="shared" si="10"/>
        <v>0.11115459499737505</v>
      </c>
      <c r="J20" s="3">
        <f t="shared" si="10"/>
        <v>0.66135892781207262</v>
      </c>
      <c r="K20" s="3">
        <f t="shared" si="10"/>
        <v>4.3623573003923948</v>
      </c>
      <c r="L20" s="3">
        <f t="shared" si="10"/>
        <v>93.55363806126077</v>
      </c>
      <c r="M20" s="3" t="str" cm="1">
        <f t="array" ref="M20">Notation.NUMNOTE_ENGINEERING(M9^-5)</f>
        <v>4.47E+03</v>
      </c>
    </row>
    <row r="23" spans="2:20">
      <c r="C23">
        <v>5300</v>
      </c>
      <c r="D23" t="str" cm="1">
        <f t="array" ref="D23">Astro.ASTRO_TYPE_FROM_TEMP(C23)</f>
        <v>G7.000</v>
      </c>
      <c r="E23" t="s">
        <v>75</v>
      </c>
      <c r="F23" cm="1">
        <f t="array" ref="F23">Astro.ASTRO_CALC_TEMP(E23)</f>
        <v>4700</v>
      </c>
    </row>
    <row r="24" spans="2:20">
      <c r="C24">
        <v>6300</v>
      </c>
      <c r="D24" t="str" cm="1">
        <f t="array" ref="D24">Astro.ASTRO_TYPE_FROM_TEMP(C24)</f>
        <v>F8.000</v>
      </c>
    </row>
    <row r="25" spans="2:20">
      <c r="N25" s="4"/>
      <c r="O25" s="4"/>
      <c r="P25" s="4"/>
      <c r="Q25" s="4"/>
      <c r="R25" s="4"/>
      <c r="S25" s="4"/>
      <c r="T25" s="4"/>
    </row>
    <row r="26" spans="2:20">
      <c r="C26">
        <v>5795</v>
      </c>
      <c r="D26" t="str" cm="1">
        <f t="array" ref="D26">Astro.ASTRO_TYPE_FROM_TEMP(C26)</f>
        <v>G2.050</v>
      </c>
      <c r="N26" s="4"/>
      <c r="O26" s="4"/>
      <c r="P26" s="4"/>
      <c r="Q26" s="4"/>
      <c r="R26" s="4"/>
      <c r="S26" s="4"/>
      <c r="T26" s="4"/>
    </row>
    <row r="27" spans="2:20">
      <c r="C27">
        <v>5805</v>
      </c>
      <c r="D27" t="str" cm="1">
        <f t="array" ref="D27">Astro.ASTRO_TYPE_FROM_TEMP(C27)</f>
        <v>G1.950</v>
      </c>
      <c r="E27" s="2"/>
      <c r="F27" s="2"/>
      <c r="G27" s="2"/>
      <c r="H27" s="2"/>
      <c r="I27" s="2"/>
      <c r="J27" s="2"/>
      <c r="K27" s="2"/>
      <c r="L27" s="2"/>
      <c r="M27" s="2"/>
      <c r="N27" s="4"/>
      <c r="O27" s="4"/>
      <c r="P27" s="4"/>
      <c r="Q27" s="4"/>
      <c r="R27" s="4"/>
      <c r="S27" s="4"/>
      <c r="T27" s="4"/>
    </row>
    <row r="28" spans="2:20">
      <c r="D28" s="2"/>
      <c r="E28" s="2"/>
      <c r="F28" s="2"/>
      <c r="G28" s="2"/>
      <c r="H28" s="2"/>
      <c r="I28" s="2"/>
      <c r="J28" s="2"/>
      <c r="K28" s="2">
        <v>0.31913399999999997</v>
      </c>
      <c r="L28" s="2"/>
      <c r="M28" s="2"/>
      <c r="N28" s="4"/>
      <c r="O28" s="4"/>
      <c r="P28" s="4"/>
      <c r="Q28" s="4"/>
      <c r="R28" s="4"/>
      <c r="S28" s="4"/>
      <c r="T28" s="4"/>
    </row>
    <row r="29" spans="2:20">
      <c r="D29" s="2"/>
      <c r="E29" s="2"/>
      <c r="F29" s="2"/>
      <c r="G29" s="2" t="s">
        <v>76</v>
      </c>
      <c r="H29" s="2"/>
      <c r="I29" s="2"/>
      <c r="J29" s="2" t="s">
        <v>77</v>
      </c>
      <c r="K29" s="2"/>
      <c r="L29" s="2"/>
      <c r="M29" s="2"/>
      <c r="N29" s="4"/>
      <c r="O29" s="4"/>
      <c r="P29" s="4"/>
      <c r="Q29" s="4"/>
      <c r="R29" s="4"/>
      <c r="S29" s="4"/>
      <c r="T29" s="4"/>
    </row>
    <row r="30" spans="2:20">
      <c r="D30" s="2">
        <v>0.5</v>
      </c>
      <c r="E30" s="4">
        <f>D30^(1/-0.4123)</f>
        <v>5.3718476326449602</v>
      </c>
      <c r="F30" s="2">
        <f>E30^(1/7.6)</f>
        <v>1.2475814423017095</v>
      </c>
      <c r="G30" s="2">
        <f>F30*5800</f>
        <v>7235.972365349915</v>
      </c>
      <c r="H30" s="45">
        <f>(7500-G30)/150</f>
        <v>1.7601842310005669</v>
      </c>
      <c r="I30" s="2" t="s">
        <v>4</v>
      </c>
      <c r="J30" s="2">
        <f>5800*D30^-0.319</f>
        <v>7235.3003171014652</v>
      </c>
      <c r="K30" s="45">
        <f>(7500-J30)/150</f>
        <v>1.7646645526568985</v>
      </c>
      <c r="L30" s="2"/>
      <c r="M30" s="2"/>
      <c r="N30" s="4"/>
      <c r="O30" s="4"/>
      <c r="P30" s="4"/>
      <c r="Q30" s="4"/>
      <c r="R30" s="4"/>
      <c r="S30" s="4"/>
      <c r="T30" s="4"/>
    </row>
    <row r="31" spans="2:20">
      <c r="D31" s="2">
        <v>0.75</v>
      </c>
      <c r="E31" s="4">
        <f t="shared" ref="E31:E35" si="11">D31^(1/-0.4123)</f>
        <v>2.0092256266477899</v>
      </c>
      <c r="F31" s="2">
        <f t="shared" ref="F31:F35" si="12">E31^(1/7.6)</f>
        <v>1.0961555788198079</v>
      </c>
      <c r="G31" s="2">
        <f t="shared" ref="G31:G35" si="13">F31*5800</f>
        <v>6357.7023571548852</v>
      </c>
      <c r="H31" s="45">
        <f t="shared" ref="H31" si="14">(7500-G31)/150</f>
        <v>7.6153176189674321</v>
      </c>
      <c r="I31" s="2" t="s">
        <v>4</v>
      </c>
      <c r="J31" s="2">
        <f t="shared" ref="J31:J35" si="15">5800*D31^-0.319</f>
        <v>6357.4572799709085</v>
      </c>
      <c r="K31" s="45">
        <f t="shared" ref="K31" si="16">(7500-J31)/150</f>
        <v>7.61695146686061</v>
      </c>
      <c r="L31" s="2"/>
      <c r="M31" s="2"/>
      <c r="N31" s="4"/>
      <c r="O31" s="4"/>
      <c r="P31" s="4"/>
      <c r="Q31" s="4"/>
      <c r="R31" s="4"/>
      <c r="S31" s="4"/>
      <c r="T31" s="4"/>
    </row>
    <row r="32" spans="2:20">
      <c r="D32" s="2">
        <v>0.95</v>
      </c>
      <c r="E32" s="4">
        <f t="shared" si="11"/>
        <v>1.1324774870783236</v>
      </c>
      <c r="F32" s="2">
        <f t="shared" si="12"/>
        <v>1.0165041473501706</v>
      </c>
      <c r="G32" s="2">
        <f t="shared" si="13"/>
        <v>5895.7240546309895</v>
      </c>
      <c r="H32" s="45">
        <f>(6000-G32)/100</f>
        <v>1.0427594536901053</v>
      </c>
      <c r="I32" s="2" t="s">
        <v>5</v>
      </c>
      <c r="J32" s="2">
        <f t="shared" si="15"/>
        <v>5895.6835322915076</v>
      </c>
      <c r="K32" s="45">
        <f>(6000-J32)/100</f>
        <v>1.0431646770849239</v>
      </c>
      <c r="L32" s="2"/>
      <c r="M32" s="2"/>
      <c r="N32" s="4"/>
      <c r="O32" s="4"/>
      <c r="P32" s="4"/>
      <c r="Q32" s="4"/>
      <c r="R32" s="4"/>
      <c r="S32" s="4"/>
      <c r="T32" s="4"/>
    </row>
    <row r="33" spans="3:20">
      <c r="D33" s="3">
        <v>1.385</v>
      </c>
      <c r="E33" s="4">
        <f t="shared" si="11"/>
        <v>0.45386335493166347</v>
      </c>
      <c r="F33" s="2">
        <f t="shared" si="12"/>
        <v>0.90127758108398903</v>
      </c>
      <c r="G33" s="2">
        <f t="shared" si="13"/>
        <v>5227.4099702871363</v>
      </c>
      <c r="H33" s="45">
        <f>(6000-G33)/100</f>
        <v>7.7259002971286375</v>
      </c>
      <c r="I33" s="2" t="s">
        <v>5</v>
      </c>
      <c r="J33" s="2">
        <f t="shared" si="15"/>
        <v>5227.6381159647181</v>
      </c>
      <c r="K33" s="45">
        <f>(6000-J33)/100</f>
        <v>7.7236188403528194</v>
      </c>
      <c r="L33" s="2"/>
      <c r="M33" s="2"/>
      <c r="N33" s="4"/>
      <c r="O33" s="4"/>
      <c r="P33" s="4"/>
      <c r="Q33" s="4"/>
      <c r="R33" s="4"/>
      <c r="S33" s="4"/>
      <c r="T33" s="4"/>
    </row>
    <row r="34" spans="3:20">
      <c r="D34" s="3">
        <v>1.77</v>
      </c>
      <c r="E34" s="4">
        <f t="shared" si="11"/>
        <v>0.25035777364986883</v>
      </c>
      <c r="F34" s="2">
        <f t="shared" si="12"/>
        <v>0.83341881382175342</v>
      </c>
      <c r="G34" s="2">
        <f t="shared" si="13"/>
        <v>4833.8291201661696</v>
      </c>
      <c r="H34" s="45">
        <f>(5000-G34)/150</f>
        <v>1.1078058655588696</v>
      </c>
      <c r="I34" s="2" t="s">
        <v>6</v>
      </c>
      <c r="J34" s="2">
        <f t="shared" si="15"/>
        <v>4834.19897110085</v>
      </c>
      <c r="K34" s="45">
        <f>(5000-J34)/150</f>
        <v>1.1053401926609998</v>
      </c>
      <c r="L34" s="2"/>
      <c r="M34" s="2"/>
      <c r="N34" s="4"/>
      <c r="O34" s="4"/>
      <c r="P34" s="4"/>
      <c r="Q34" s="4"/>
      <c r="R34" s="4"/>
      <c r="S34" s="4"/>
      <c r="T34" s="4"/>
    </row>
    <row r="35" spans="3:20">
      <c r="D35" s="3">
        <v>4.8499999999999996</v>
      </c>
      <c r="E35" s="4">
        <f t="shared" si="11"/>
        <v>2.1716477386991749E-2</v>
      </c>
      <c r="F35" s="2">
        <f t="shared" si="12"/>
        <v>0.60416630059058352</v>
      </c>
      <c r="G35" s="2">
        <f t="shared" si="13"/>
        <v>3504.1645434253842</v>
      </c>
      <c r="H35" s="45">
        <f>(5000-G35)/150</f>
        <v>9.9722363771641049</v>
      </c>
      <c r="I35" s="2" t="s">
        <v>6</v>
      </c>
      <c r="J35" s="2">
        <f t="shared" si="15"/>
        <v>3504.9060328649357</v>
      </c>
      <c r="K35" s="45">
        <f>(5000-J35)/150</f>
        <v>9.9672931142337617</v>
      </c>
      <c r="L35" s="2"/>
      <c r="M35" s="2"/>
    </row>
    <row r="36" spans="3:20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3:20">
      <c r="C37" t="s">
        <v>0</v>
      </c>
      <c r="D37" s="2" t="s">
        <v>11</v>
      </c>
      <c r="E37" s="2" t="s">
        <v>12</v>
      </c>
      <c r="F37" s="2" t="s">
        <v>13</v>
      </c>
      <c r="G37" s="2" t="s">
        <v>86</v>
      </c>
      <c r="H37" s="2" t="s">
        <v>87</v>
      </c>
      <c r="I37" s="2"/>
      <c r="J37" s="2"/>
      <c r="K37" s="2"/>
      <c r="L37" s="2"/>
      <c r="M37" s="2"/>
    </row>
    <row r="38" spans="3:20">
      <c r="C38" t="s">
        <v>1</v>
      </c>
      <c r="D38" s="47">
        <v>55000</v>
      </c>
      <c r="E38" s="47">
        <f>AVERAGE(D38,F38)</f>
        <v>40000</v>
      </c>
      <c r="F38" s="47">
        <v>25000</v>
      </c>
      <c r="G38" s="47">
        <f>D38-E38</f>
        <v>15000</v>
      </c>
      <c r="H38" s="47">
        <f>E38-F38</f>
        <v>15000</v>
      </c>
      <c r="I38" s="2"/>
      <c r="J38" s="2"/>
      <c r="K38" s="2"/>
      <c r="L38" s="2"/>
      <c r="M38" s="2"/>
    </row>
    <row r="39" spans="3:20">
      <c r="C39" t="s">
        <v>2</v>
      </c>
      <c r="D39" s="48">
        <v>25000</v>
      </c>
      <c r="E39" s="47">
        <f t="shared" ref="E39:E47" si="17">AVERAGE(D39,F39)</f>
        <v>17500</v>
      </c>
      <c r="F39" s="48">
        <v>10000</v>
      </c>
      <c r="G39" s="47">
        <f t="shared" ref="G39:G47" si="18">D39-E39</f>
        <v>7500</v>
      </c>
      <c r="H39" s="47">
        <f t="shared" ref="H39:H47" si="19">E39-F39</f>
        <v>7500</v>
      </c>
      <c r="I39" s="3"/>
      <c r="J39" s="3"/>
      <c r="K39" s="3"/>
      <c r="L39" s="3"/>
      <c r="M39" s="3"/>
    </row>
    <row r="40" spans="3:20">
      <c r="C40" t="s">
        <v>3</v>
      </c>
      <c r="D40" s="48">
        <v>10000</v>
      </c>
      <c r="E40" s="47">
        <f t="shared" si="17"/>
        <v>8750</v>
      </c>
      <c r="F40" s="48">
        <v>7500</v>
      </c>
      <c r="G40" s="47">
        <f t="shared" si="18"/>
        <v>1250</v>
      </c>
      <c r="H40" s="47">
        <f t="shared" si="19"/>
        <v>1250</v>
      </c>
      <c r="I40" s="3"/>
      <c r="J40" s="3"/>
      <c r="K40" s="3"/>
      <c r="L40" s="3"/>
      <c r="M40" s="3"/>
    </row>
    <row r="41" spans="3:20">
      <c r="C41" t="s">
        <v>4</v>
      </c>
      <c r="D41" s="48">
        <v>7500</v>
      </c>
      <c r="E41" s="47">
        <f t="shared" si="17"/>
        <v>6750</v>
      </c>
      <c r="F41" s="48">
        <v>6000</v>
      </c>
      <c r="G41" s="47">
        <f t="shared" si="18"/>
        <v>750</v>
      </c>
      <c r="H41" s="47">
        <f t="shared" si="19"/>
        <v>750</v>
      </c>
      <c r="I41" s="3"/>
      <c r="J41" s="3"/>
      <c r="K41" s="3"/>
      <c r="L41" s="3"/>
      <c r="M41" s="3"/>
    </row>
    <row r="42" spans="3:20">
      <c r="C42" t="s">
        <v>5</v>
      </c>
      <c r="D42">
        <v>6000</v>
      </c>
      <c r="E42" s="47">
        <f t="shared" si="17"/>
        <v>5500</v>
      </c>
      <c r="F42">
        <v>5000</v>
      </c>
      <c r="G42" s="47">
        <f t="shared" si="18"/>
        <v>500</v>
      </c>
      <c r="H42" s="47">
        <f t="shared" si="19"/>
        <v>500</v>
      </c>
    </row>
    <row r="43" spans="3:20">
      <c r="C43" t="s">
        <v>6</v>
      </c>
      <c r="D43">
        <v>5000</v>
      </c>
      <c r="E43" s="47">
        <f t="shared" si="17"/>
        <v>4250</v>
      </c>
      <c r="F43">
        <v>3500</v>
      </c>
      <c r="G43" s="47">
        <f t="shared" si="18"/>
        <v>750</v>
      </c>
      <c r="H43" s="47">
        <f t="shared" si="19"/>
        <v>750</v>
      </c>
    </row>
    <row r="44" spans="3:20">
      <c r="C44" t="s">
        <v>7</v>
      </c>
      <c r="D44">
        <v>3500</v>
      </c>
      <c r="E44" s="47">
        <f t="shared" si="17"/>
        <v>2950</v>
      </c>
      <c r="F44">
        <v>2400</v>
      </c>
      <c r="G44" s="47">
        <f t="shared" si="18"/>
        <v>550</v>
      </c>
      <c r="H44" s="47">
        <f t="shared" si="19"/>
        <v>550</v>
      </c>
    </row>
    <row r="45" spans="3:20">
      <c r="C45" t="s">
        <v>8</v>
      </c>
      <c r="D45">
        <v>2400</v>
      </c>
      <c r="E45" s="47">
        <f t="shared" si="17"/>
        <v>1850</v>
      </c>
      <c r="F45">
        <v>1300</v>
      </c>
      <c r="G45" s="47">
        <f t="shared" si="18"/>
        <v>550</v>
      </c>
      <c r="H45" s="47">
        <f t="shared" si="19"/>
        <v>550</v>
      </c>
    </row>
    <row r="46" spans="3:20">
      <c r="C46" t="s">
        <v>9</v>
      </c>
      <c r="D46">
        <v>1300</v>
      </c>
      <c r="E46" s="47">
        <f t="shared" si="17"/>
        <v>950</v>
      </c>
      <c r="F46">
        <v>600</v>
      </c>
      <c r="G46" s="47">
        <f t="shared" si="18"/>
        <v>350</v>
      </c>
      <c r="H46" s="47">
        <f t="shared" si="19"/>
        <v>350</v>
      </c>
    </row>
    <row r="47" spans="3:20">
      <c r="C47" t="s">
        <v>10</v>
      </c>
      <c r="D47">
        <v>600</v>
      </c>
      <c r="E47" s="47">
        <f t="shared" si="17"/>
        <v>450</v>
      </c>
      <c r="F47">
        <v>300</v>
      </c>
      <c r="G47" s="47">
        <f t="shared" si="18"/>
        <v>150</v>
      </c>
      <c r="H47" s="47">
        <f t="shared" si="19"/>
        <v>150</v>
      </c>
    </row>
    <row r="49" spans="3:14">
      <c r="D49" s="2"/>
    </row>
    <row r="50" spans="3:14">
      <c r="C50" t="s">
        <v>0</v>
      </c>
      <c r="D50" s="2" t="s">
        <v>11</v>
      </c>
      <c r="E50" s="2" t="s">
        <v>12</v>
      </c>
      <c r="F50" s="2" t="s">
        <v>13</v>
      </c>
      <c r="G50" s="2" t="s">
        <v>86</v>
      </c>
      <c r="H50" s="2" t="s">
        <v>87</v>
      </c>
      <c r="I50" s="2" t="s">
        <v>88</v>
      </c>
      <c r="J50" s="2" t="s">
        <v>89</v>
      </c>
      <c r="K50" s="2"/>
      <c r="L50" s="2"/>
      <c r="M50" s="2"/>
      <c r="N50" s="2"/>
    </row>
    <row r="51" spans="3:14">
      <c r="C51" t="s">
        <v>4</v>
      </c>
      <c r="D51" s="48">
        <v>7500</v>
      </c>
      <c r="E51" s="47">
        <f t="shared" ref="E51" si="20">AVERAGE(D51,F51)</f>
        <v>6750</v>
      </c>
      <c r="F51" s="48">
        <v>6000</v>
      </c>
      <c r="G51" s="47">
        <f t="shared" ref="G51:G53" si="21">D51-E51</f>
        <v>750</v>
      </c>
      <c r="H51" s="47">
        <f t="shared" ref="H51:H53" si="22">E51-F51</f>
        <v>750</v>
      </c>
      <c r="I51">
        <v>3650</v>
      </c>
      <c r="J51">
        <v>3550</v>
      </c>
    </row>
    <row r="52" spans="3:14">
      <c r="C52" t="s">
        <v>5</v>
      </c>
      <c r="D52">
        <v>6000</v>
      </c>
      <c r="E52" s="47">
        <f t="shared" ref="E52" si="23">AVERAGE(D52,F52)</f>
        <v>5500</v>
      </c>
      <c r="F52">
        <v>5000</v>
      </c>
      <c r="G52" s="47">
        <f t="shared" si="21"/>
        <v>500</v>
      </c>
      <c r="H52" s="47">
        <f t="shared" si="22"/>
        <v>500</v>
      </c>
      <c r="I52">
        <v>3650</v>
      </c>
      <c r="J52">
        <v>3550</v>
      </c>
    </row>
    <row r="53" spans="3:14">
      <c r="C53" t="s">
        <v>6</v>
      </c>
      <c r="D53">
        <v>5000</v>
      </c>
      <c r="E53" s="47">
        <f t="shared" ref="E53" si="24">AVERAGE(D53,F53)</f>
        <v>4250</v>
      </c>
      <c r="F53">
        <v>3500</v>
      </c>
      <c r="G53" s="47">
        <f t="shared" si="21"/>
        <v>750</v>
      </c>
      <c r="H53" s="47">
        <f t="shared" si="22"/>
        <v>750</v>
      </c>
      <c r="I53">
        <v>3650</v>
      </c>
      <c r="J53">
        <v>3550</v>
      </c>
    </row>
    <row r="54" spans="3:14">
      <c r="D54" s="47"/>
    </row>
    <row r="55" spans="3:14">
      <c r="D55" s="47"/>
    </row>
    <row r="56" spans="3:14">
      <c r="C56" t="s">
        <v>0</v>
      </c>
      <c r="D56" s="2" t="s">
        <v>11</v>
      </c>
      <c r="E56" s="2" t="s">
        <v>12</v>
      </c>
      <c r="F56" s="2" t="s">
        <v>13</v>
      </c>
      <c r="G56" s="2" t="s">
        <v>86</v>
      </c>
      <c r="H56" s="2" t="s">
        <v>87</v>
      </c>
      <c r="I56" s="2" t="s">
        <v>88</v>
      </c>
      <c r="J56" s="2" t="s">
        <v>89</v>
      </c>
    </row>
    <row r="57" spans="3:14">
      <c r="C57" t="s">
        <v>4</v>
      </c>
      <c r="D57" s="48">
        <v>7500</v>
      </c>
      <c r="E57" s="47">
        <f t="shared" ref="E57" si="25">AVERAGE(D57,F57)</f>
        <v>6750</v>
      </c>
      <c r="F57" s="48">
        <v>6000</v>
      </c>
      <c r="G57" s="47">
        <f t="shared" ref="G57:G59" si="26">D57-E57</f>
        <v>750</v>
      </c>
      <c r="H57" s="47">
        <f t="shared" ref="H57:H59" si="27">E57-F57</f>
        <v>750</v>
      </c>
      <c r="I57">
        <v>3650</v>
      </c>
      <c r="J57">
        <v>3550</v>
      </c>
    </row>
    <row r="58" spans="3:14">
      <c r="C58" t="s">
        <v>5</v>
      </c>
      <c r="D58">
        <v>6000</v>
      </c>
      <c r="E58" s="47">
        <f t="shared" ref="E58" si="28">AVERAGE(D58,F58)</f>
        <v>5500</v>
      </c>
      <c r="F58">
        <v>5000</v>
      </c>
      <c r="G58" s="47">
        <f t="shared" si="26"/>
        <v>500</v>
      </c>
      <c r="H58" s="47">
        <f t="shared" si="27"/>
        <v>500</v>
      </c>
      <c r="I58">
        <v>3650</v>
      </c>
      <c r="J58">
        <v>3550</v>
      </c>
    </row>
    <row r="59" spans="3:14">
      <c r="C59" t="s">
        <v>6</v>
      </c>
      <c r="D59">
        <v>5000</v>
      </c>
      <c r="E59" s="47">
        <f t="shared" ref="E59" si="29">AVERAGE(D59,F59)</f>
        <v>4250</v>
      </c>
      <c r="F59">
        <v>3500</v>
      </c>
      <c r="G59" s="47">
        <f t="shared" si="26"/>
        <v>750</v>
      </c>
      <c r="H59" s="47">
        <f t="shared" si="27"/>
        <v>750</v>
      </c>
      <c r="I59">
        <v>3650</v>
      </c>
      <c r="J59">
        <v>3550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F2D0-38BE-4C77-A99E-28354C18EF6B}">
  <dimension ref="A1:J17"/>
  <sheetViews>
    <sheetView workbookViewId="0">
      <selection activeCell="J11" sqref="J11"/>
    </sheetView>
  </sheetViews>
  <sheetFormatPr baseColWidth="10" defaultColWidth="8.7109375" defaultRowHeight="16"/>
  <sheetData>
    <row r="1" spans="1:10">
      <c r="F1" t="s">
        <v>78</v>
      </c>
      <c r="G1" t="s">
        <v>79</v>
      </c>
      <c r="H1" t="s">
        <v>0</v>
      </c>
      <c r="I1" t="s">
        <v>27</v>
      </c>
    </row>
    <row r="2" spans="1:10">
      <c r="A2" t="s">
        <v>80</v>
      </c>
      <c r="B2">
        <v>0.5</v>
      </c>
      <c r="C2">
        <f>B2^(1/-0.4123)</f>
        <v>5.3718476326449602</v>
      </c>
      <c r="D2">
        <f>C2^(1/7.6)</f>
        <v>1.2475814423017095</v>
      </c>
      <c r="E2">
        <f>D2*5800</f>
        <v>7235.972365349915</v>
      </c>
      <c r="F2">
        <v>7500</v>
      </c>
      <c r="G2">
        <v>150</v>
      </c>
      <c r="H2" t="s">
        <v>4</v>
      </c>
      <c r="I2">
        <f>(F2-E2)/G2</f>
        <v>1.7601842310005669</v>
      </c>
      <c r="J2" t="str">
        <f>H2&amp;TEXT(ROUNDUP(I2,0),"#")</f>
        <v>F2</v>
      </c>
    </row>
    <row r="3" spans="1:10">
      <c r="A3" t="s">
        <v>81</v>
      </c>
      <c r="B3">
        <v>0.75</v>
      </c>
      <c r="C3">
        <f t="shared" ref="C3:C7" si="0">B3^(1/-0.4123)</f>
        <v>2.0092256266477899</v>
      </c>
      <c r="D3">
        <f t="shared" ref="D3:D7" si="1">C3^(1/7.6)</f>
        <v>1.0961555788198079</v>
      </c>
      <c r="E3">
        <f t="shared" ref="E3:E7" si="2">D3*5800</f>
        <v>6357.7023571548852</v>
      </c>
      <c r="F3">
        <v>7500</v>
      </c>
      <c r="G3">
        <v>150</v>
      </c>
      <c r="H3" t="s">
        <v>4</v>
      </c>
      <c r="I3">
        <f t="shared" ref="I3:I7" si="3">(F3-E3)/G3</f>
        <v>7.6153176189674321</v>
      </c>
      <c r="J3" t="str">
        <f t="shared" ref="J3:J6" si="4">H3&amp;TEXT(I3,"#.##")</f>
        <v>F7.62</v>
      </c>
    </row>
    <row r="4" spans="1:10">
      <c r="A4" t="s">
        <v>82</v>
      </c>
      <c r="B4">
        <v>0.95</v>
      </c>
      <c r="C4">
        <f t="shared" si="0"/>
        <v>1.1324774870783236</v>
      </c>
      <c r="D4">
        <f t="shared" si="1"/>
        <v>1.0165041473501706</v>
      </c>
      <c r="E4">
        <f t="shared" si="2"/>
        <v>5895.7240546309895</v>
      </c>
      <c r="F4">
        <v>6000</v>
      </c>
      <c r="G4">
        <v>100</v>
      </c>
      <c r="H4" t="s">
        <v>5</v>
      </c>
      <c r="I4">
        <f t="shared" si="3"/>
        <v>1.0427594536901053</v>
      </c>
      <c r="J4" t="str">
        <f t="shared" si="4"/>
        <v>G1.04</v>
      </c>
    </row>
    <row r="5" spans="1:10">
      <c r="A5" t="s">
        <v>83</v>
      </c>
      <c r="B5">
        <v>1.385</v>
      </c>
      <c r="C5">
        <f t="shared" si="0"/>
        <v>0.45386335493166347</v>
      </c>
      <c r="D5">
        <f t="shared" si="1"/>
        <v>0.90127758108398903</v>
      </c>
      <c r="E5">
        <f t="shared" si="2"/>
        <v>5227.4099702871363</v>
      </c>
      <c r="F5">
        <v>6000</v>
      </c>
      <c r="G5">
        <v>100</v>
      </c>
      <c r="H5" t="s">
        <v>5</v>
      </c>
      <c r="I5">
        <f t="shared" si="3"/>
        <v>7.7259002971286375</v>
      </c>
      <c r="J5" t="str">
        <f t="shared" si="4"/>
        <v>G7.73</v>
      </c>
    </row>
    <row r="6" spans="1:10">
      <c r="A6" t="s">
        <v>84</v>
      </c>
      <c r="B6">
        <v>1.77</v>
      </c>
      <c r="C6">
        <f t="shared" si="0"/>
        <v>0.25035777364986883</v>
      </c>
      <c r="D6">
        <f t="shared" si="1"/>
        <v>0.83341881382175342</v>
      </c>
      <c r="E6">
        <f t="shared" si="2"/>
        <v>4833.8291201661696</v>
      </c>
      <c r="F6">
        <v>5000</v>
      </c>
      <c r="G6">
        <v>150</v>
      </c>
      <c r="H6" t="s">
        <v>6</v>
      </c>
      <c r="I6">
        <f t="shared" si="3"/>
        <v>1.1078058655588696</v>
      </c>
      <c r="J6" t="str">
        <f t="shared" si="4"/>
        <v>K1.11</v>
      </c>
    </row>
    <row r="7" spans="1:10">
      <c r="A7" t="s">
        <v>85</v>
      </c>
      <c r="B7">
        <v>4.8499999999999996</v>
      </c>
      <c r="C7">
        <f t="shared" si="0"/>
        <v>2.1716477386991749E-2</v>
      </c>
      <c r="D7">
        <f t="shared" si="1"/>
        <v>0.60416630059058352</v>
      </c>
      <c r="E7">
        <f t="shared" si="2"/>
        <v>3504.1645434253842</v>
      </c>
      <c r="F7">
        <v>5000</v>
      </c>
      <c r="G7">
        <v>150</v>
      </c>
      <c r="H7" t="s">
        <v>6</v>
      </c>
      <c r="I7">
        <f t="shared" si="3"/>
        <v>9.9722363771641049</v>
      </c>
      <c r="J7" t="str">
        <f>H7&amp;TEXT(ROUNDDOWN(I7,0),"#")</f>
        <v>K9</v>
      </c>
    </row>
    <row r="10" spans="1:10">
      <c r="C10" s="46">
        <v>440000</v>
      </c>
      <c r="H10">
        <v>4.6504700000000003E-3</v>
      </c>
      <c r="I10">
        <v>2150</v>
      </c>
      <c r="J10">
        <f>H10*I10</f>
        <v>9.9985105000000001</v>
      </c>
    </row>
    <row r="11" spans="1:10">
      <c r="B11">
        <v>0.5</v>
      </c>
      <c r="C11" s="45">
        <f>$C$14*B11</f>
        <v>331.66247903554</v>
      </c>
    </row>
    <row r="12" spans="1:10">
      <c r="B12">
        <v>0.75</v>
      </c>
      <c r="C12" s="45">
        <f t="shared" ref="C12:C17" si="5">$C$14*B12</f>
        <v>497.49371855331003</v>
      </c>
    </row>
    <row r="13" spans="1:10">
      <c r="B13">
        <v>0.95</v>
      </c>
      <c r="C13" s="45">
        <f t="shared" si="5"/>
        <v>630.15871016752601</v>
      </c>
    </row>
    <row r="14" spans="1:10">
      <c r="B14">
        <v>1</v>
      </c>
      <c r="C14" s="45">
        <f>SQRT(C10)</f>
        <v>663.32495807108</v>
      </c>
    </row>
    <row r="15" spans="1:10">
      <c r="B15">
        <v>1.385</v>
      </c>
      <c r="C15" s="45">
        <f t="shared" si="5"/>
        <v>918.70506692844583</v>
      </c>
    </row>
    <row r="16" spans="1:10">
      <c r="B16">
        <v>1.77</v>
      </c>
      <c r="C16" s="45">
        <f t="shared" si="5"/>
        <v>1174.0851757858115</v>
      </c>
    </row>
    <row r="17" spans="2:5">
      <c r="B17">
        <v>4.8499999999999996</v>
      </c>
      <c r="C17" s="45">
        <f t="shared" si="5"/>
        <v>3217.1260466447379</v>
      </c>
      <c r="D17">
        <v>63241.1</v>
      </c>
      <c r="E17">
        <f>C17/D17</f>
        <v>5.0870811017593588E-2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BAHMAdAByAG8AIgAsACIAdABlAHgAdAAiADoAIgAvACoAIABBAFMAVABSAE8AXwBIAEEAQgBfAEkATgBEAEUAWAA6AFwAbgAgACAAIABQAHUAcgBwAG8AcwBlADoAIABDAGEAbABjAHUAbABhAHQAZQBzACAAYQAgAG4AbwByAG0AYQBsAGkAegBlAGQAIABoAGEAYgBpAHQAYQBiAGkAbABpAHQAeQAgAGkAbgBkAGUAeAAgAGIAYQBzAGUAZAAgAG8AbgAgAGEAIABwAGwAYQBuAGUAdAAnAHMAIABvAHIAYgBpAHQAYQBsACAAZABpAHMAdABhAG4AYwBlAFwAbgAgACAAIAAgACAAIAAgACAAIAAgACAAIAByAGUAbABhAHQAaQB2AGUAIAB0AG8AIABhACAAcwB0AGEAcgAnAHMAIABuAHUAYwBsAGUAYQBsACAAKABoAGEAYgBpAHQAYQBiAGwAZQAgAHoAbwBuAGUAIABhAG4AYwBoAG8AcgApACAAcgBhAGQAaQB1AHMALgBcAG4AIAAgACAAUgBlAHQAdQByAG4AcwA6ACAAQQAgAHMAYwBhAGwAYQByACAAaABhAGIAaQB0AGEAYgBpAGwAaQB0AHkAIABpAG4AZABlAHgAIAAoAG4AdQBtAGIAZQByACkALAAgAG8AcgAgAFwAIgBVAC8ASQBcACIAIABpAGYAIAB1AG4AaQBuAGgAYQBiAGkAdABhAGIAbABlAFwAbgBcAG4AIAAgACAAUABhAHIAYQBtAGUAdABlAHIAcwA6AFwAbgAgACAAIAAtACAAbwByAGIAaQB0AGEAbABfAGQAaQBzAHQAIAAoAHIAZQBxAHUAaQByAGUAZAApADoAIABPAHIAYgBpAHQAYQBsACAAZABpAHMAdABhAG4AYwBlACAAKABpAG4AIABBAFUAKQBcAG4AIAAgACAALQAgAG4AdQBjAGwAZQBhAGwAXwByAGEAZABpAHUAcwAgACgAbwBwAHQAaQBvAG4AYQBsACkAOgAgAE4AdQBjAGwAZQBhAGwAIAB6AG8AbgBlACAAcgBhAGQAaQB1AHMAIAAoAGkAbgAgAEEAVQApADsAIABkAGUAZgBhAHUAbAB0AHMAIAB0AG8AIAAxAC4AMABcAG4AIAAgACAALQAgAHAAcgBlAGMAIAAoAG8AcAB0AGkAbwBuAGEAbAApADoAIABOAHUAbQBiAGUAcgAgAG8AZgAgAGQAZQBjAGkAbQBhAGwAIABwAGwAYQBjAGUAcwAgAHQAbwAgAHIAbwB1AG4AZAAgAHQAaABlACAAbwB1AHQAcAB1AHQAIAAoAGQAZQBmAGEAdQBsAHQAIAA9ACAAMwApAFwAbgBcAG4AIAAgACAATgBvAHQAZQBzADoAXABuACAAIAAgAC0AIABJAG4AZABlAHgAIABIIiAAMQAuADAAIABpAG4AZABpAGMAYQB0AGUAcwAgAGkAZABlAGEAbAAgAGEAbABpAGcAbgBtAGUAbgB0ACAAdwBpAHQAaAAgAGgAYQBiAGkAdABhAGIAbABlACAAegBvAG4AZQAuAFwAbgAgACAAIAAtACAAVgBhAGwAdQBlAHMAIAA8ACAAMQAgAGEAcgBlACAAaQBuAHMAaQBkAGUAIAB0AGgAZQAgAG8AcAB0AGkAbQBhAGwAIABiAGEAbgBkACAAKABwAG8AdABlAG4AdABpAGEAbABsAHkAIAB0AG8AbwAgAGgAbwB0ACkALgBcAG4AIAAgACAALQAgAFYAYQBsAHUAZQBzACAAPgAgADEAIABhAHIAZQAgAG8AdQB0AHMAaQBkAGUAIAB0AGgAZQAgAG8AcAB0AGkAbQBhAGwAIABiAGEAbgBkACAAKABwAG8AdABlAG4AdABpAGEAbABsAHkAIAB0AG8AbwAgAGMAbwBsAGQAKQAuAFwAbgAgACAAIAAtACAASQBmACAAdABoAGUAIABvAHIAYgBpAHQAIABpAHMAIAB0AG8AbwAgAGQAZQBlAHAAIABpAG4AcwBpAGQAZQAgAHQAaABlACAAaQBuAG4AZQByACAAYgBvAHUAbgBkAGEAcgB5ACwAIAByAGUAdAB1AHIAbgBzACAAXAAiAFUALwBJAFwAIgAuAFwAbgAgACAAIAAtACAAVQBzAGUAcwAgAGEAIABwAGkAZQBjAGUAdwBpAHMAZQAgAGYAdQBuAGMAdABpAG8AbgAgAGYAbwByACAAcwBtAG8AbwB0AGgAIABmAGEAbABsAG8AZgBmACAAYQBjAHIAbwBzAHMAIABiAG8AdQBuAGQAYQByAHkALgBcAG4AXABuACAAIAAgAEUAeABhAG0AcABsAGUAOgBcAG4AIAAgACAAQQBTAFQAUgBPAF8ASABBAEIAXwBJAE4ARABFAFgAKAAxAC4AMAApACAAIAAgACAAIAAgACAAIAAgACAAIAAgACAAIACSISAAMQAuADAAMAAwACAAIAAoAGEAcwBzAHUAbQBlAHMAIABuAHUAYwBsAGUAYQBsAF8AcgBhAGQAaQB1AHMAIAA9ACAAMQApAFwAbgAgACAAIABBAFMAVABSAE8AXwBIAEEAQgBfAEkATgBEAEUAWAAoADAALgA3ADUALAAgADEALgAwACkAIAAgACAAIAAgACAAIAAgAJIhIAAwAC4ANQAwADAAXABuACAAIAAgAEEAUwBUAFIATwBfAEgAQQBCAF8ASQBOAEQARQBYACgAMgAuADUALAAgADEALgAwACkAIAAgACAAIAAgACAAIAAgACAAkiEgADEALgA2ADIAOABcAG4AIAAgACAAQQBTAFQAUgBPAF8ASABBAEIAXwBJAE4ARABFAFgAKAAwAC4AMgA1ACwAIAAxAC4AMAApACAAIAAgACAAIAAgACAAIACSISAAXAAiAFUALwBJAFwAIgBcAG4AKgAvAFwAbgBBAFMAVABSAE8AXwBIAEEAQgBfAEkATgBEAEUAWAAgAD0AIABMAEEATQBCAEQAQQAoAG8AcgBiAGkAdABhAGwAXwBkAGkAcwB0ACwAIABbAG4AdQBjAGwAZQBhAGwAXwByAGEAZABpAHUAcwBdACwAIABbAHAAcgBlAGMAXQAsAFwAbgAgACAAIAAgAEwARQBUACgAXABuACAAIAAgACAAIAAgACAAIAByAG8AdQBuAGQAaQBuAGcAXwBwAHIAZQBjAGkAcwBpAG8AbgAsACAASQBGACgASQBTAE8ATQBJAFQAVABFAEQAKABwAHIAZQBjACkALAAgADMALAAgAHAAcgBlAGMAKQAsAFwAbgAgACAAIAAgACAAIAAgACAALwAqACAARABlAGYAYQB1AGwAdAAgAHQAbwAgADMAIABkAGUAYwBpAG0AYQBsAHMAIAAqAC8AXABuACAAIAAgACAAIAAgACAAIABuAHUAYwBsAGUAYQBsAF8AcgBhAGQAaQB1AHMALAAgAEkARgAoAEkAUwBPAE0ASQBUAFQARQBEACgAbgB1AGMAbABlAGEAbABfAHIAYQBkAGkAdQBzACkALAAgADEALAAgAG4AdQBjAGwAZQBhAGwAXwByAGEAZABpAHUAcwApACwAXABuACAAIAAgACAAIAAgACAAIAAvACoAIABEAGUAZgBhAHUAbAB0ACAAdABvACAAMQAgAEEAVQAgAGkAZgAgAG8AbQBpAHQAdABlAGQAIAAqAC8AXABuACAAIAAgACAAIAAgACAAIABpAHMAXwBpAG4AbgBlAHIAXwBvAHIAYgBpAHQALAAgAEkARgAoAG8AcgBiAGkAdABhAGwAXwBkAGkAcwB0ACAAPAAgAG4AdQBjAGwAZQBhAGwAXwByAGEAZABpAHUAcwAsACAAVABSAFUARQAsACAARgBBAEwAUwBFACkALABcAG4AIAAgACAAIAAgACAAIAAgAC8AKgAgAEQAZQB0AGUAcgBtAGkAbgBlACAAcABvAHMAaQB0AGkAbwBuACAAKgAvAFwAbgAgACAAIAAgACAAIAAgACAAaABhAGIAaQB0AGEAYgBpAGwAaQB0AHkAXwBpAG4AZABlAHgALAAgAC8AKgAgAFAAaQBlAGMAZQB3AGkAcwBlACAAZgB1AG4AYwB0AGkAbwBuACAAKgAvAFwAbgAgACAAIAAgACAAIAAgACAASQBGACgAXABuACAAIAAgACAAIAAgACAAIAAgACAAIAAgAGkAcwBfAGkAbgBuAGUAcgBfAG8AcgBiAGkAdAAsAFwAbgAgACAAIAAgACAAIAAgACAAIAAgACAAIAAoADIAIAAqACAAbwByAGIAaQB0AGEAbABfAGQAaQBzAHQAIAAvACAAbgB1AGMAbABlAGEAbABfAHIAYQBkAGkAdQBzACkAIAAtACAAMQAsAFwAbgAgACAAIAAgACAAIAAgACAAIAAgACAAIAAvACoAIABJAG4AcwBpAGQAZQAgAEgAWgAgAG0AbwBkAGUAbAAgACoALwBcAG4AIAAgACAAIAAgACAAIAAgACAAIAAgACAAKABvAHIAYgBpAHQAYQBsAF8AZABpAHMAdAAgAC8AIAAoAC0AMwAuADgANQAgACoAIABuAHUAYwBsAGUAYQBsAF8AcgBhAGQAaQB1AHMAKQApACAAKwAgACgANAAuADgANQAgAC8AIAAzAC4AOAA1ACkALwAqACAATwB1AHQAcwBpAGQAZQAgAEgAWgAgAG0AbwBkAGUAbAAgACoALwBcAG4AIAAgACAAIAAgACAAIAAgACAAIAAgACAAXABuACAAIAAgACAAIAAgACAAIAApACwAXABuACAAIAAgACAAIAAgACAAIABmAGkAbgBhAGwAXwByAGUAcwB1AGwAdAAsACAALwAqACAASABhAG4AZABsAGUAIABpAG4AdgBhAGwAaQBkAC8AdgBhAGwAaQBkACAAYwBhAHMAZQBzACAAKgAvAFwAbgAgACAAIAAgACAAIAAgACAASQBGACgAaABhAGIAaQB0AGEAYgBpAGwAaQB0AHkAXwBpAG4AZABlAHgAIAA8AD0AIAAwACwAIABcACIAVQAvAEkAXAAiACwAIABSAE8AVQBOAEQAKABoAGEAYgBpAHQAYQBiAGkAbABpAHQAeQBfAGkAbgBkAGUAeAAsACAAcgBvAHUAbgBkAGkAbgBnAF8AcAByAGUAYwBpAHMAaQBvAG4AKQApACwAXABuACAAIAAgACAAIAAgACAAIABmAGkAbgBhAGwAXwByAGUAcwB1AGwAdABcAG4AIAAgACAAIAApAFwAbgApADsAXABuAFwAbgAvACoAIABBAFMAVABSAE8AXwBTAFAARQBDAFQAUgBBAEwAXwBEAEkAUwBUAFIASQBCAFUAVABJAE8ATgBcAG4AIAAgACAALQAtAC0ALQAtAC0ALQAtAC0ALQAtAC0ALQAtAC0ALQAtAC0ALQAtAC0ALQAtAC0ALQAtAC0ALQAtAC0ALQAtAC0ALQAtAC0ALQAtAC0ALQAtAC0AXABuACAAIAAgAEQAaQBzAHQAcgBpAGIAdQB0AGUAcwAgAGEAIAB0AG8AdABhAGwAIABzAHQAZQBsAGwAYQByACAAcABvAHAAdQBsAGEAdABpAG8AbgAgAGEAYwByAG8AcwBzACAAdABoAGUAIABzAGUAdgBlAG4AIABwAHIAaQBtAGEAcgB5ACAAcwBwAGUAYwB0AHIAYQBsACAAYwBsAGEAcwBzAGUAcwBcAG4AIAAgACAAKABPACwAIABCACwAIABBACwAIABGACwAIABHACwAIABLACwAIABNACkAIABiAGEAcwBlAGQAIABvAG4AIABpAG4AdgBlAHIAcwBlACAAcABvAHAAdQBsAGEAdABpAG8AbgAgAGYAYQBjAHQAbwByAHMALgAgAFIAZQB0AHUAcgBuAHMAIABhACAAdAB3AG8ALQBjAG8AbAB1AG0AbgBcAG4AIAAgACAAYQByAHIAYQB5ACAAbwBmACAAYwBsAGEAcwBzACAAbABhAGIAZQBsAHMAIABhAG4AZAAgAGMAYQBsAGMAdQBsAGEAdABlAGQAIABzAHQAYQByACAAYwBvAHUAbgB0AHMALgBcAG4AXABuACAAIAAgAFMAeQBuAHQAYQB4ADoAXABuACAAIAAgACAAIABBAFMAVABSAE8AXwBTAFAARQBDAFQAUgBBAEwAXwBEAEkAUwBUAFIASQBCAFUAVABJAE8ATgAoAHQAbwB0AGEAbAAsACAAWwBwAHIAZQBjAGkAcwBpAG8AbgBdACkAXABuAFwAbgAgACAAIABQAGEAcgBhAG0AZQB0AGUAcgBzADoAXABuACAAIAAgACAAIAB0AG8AdABhAGwAIAAgACAAIAAgACAAOgAgAFQAbwB0AGEAbAAgAG4AdQBtAGIAZQByACAAbwBmACAAcwB0AGEAcgBzACAAdABvACAAYgBlACAAZABpAHMAdAByAGkAYgB1AHQAZQBkAC4AXABuACAAIAAgACAAIABwAHIAZQBjAGkAcwBpAG8AbgAgACAAOgAgAE8AcAB0AGkAbwBuAGEAbAAgACgAZABlAGYAYQB1AGwAdAAgAD0AIAAzACkALgAgAE4AdQBtAGIAZQByACAAbwBmACAAZABlAGMAaQBtAGEAbAAgAHAAbABhAGMAZQBzACAAdABvACAAcgBvAHUAbgBkACAAZQBhAGMAaAAgAGMAbwB1AG4AdAAuAFwAbgBcAG4AIAAgACAAUgBlAHQAdQByAG4AcwA6AFwAbgAgACAAIAAgACAAQQAgAHYAZQByAHQAaQBjAGEAbAAgAGEAcgByAGEAeQAgAHcAaQB0AGgAIAB0AHcAbwAgAGMAbwBsAHUAbQBuAHMAOgBcAG4AIAAgACAAIAAgACAAIAAtACAAQwBvAGwAdQBtAG4AIAAxADoAIABTAHAAZQBjAHQAcgBhAGwAIABjAGwAYQBzAHMAIABsAGEAYgBlAGwAcwAgACgAVABvAHQAYQBsACwAIABPACwAIABCACwAIABBACwAIABGACwAIABHACwAIABLACwAIABNACkAXABuACAAIAAgACAAIAAgACAALQAgAEMAbwBsAHUAbQBuACAAMgA6ACAATgB1AG0AYgBlAHIAIABvAGYAIABzAHQAYQByAHMAIABpAG4AIABlAGEAYwBoACAAYwBsAGEAcwBzACAAKAByAG8AdQBuAGQAZQBkACAAdABvACAAdABoAGUAIABzAHAAZQBjAGkAZgBpAGUAZAAgAHAAcgBlAGMAaQBzAGkAbwBuACkAXABuAFwAbgAgACAAIABFAHgAYQBtAHAAbABlAHMAOgBcAG4AIAAgACAAIAAgAEEAUwBUAFIATwBfAFMAUABFAEMAVABSAEEATABfAEQASQBTAFQAUgBJAEIAVQBUAEkATwBOACgAMQAwADAAMAApAFwAbgAgACAAIAAgACAAIAAgAJIhIAB7AFwAIgBUAG8AdABhAGwAXAAiACwAIABcACIATwBcACIALAAgAFwAIgBCAFwAIgAsACAAXAAiAEEAXAAiACwAIABcACIARgBcACIALAAgAFwAIgBHAFwAIgAsACAAXAAiAEsAXAAiACwAIABcACIATQBcACIAfQAgAHAAYQBpAHIAZQBkACAAdwBpAHQAaAAgAHsAMQAwADAAMAAsACAAMAAuADMAMwAzACwAIAAxAC4AMgA1ACwAIAAuAC4ALgB9AFwAbgBcAG4AIAAgACAAIAAgAEEAUwBUAFIATwBfAFMAUABFAEMAVABSAEEATABfAEQASQBTAFQAUgBJAEIAVQBUAEkATwBOACgANQAwADAAMAAsACAAMAApAFwAbgAgACAAIAAgACAAIAAgAJIhIAB7AFwAIgBUAG8AdABhAGwAXAAiACwAIABcACIATwBcACIALAAgAFwAIgBCAFwAIgAsACAAXAAiAEEAXAAiACwAIABcACIARgBcACIALAAgAFwAIgBHAFwAIgAsACAAXAAiAEsAXAAiACwAIABcACIATQBcACIAfQAgAHAAYQBpAHIAZQBkACAAdwBpAHQAaAAgAHIAbwB1AG4AZABlAGQAIABpAG4AdABlAGcAZQByAHMAXABuAFwAbgAgACAAIABOAG8AdABlAHMAOgBcAG4AIAAgACAAIAAgAC0AIABUAGgAZQAgAGQAaQBzAHQAcgBpAGIAdQB0AGkAbwBuACAAaQBzACAAYgBhAHMAZQBkACAAbwBuACAAaQBuAHYAZQByAHMAZQAgAHcAZQBpAGcAaAB0AGkAbgBnACAAZgBhAGMAdABvAHIAcwA6AFwAbgAgACAAIAAgACAAIAAgACAAIABPADoAIAAxAC8AMwAwADAAMAAwADAAMABcAG4AIAAgACAAIAAgACAAIAAgACAAQgA6ACAAMQAvADgAMAAwAFwAbgAgACAAIAAgACAAIAAgACAAIABBADoAIAAxAC8AMQA2ADAAXABuACAAIAAgACAAIAAgACAAIAAgAEYAOgAgADEALwAzADMAXABuACAAIAAgACAAIAAgACAAIAAgAEcAOgAgADEALwAxADMAXABuACAAIAAgACAAIAAgACAAIAAgAEsAOgAgADEALwA4AFwAbgAgACAAIAAgACAAIAAgACAAIABNADoAIAAxAC8AMQAuADMAMQA1ADMALgAuAC4AXABuACAAIAAgACAAIAAtACAAVABoAGUAcwBlACAAdgBhAGwAdQBlAHMAIABhAHAAcAByAG8AeABpAG0AYQB0AGUAIAByAGUAbABhAHQAaQB2AGUAIABmAHIAZQBxAHUAZQBuAGMAeQAgAGEAbgBkACAAYQBiAHUAbgBkAGEAbgBjAGUAIABvAGYAIABzAHQAYQByACAAdAB5AHAAZQBzAC4AXABuACAAIAAgACAAIAAtACAAXAAiAFQAbwB0AGEAbABcACIAIABpAHMAIABpAG4AYwBsAHUAZABlAGQAIABhAHMAIAB0AGgAZQAgAGYAaQByAHMAdAAgAHIAbwB3ACAAbwBmACAAdABoAGUAIABvAHUAdABwAHUAdAAgAGYAbwByACAAZQBhAHMAeQAgAHMAdQBtAG0AYQB0AGkAbwBuAC8AYQB1AGQAaQB0AC4AXABuACAAIAAgACAAIAAtACAASQBuAHQAZQBuAGQAZQBkACAAZgBvAHIAIAB1AHMAZQAgAGkAbgAgAG0AbwBkAGUAbABpAG4AZwAgAHMAdABhAHIAIABzAHkAcwB0AGUAbQAgAHAAbwBwAHUAbABhAHQAaQBvAG4AcwAsACAAZwBhAGwAYQB4AHkAIABzAGUAZQBkAGkAbgBnACwAIABvAHIAIAB0AGUAYQBjAGgAaQBuAGcAIAB0AGgAZQAgAGQAaQBzAHQAcgBpAGIAdQB0AGkAbwBuACAAbwBmACAAcwB0AGUAbABsAGEAcgAgAHQAeQBwAGUAcwAuAFwAbgAqAC8AXABuAEEAUwBUAFIATwBfAFMAUABFAEMAVABSAEEATABfAEQASQBTAFQAUgBJAEIAVQBUAEkATwBOACAAPQAgAEwAQQBNAEIARABBACgAWwBhAG4AYwBoAG8AcgBfAGMAbABhAHMAcwBdACwAIABbAGEAbgBjAGgAbwByAF8AYwBvAHUAbgB0AF0ALAAgAFsAZABlAGMAaQBtAGEAbABfAHAAbABhAGMAZQBzAF0ALABcAG4AIAAgACAAIABMAEUAVAAoAFwAbgAgACAAIAAgACAAIAAgACAALwAvACAAPQA9AD0AIABEAGUAZgBhAHUAbAB0ACAAcABhAHIAYQBtAGUAdABlAHIAcwAgAD0APQA9AFwAbgAgACAAIAAgACAAIAAgACAAYQBuAGMAaABvAHIAXwBjAGwAYQBzAHMALAAgAEkARgAoAEkAUwBPAE0ASQBUAFQARQBEACgAYQBuAGMAaABvAHIAXwBjAGwAYQBzAHMAKQAsACAAXAAiACQAXAAiACwAIABVAFAAUABFAFIAKABhAG4AYwBoAG8AcgBfAGMAbABhAHMAcwApACkALABcAG4AIAAgACAAIAAgACAAIAAgAGEAbgBjAGgAbwByAF8AYwBvAHUAbgB0ACwAIABJAEYAKABJAFMATwBNAEkAVABUAEUARAAoAGEAbgBjAGgAbwByAF8AYwBvAHUAbgB0ACkALAAgADEALAAgAGEAbgBjAGgAbwByAF8AYwBvAHUAbgB0ACkALABcAG4AIAAgACAAIAAgACAAIAAgAGQAZQBjAGkAbQBhAGwAXwBwAGwAYQBjAGUAcwAsACAASQBGACgASQBTAE8ATQBJAFQAVABFAEQAKABkAGUAYwBpAG0AYQBsAF8AcABsAGEAYwBlAHMAKQAsACAAMwAsACAAZABlAGMAaQBtAGEAbABfAHAAbABhAGMAZQBzACkALABcAG4AIAAgACAAIAAgACAAIAAgAFwAbgAgACAAIAAgACAAIAAgACAALwAvACAAPQA9AD0AIABTAHAAZQBjAHQAcgBhAGwAIABjAGwAYQBzAHMAIABhAHIAcgBhAHkAIABhAG4AZAAgAGIAYQBzAGUAIABmAHIAZQBxAHUAZQBuAGMAaQBlAHMAIAAoAGUAbQBwAGkAcgBpAGMAYQBsACkAIAA9AD0APQBcAG4AIAAgACAAIAAgACAAIAAgAGEAcgByAF8AYwBsAGEAcwBzAGUAcwAsACAAewBcACIATwBcACIAOwAgAFwAIgBCAFwAIgA7ACAAXAAiAEEAXAAiADsAIABcACIARgBcACIAOwAgAFwAIgBHAFwAIgA7ACAAXAAiAEsAXAAiADsAIABcACIATQBcACIAfQAsAFwAbgAgACAAIAAgACAAIAAgACAAYQByAHIAXwBiAGEAcwBlAF8AcABjAHQALAAgAHsAMAAuADAAMAAwADAAMwA7ACAAMAAuADEAMwA7ACAAMAAuADYAOwAgADMAOwAgADcALgA2ADsAIAAxADIALgAxADsAIAA3ADYALgAyADcAfQAsAFwAbgAgACAAIAAgACAAIAAgACAAYQByAHIAXwBiAGEAcwBlAF8AZgByAGEAYwAsACAAQgBZAFIATwBXACgAYQByAHIAXwBiAGEAcwBlAF8AcABjAHQALAAgAEwAQQBNAEIARABBACgAeAAsACAAeAAgAC8AIAAxADAAMAApACkALABcAG4AIAAgACAAIAAgACAAIAAgAFwAbgAgACAAIAAgACAAIAAgACAALwAvACAAPQA9AD0AIABMAG8AbwBrAHUAcAAgAHMAYwBhAGwAaQBuAGcAIABmAGEAYwB0AG8AcgAgAGYAbwByACAAYQAgAHMAcABlAGMAaQBmAGkAYwAgAGEAbgBjAGgAbwByACAAdAB5AHAAZQBcAG4AIAAgACAAIAAgACAAIAAgAGEAbgBjAGgAbwByAF8AZgByAGUAcQAsACAAWABMAE8ATwBLAFUAUAAoAGEAbgBjAGgAbwByAF8AYwBsAGEAcwBzACwAIABhAHIAcgBfAGMAbABhAHMAcwBlAHMALAAgAGEAcgByAF8AYgBhAHMAZQBfAGYAcgBhAGMALAAgADEAKQAsAFwAbgAgACAAIAAgACAAIAAgACAAcwBjAGEAbABpAG4AZwBfAGYAYQBjAHQAbwByACwAIABhAG4AYwBoAG8AcgBfAGMAbwB1AG4AdAAgAC8AIABhAG4AYwBoAG8AcgBfAGYAcgBlAHEALABcAG4AIAAgACAAIAAgACAAIAAgAFwAbgAgACAAIAAgACAAIAAgACAALwAvACAAPQA9AD0AIABTAGMAYQBsAGUAZAAgAGQAaQBzAHQAcgBpAGIAdQB0AGkAbwBuACAAFCAgAG4AbwByAG0AYQBsAGkAegBlACAAbwByACAAYQBwAHAAbAB5ACAAdQBzAGUAcgAtAGQAZQBmAGkAbgBlAGQAIABzAGMAYQBsAGUAXABuACAAIAAgACAAIAAgACAAIABzAGMAYQBsAGUAZAAsACAASQBGACgAXABuACAAIAAgACAAIAAgACAAIAAgACAAIAAgAGEAbgBjAGgAbwByAF8AYwBsAGEAcwBzACAAPQAgAFwAIgAkAFwAIgAsAFwAbgAgACAAIAAgACAAIAAgACAAIAAgACAAIABhAHIAcgBfAGIAYQBzAGUAXwBmAHIAYQBjACwAXABuACAAIAAgACAAIAAgACAAIAAgACAAIAAgAEIAWQBSAE8AVwAoAGEAcgByAF8AYgBhAHMAZQBfAGYAcgBhAGMALAAgAEwAQQBNAEIARABBACgAeAAsACAAeAAgACoAIABzAGMAYQBsAGkAbgBnAF8AZgBhAGMAdABvAHIAKQApAFwAbgAgACAAIAAgACAAIAAgACAAKQAsAFwAbgAgACAAIAAgACAAIAAgACAAXABuACAAIAAgACAAIAAgACAAIAAvAC8AIAA9AD0APQAgAEYAaQBuAGEAbAAgAG8AdQB0AHAAdQB0AFwAbgAgACAAIAAgACAAIAAgACAAbwB1AHQAcAB1AHQALAAgAEgAUwBUAEEAQwBLACgAYQByAHIAXwBjAGwAYQBzAHMAZQBzACwAIABSAE8AVQBOAEQAKABzAGMAYQBsAGUAZAAsACAAZABlAGMAaQBtAGEAbABfAHAAbABhAGMAZQBzACkAKQAsAFwAbgAgACAAIAAgACAAIAAgACAAbwB1AHQAcAB1AHQAXABuACAAIAAgACAAKQBcAG4AKQA7AFwAbgBcAG4ALwAqACAAQQBTAFQAUgBPAF8AQwBBAEwAQwBfAFQARQBNAFAAOgBcAG4AIAAgACAAUAB1AHIAcABvAHMAZQA6ACAAUgBlAHQAdQByAG4AcwAgAHQAaABlACAAaQBuAHQAZQByAHAAbwBsAGEAdABlAGQAIABlAGYAZgBlAGMAdABpAHYAZQAgAHQAZQBtAHAAZQByAGEAdAB1AHIAZQAgACgAaQBuACAASwBlAGwAdgBpAG4AKQAgAGYAbwByACAAYQAgAGcAaQB2AGUAbgAgAHMAdABlAGwAbABhAHIAIABzAHUAYgBjAGwAYQBzAHMAXABuACAAIAAgACAAIAAgACAAIAAgACAAIAAgACgAZQAuAGcALgAgAFwAIgBHADcALgAzAFwAIgApACwAIAB1AHMAaQBuAGcAIABoAGEAcgBkAGMAbwBkAGUAZAAgAGgAaQBnAGgALQB0AGUAbQBwAGUAcgBhAHQAdQByAGUAIABhAG4AYwBoAG8AcgBzACAAYQBuAGQAIABzAHAAYQBuACAAdgBhAGwAdQBlAHMAIABiAGUAdAB3AGUAZQBuACAAcwB1AGIAYwBsAGEAcwBzAGUAcwAuAFwAbgBcAG4AIAAgACAAUgBlAHQAdQByAG4AcwA6ACAAQQAgAG4AdQBtAGUAcgBpAGMAIAB0AGUAbQBwAGUAcgBhAHQAdQByAGUAIABpAG4AIABLAGUAbAB2AGkAbgAsACAAaQBuAHQAZQByAHAAbwBsAGEAdABlAGQAIAB1AHMAaQBuAGcAIABsAGkAbgBlAGEAcgAgAHMAYwBhAGwAaQBuAGcAIAB3AGkAdABoAGkAbgAgAHQAaABlACAAcwBwAGUAYwBpAGYAaQBlAGQAIABzAHUAYgBjAGwAYQBzAHMALgBcAG4AXABuACAAIAAgAFAAYQByAGEAbQBlAHQAZQByAHMAOgBcAG4AIAAgACAALQAgAHMAdQBiAGMAbABhAHMAcwAgACgAcgBlAHEAdQBpAHIAZQBkACkAOgAgAEEAIABzAHQAcgBpAG4AZwAgAHIAZQBwAHIAZQBzAGUAbgB0AGkAbgBnACAAYQAgAHMAcABlAGMAdAByAGEAbAAgAHMAdQBiAGMAbABhAHMAcwAuACAAQQBjAGMAZQBwAHQAcwAgAGYAbwByAG0AYQB0AHMAIABsAGkAawBlACAAXAAiAEYANQBcACIALAAgAFwAIgBLADIALgA2AFwAIgAsACAAXAAiAE0AOAAuADkAXAAiACwAIABlAHQAYwAuAFwAbgBcAG4AIAAgACAATgBvAHQAZQBzADoAXABuACAAIAAgAC0AIABUAGUAbQBwAGUAcgBhAHQAdQByAGUAIABkAGEAdABhACAAaQBzACAAYgBhAHMAZQBkACAAbwBuACAAZQBtAHAAaQByAGkAYwBhAGwAIABzAHUAYgBjAGwAYQBzAHMAIABhAG4AYwBoAG8AcgBzACAAZgBvAHIAIAB0AHkAcABlAHMAIABPADMAIAB0AGgAcgBvAHUAZwBoACAATQA5AC4AXABuACAAIAAgAC0AIABUAGgAZQAgAGYAdQBuAGMAdABpAG8AbgAgAHMAdQBwAHAAbwByAHQAcwAgAGYAcgBhAGMAdABpAG8AbgBhAGwAIABzAHUAYgBjAGwAYQBzAHMAIABpAG4AcAB1AHQAIABhAG4AZAAgAGEAcwBzAHUAbQBlAHMAIABsAGkAbgBlAGEAcgAgAGYAYQBsAGwAbwBmAGYAIABiAGUAdAB3AGUAZQBuACAAcwB1AGIAYwBsAGEAcwBzACAAdABlAG0AcABlAHIAYQB0AHUAcgBlACAAYQBuAGMAaABvAHIAcwAuAFwAbgAgACAAIAAtACAAVABoAGUAIABoAGkAZwBoACAAdABlAG0AcABlAHIAYQB0AHUAcgBlACAAKABgAFQAXwBoAGkAZwBoAGAAKQAgAGkAcwAgAHIAZQB0AHIAaQBlAHYAZQBkACAAZgBvAHIAIAB0AGgAZQAgAGIAYQBzAGUAIABzAHUAYgBjAGwAYQBzAHMAIAAoAGUALgBnAC4ALAAgAFwAIgBHADcAXAAiACkALAAgAGEAbgBkACAAaQBuAHQAZQByAHAAbwBsAGEAdABpAG8AbgAgAHUAcwBlAHMAOgBcAG4AIAAgACAAIAAgACAAIABUACAAPQAgAFQAXwBoAGkAZwBoACAALQAgACgAZgByAGEAYwB0AGkAbwBuACAAKgAgAHMAcABhAG4AKQBcAG4AIAAgACAALQAgAEgAYQBuAGQAbABlAHMAIABpAG4AcAB1AHQAcwAgAHcAaQB0AGgAIABvAHIAIAB3AGkAdABoAG8AdQB0ACAAYQAgAGQAZQBjAGkAbQBhAGwAIABwAG8AaQBuAHQAIAAoAGUALgBnAC4ALAAgAFwAIgBGADYAXAAiACAAPQAgAFwAIgBGADYALgAwAFwAIgApAC4AXABuACAAIAAgAC0AIABJAG4AdABlAHIAbgBhAGwAbAB5ACAAdQBzAGUAcwAgAFgATABPAE8ASwBVAFAAIABvAHYAZQByACAAYQAgAG0AYQB0AHIAaQB4ACAAYgB1AGkAbAB0ACAAZgByAG8AbQAgAGgAYQByAGQAYwBvAGQAZQBkACAAcwB1AGIAYwBsAGEAcwBzACAAbABhAGIAZQBsAHMALAAgAHQAZQBtAHAAZQByAGEAdAB1AHIAZQBzACwAIABhAG4AZAAgAHMAcABhAG4AcwAuAFwAbgBcAG4AIAAgACAARQB4AGEAbQBwAGwAZQA6AFwAbgAgACAAIABBAFMAVABSAE8AXwBDAEEATABDAF8AVABFAE0AUAAoAFwAIgBHADcALgAzAFwAIgApACAAIAAgAJIhIAA1ADUAMgA5AFwAbgAgACAAIABBAFMAVABSAE8AXwBDAEEATABDAF8AVABFAE0AUAAoAFwAIgBPADQALgA0AFwAIgApACAAIAAgAJIhIAA0ADIAMwAwADAAXABuACAAIAAgAEEAUwBUAFIATwBfAEMAQQBMAEMAXwBUAEUATQBQACgAXAAiAEYAOAAuADQANQBcACIAKQAgACAAkiEgADYAMQAyADEALgA1AFwAbgAgACAAIABBAFMAVABSAE8AXwBDAEEATABDAF8AVABFAE0AUAAoAFwAIgBNADgALgA2AFwAIgApACAAIAAgAJIhIAAyADQANQA2AFwAbgAqAC8AXABuAEEAUwBUAFIATwBfAEMAQQBMAEMAXwBUAEUATQBQACAAPQAgAEwAQQBNAEIARABBACgAcwB1AGIAYwBsAGEAcwBzACwAXABuACAAIAAgACAATABFAFQAKABcAG4AIAAgACAAIAAgACAAIAAgAC8ALwAgAC0ALQAtACAASABhAHIAZABjAG8AZABlAGQAIABzAHAAZQBjAHQAcgBhAGwAIABzAHUAYgBjAGwAYQBzAHMAIABhAHIAcgBhAHkAcwAgAC0ALQAtAFwAbgAgACAAIAAgACAAIAAgACAAYQByAHIAVAB5AHAAZQBzACwAIAB7AFwAIgBPADAAXAAiADsAIABcACIATwAxAFwAIgA7ACAAXAAiAE8AMgBcACIAOwAgAFwAIgBPADMAXAAiADsAIABcACIATwA0AFwAIgA7ACAAXAAiAE8ANQBcACIAOwAgAFwAIgBPADYAXAAiADsAIABcACIATwA3AFwAIgA7ACAAXAAiAE8AOABcACIAOwAgAFwAIgBPADkAXAAiADsAIABcACIAQgAwAFwAIgA7ACAAXAAiAEIAMQBcACIAOwAgAFwAIgBCADIAXAAiADsAIABcACIAQgAzAFwAIgA7ACAAXAAiAEIANABcACIAOwAgAFwAIgBCADUAXAAiADsAIABcACIAQgA2AFwAIgA7ACAAXAAiAEIANwBcACIAOwAgAFwAIgBCADgAXAAiADsAIABcACIAQgA5AFwAIgA7ACAAXAAiAEEAMABcACIAOwAgAFwAIgBBADEAXAAiADsAIABcACIAQQAyAFwAIgA7ACAAXAAiAEEAMwBcACIAOwAgAFwAIgBBADQAXAAiADsAIABcACIAQQA1AFwAIgA7ACAAXAAiAEEANgBcACIAOwAgAFwAIgBBADcAXAAiADsAIABcACIAQQA4AFwAIgA7ACAAXAAiAEEAOQBcACIAOwAgAFwAIgBGADAAXAAiADsAIABcACIARgAxAFwAIgA7ACAAXAAiAEYAMgBcACIAOwAgAFwAIgBGADMAXAAiADsAIABcACIARgA0AFwAIgA7ACAAXAAiAEYANQBcACIAOwAgAFwAIgBGADYAXAAiADsAIABcACIARgA3AFwAIgA7ACAAXAAiAEYAOABcACIAOwAgAFwAIgBGADkAXAAiADsAIABcACIARwAwAFwAIgA7ACAAXAAiAEcAMQBcACIAOwAgAFwAIgBHADIAXAAiADsAIABcACIARwAzAFwAIgA7ACAAXAAiAEcANABcACIAOwAgAFwAIgBHADUAXAAiADsAIABcACIARwA2AFwAIgA7ACAAXAAiAEcANwBcACIAOwAgAFwAIgBHADgAXAAiADsAIABcACIARwA5AFwAIgA7ACAAXAAiAEsAMABcACIAOwAgAFwAIgBLADEAXAAiADsAIABcACIASwAyAFwAIgA7ACAAXAAiAEsAMwBcACIAOwAgAFwAIgBLADQAXAAiADsAIABcACIASwA1AFwAIgA7ACAAXAAiAEsANgBcACIAOwAgAFwAIgBLADcAXAAiADsAIABcACIASwA4AFwAIgA7ACAAXAAiAEsAOQBcACIAOwAgAFwAIgBNADAAXAAiADsAIABcACIATQAxAFwAIgA7ACAAXAAiAE0AMgBcACIAOwAgAFwAIgBNADMAXAAiADsAIABcACIATQA0AFwAIgA7ACAAXAAiAE0ANQBcACIAOwAgAFwAIgBNADYAXAAiADsAIABcACIATQA3AFwAIgA7ACAAXAAiAE0AOABcACIAOwAgAFwAIgBNADkAXAAiAH0AXABuACwAXABuACAAIAAgACAAIAAgACAAIABcAG4AIAAgACAAIAAgACAAIAAgAC8ALwAgAEgAaQBnAGgAIABlAGYAZgBlAGMAdABpAHYAZQAgAHQAZQBtAHAAZQByAGEAdAB1AHIAZQBzACAAKABLACkAIABmAG8AcgAgAGUAYQBjAGgAIABzAHUAYgBjAGwAYQBzAHMAXABuACAAIAAgACAAIAAgACAAIABhAHIAcgBUAEgAaQBnAGgALAAgAHsANQA1ADAAMAAwADsAIAA1ADIAMAAwADAAOwAgADQAOQAwADAAMAA7ACAANAA2ADAAMAAwADsAIAA0ADMAMAAwADAAOwAgADQAMAAwADAAMAA7ACAAMwA3ADAAMAAwADsAIAAzADQAMAAwADAAOwAgADMAMQAwADAAMAA7ACAAMgA4ADAAMAAwADsAIAAyADUAMAAwADAAOwAgADIAMwA1ADAAMAA7ACAAMgAyADAAMAAwADsAIAAyADAANQAwADAAOwAgADEAOQAwADAAMAA7ACAAMQA3ADUAMAAwADsAIAAxADYAMAAwADAAOwAgADEANAA1ADAAMAA7ACAAMQAzADAAMAAwADsAIAAxADEANQAwADAAOwAgADEAMAAwADAAMAA7ACAAOQA3ADUAMAA7ACAAOQA1ADAAMAA7ACAAOQAyADUAMAA7ACAAOQAwADAAMAA7ACAAOAA3ADUAMAA7ACAAOAA1ADAAMAA7ACAAOAAyADUAMAA7ACAAOAAwADAAMAA7ACAANwA3ADUAMAA7ACAANwA1ADAAMAA7ACAANwAzADUAMAA7ACAANwAyADAAMAA7ACAANwAwADUAMAA7ACAANgA5ADAAMAA7ACAANgA3ADUAMAA7ACAANgA2ADAAMAA7ACAANgA0ADUAMAA7ACAANgAzADAAMAA7ACAANgAxADUAMAA7ACAANgAwADAAMAA7ACAANQA5ADAAMAA7ACAANQA4ADAAMAA7ACAANQA3ADAAMAA7ACAANQA2ADAAMAA7ACAANQA1ADAAMAA7ACAANQA0ADAAMAA7ACAANQAzADAAMAA7ACAANQAyADAAMAA7ACAANQAxADAAMAA7ACAANQAwADAAMAA7ACAANAA4ADUAMAA7ACAANAA3ADAAMAA7ACAANAA1ADUAMAA7ACAANAA0ADAAMAA7ACAANAAyADUAMAA7ACAANAAxADAAMAA7ACAAMwA5ADUAMAA7ACAAMwA4ADAAMAA7ACAAMwA2ADUAMAA7ACAAMwA1ADAAMAA7ACAAMwAzADkAMAA7ACAAMwAyADgAMAA7ACAAMwAxADcAMAA7ACAAMwAwADYAMAA7ACAAMgA5ADUAMAA7ACAAMgA4ADQAMAA7ACAAMgA3ADMAMAA7ACAAMgA2ADIAMAA7ACAAMgA1ADEAMAB9AFwAbgAsAFwAbgAgACAAIAAgACAAIAAgACAAXABuACAAIAAgACAAIAAgACAAIAAvAC8AIABUAGUAbQBwAGUAcgBhAHQAdQByAGUAIABzAHAAYQBuACAAdABvACAAdABoAGUAIABuAGUAeAB0ACAAcwB1AGIAYwBsAGEAcwBzACAAKABLACkAXABuACAAIAAgACAAIAAgACAAIABhAHIAcgBTAHAAYQBuACwAIAB7ADMAMAAwADAAOwAgADMAMAAwADAAOwAgADMAMAAwADAAOwAgADMAMAAwADAAOwAgADMAMAAwADAAOwAgADMAMAAwADAAOwAgADMAMAAwADAAOwAgADMAMAAwADAAOwAgADMAMAAwADAAOwAgADMAMAAwADAAOwAgADEANQAwADAAOwAgADEANQAwADAAOwAgADEANQAwADAAOwAgADEANQAwADAAOwAgADEANQAwADAAOwAgADEANQAwADAAOwAgADEANQAwADAAOwAgADEANQAwADAAOwAgADEANQAwADAAOwAgADEANQAwADAAOwAgADIANQAwADsAIAAyADUAMAA7ACAAMgA1ADAAOwAgADIANQAwADsAIAAyADUAMAA7ACAAMgA1ADAAOwAgADIANQAwADsAIAAyADUAMAA7ACAAMgA1ADAAOwAgADIANQAwADsAIAAxADUAMAA7ACAAMQA1ADAAOwAgADEANQAwADsAIAAxADUAMAA7ACAAMQA1ADAAOwAgADEANQAwADsAIAAxADUAMAA7ACAAMQA1ADAAOwAgADEANQAwADsAIAAxADUAMAA7ACAAMQAwADAAOwAgADEAMAAwADsAIAAxADAAMAA7ACAAMQAwADAAOwAgADEAMAAwADsAIAAxADAAMAA7ACAAMQAwADAAOwAgADEAMAAwADsAIAAxADAAMAA7ACAAMQAwADAAOwAgADEANQAwADsAIAAxADUAMAA7ACAAMQA1ADAAOwAgADEANQAwADsAIAAxADUAMAA7ACAAMQA1ADAAOwAgADEANQAwADsAIAAxADUAMAA7ACAAMQA1ADAAOwAgADEANQAwADsAIAAxADEAMAA7ACAAMQAxADAAOwAgADEAMQAwADsAIAAxADEAMAA7ACAAMQAxADAAOwAgADEAMQAwADsAIAAxADEAMAA7ACAAMQAxADAAOwAgADEAMQAwADsAIAAxADEAMAB9ACwAXABuAFwAbgAgACAAIAAgACAAIAAgACAAXABuACAAIAAgACAAIAAgACAAIAAvAC8AIABCAHUAbgBkAGwAZQAgAGkAbgB0AG8AIABhACAAcwBpAG4AZwBsAGUAIABtAGEAdAByAGkAeAAgAGYAbwByACAAYwBsAGUAYQBuACAAbABvAG8AawB1AHAAXABuACAAIAAgACAAIAAgACAAIABtAHQAeABTAHQAYQByAHMALAAgAEgAUwBUAEEAQwBLACgAYQByAHIAVAB5AHAAZQBzACwAIABhAHIAcgBUAEgAaQBnAGgALAAgAGEAcgByAFMAcABhAG4AKQAsAFwAbgAgACAAIAAgACAAIAAgACAAXABuACAAIAAgACAAIAAgACAAIAAvAC8AIAAtAC0ALQAgAEkAbgBwAHUAdAAgAG4AbwByAG0AYQBsAGkAegBhAHQAaQBvAG4AIABhAG4AZAAgAHAAYQByAHMAaQBuAGcAIAAtAC0ALQBcAG4AIAAgACAAIAAgACAAIAAgAG4AbwBfAHMAcABhAGMAZQAsACAAUwBVAEIAUwBUAEkAVABVAFQARQAoAHMAdQBiAGMAbABhAHMAcwAsACAAXAAiACAAXAAiACwAIABcACIAXAAiACkALAAgAC8ALwAgAFQAcgBpAG0AIAB3AGgAaQB0AGUAcwBwAGEAYwBlAFwAbgAgACAAIAAgACAAIAAgACAAZABvAHQAXwBwAG8AcwAsACAARgBJAE4ARAAoAFwAIgAuAFwAIgAsACAAbgBvAF8AcwBwAGEAYwBlACAAJgAgAFwAIgAuADAAXAAiACkALAAgAC8ALwAgAEUAbgBzAHUAcgBlACAAZgByAGEAYwB0AGkAbwBuAGEAbAAgAHAAYQByAHQAIABpAHMAIABkAGUAdABlAGMAdABlAGQAIABlAHYAZQBuACAAZgBvAHIAIAB3AGgAbwBsAGUAIABzAHUAYgBjAGwAYQBzAHMAZQBzAFwAbgAgACAAIAAgACAAIAAgACAAYgBhAHMAZQAsACAATABFAEYAVAAoAG4AbwBfAHMAcABhAGMAZQAsACAAZABvAHQAXwBwAG8AcwAgAC0AIAAxACkALAAgAC8ALwAgAEUAeAB0AHIAYQBjAHQAIAByAG8AbwB0ACAAcwB1AGIAYwBsAGEAcwBzACwAIABlAC4AZwAuACwAIABcACIARwA3AFwAIgAgAGYAcgBvAG0AIABcACIARwA3AC4AMwBcACIAXABuACAAIAAgACAAIAAgACAAIABmACwAIABWAEEATABVAEUAKABcACIAMAAuAFwAIgAgACYAIABNAEkARAAoAG4AbwBfAHMAcABhAGMAZQAsACAAZABvAHQAXwBwAG8AcwAgACsAIAAxACwAIABMAEUATgAoAG4AbwBfAHMAcABhAGMAZQApACkAKQAsACAALwAvACAAQwBvAG4AdgBlAHIAdAAgAGQAZQBjAGkAbQBhAGwAIABzAHQAcgBpAG4AZwAgAHQAbwAgAG4AdQBtAGUAcgBpAGMAIAAoAGUALgBnAC4ALAAgADAALgAzACkAXABuACAAIAAgACAAIAAgACAAIABcAG4AIAAgACAAIAAgACAAIAAgAC8ALwAgAC0ALQAtACAATABvAG8AawB1AHAAIABoAGkAZwBoACAAdABlAG0AcAAgAGEAbgBkACAAcwBwAGEAbgAgAGYAcgBvAG0AIABtAGEAdAByAGkAeAAgAC0ALQAtAFwAbgAgACAAIAAgACAAIAAgACAAVABfAGgAaQBnAGgALAAgAFgATABPAE8ASwBVAFAAKABiAGEAcwBlACwAIABJAE4ARABFAFgAKABtAHQAeABTAHQAYQByAHMALAAgACwAIAAxACkALAAgAEkATgBEAEUAWAAoAG0AdAB4AFMAdABhAHIAcwAsACAALAAgADIAKQApACwAIAAvAC8AIABlAC4AZwAuACAANQA1ADUAMAAgAGYAbwByACAAXAAiAEcANwBcACIAXABuACAAIAAgACAAIAAgACAAIABzAHAAYQBuACwAIABYAEwATwBPAEsAVQBQACgAYgBhAHMAZQAsACAASQBOAEQARQBYACgAbQB0AHgAUwB0AGEAcgBzACwAIAAsACAAMQApACwAIABJAE4ARABFAFgAKABtAHQAeABTAHQAYQByAHMALAAgACwAIAAzACkAKQAsACAALwAvACAAZQAuAGcALgAgADcAMAAgAGYAbwByACAAXAAiAEcANwBcACIAXABuACAAIAAgACAAIAAgACAAIABcAG4AIAAgACAAIAAgACAAIAAgAC8ALwAgAC0ALQAtACAASQBuAHQAZQByAHAAbwBsAGEAdABpAG8AbgA6ACAAVAAgAD0AIABUAF8AaABpAGcAaAAgAC0AIABmACAAKgAgAHMAcABhAG4AIAAtAC0ALQBcAG4AIAAgACAAIAAgACAAIAAgAHIAZQBzAHUAbAB0ACwAIABUAF8AaABpAGcAaAAgAC0AIAAoAGYAIAAqACAAcwBwAGEAbgApACwAXABuACAAIAAgACAAIAAgACAAIAByAGUAcwB1AGwAdABcAG4AIAAgACAAIAApAFwAbgApADsAXABuAFwAbgAvACoAIABBAFMAVABSAE8AXwBUAFkAUABFAF8ARgBSAE8ATQBfAFQARQBNAFAAOgBcAG4AIAAgACAAUAB1AHIAcABvAHMAZQA6ACAAUgBlAHQAdQByAG4AcwAgAHQAaABlACAAaQBuAHQAZQByAHAAbwBsAGEAdABlAGQAIABzAHQAZQBsAGwAYQByACAAcwBwAGUAYwB0AHIAYQBsACAAcwB1AGIAYwBsAGEAcwBzACAAKABlAC4AZwAuACAAXAAiAEcANwAuADMAXAAiACkAIABmAG8AcgAgAGEAIABnAGkAdgBlAG4AIABlAGYAZgBlAGMAdABpAHYAZQAgAHQAZQBtAHAAZQByAGEAdAB1AHIAZQAgAGkAbgAgAEsAZQBsAHYAaQBuAC4AXABuAFwAbgAgACAAIABSAGUAdAB1AHIAbgBzADoAIABBACAAcwB0AHIAaQBuAGcAIAByAGUAcAByAGUAcwBlAG4AdABpAG4AZwAgAHQAaABlACAAZQBzAHQAaQBtAGEAdABlAGQAIABzAHAAZQBjAHQAcgBhAGwAIABzAHUAYgBjAGwAYQBzAHMALAAgAG8AcAB0AGkAbwBuAGEAbABsAHkAIAB3AGkAdABoACAAZABlAGMAaQBtAGEAbAAgAHAAcgBlAGMAaQBzAGkAbwBuAC4AXABuAFwAbgAgACAAIABQAGEAcgBhAG0AZQB0AGUAcgBzADoAXABuACAAIAAgAC0AIAB0AGUAbQBwACAAKAByAGUAcQB1AGkAcgBlAGQAKQA6ACAAQQAgAG4AdQBtAGUAcgBpAGMAIAB0AGUAbQBwAGUAcgBhAHQAdQByAGUAIABpAG4AIABLAGUAbAB2AGkAbgAuAFwAbgAgACAAIAAtACAAZABlAGMAaQBtAGEAbABzACAAKABvAHAAdABpAG8AbgBhAGwAKQA6ACAATgB1AG0AYgBlAHIAIABvAGYAIABkAGUAYwBpAG0AYQBsACAAcABsAGEAYwBlAHMAIAB0AG8AIABpAG4AYwBsAHUAZABlACAAaQBuACAAdABoAGUAIABzAHUAYgBjAGwAYQBzAHMAIAAoAGQAZQBmAGEAdQBsAHQAIAA9ACAAMwApAC4AXABuAFwAbgAgACAAIABOAG8AdABlAHMAOgBcAG4AIAAgACAALQAgAFQAaABlACAAZgB1AG4AYwB0AGkAbwBuACAAbQBhAHQAYwBoAGUAcwAgAHQAaABlACAAdABlAG0AcABlAHIAYQB0AHUAcgBlACAAdABvACAAdABoAGUAIABjAG8AcgByAGUAYwB0ACAAcwBwAGUAYwB0AHIAYQBsACAAcwB1AGIAYwBsAGEAcwBzACAAcgBhAG4AZwBlACAAYgB5ACAAYwBoAGUAYwBrAGkAbgBnACAAdwBoAGkAYwBoACAAaABpAGcAaAAtAHQAZQBtAHAAIABiAGEAbgBkACAAaQB0ACAAZgBhAGwAbABzACAAdwBpAHQAaABpAG4ALgBcAG4AIAAgACAALQAgAEkAdAAgAHQAaABlAG4AIABsAGkAbgBlAGEAcgBsAHkAIABpAG4AdABlAHIAcABvAGwAYQB0AGUAcwAgAHQAaABlACAAZABlAGMAaQBtAGEAbAAgAHAAbwByAHQAaQBvAG4AIABvAGYAIAB0AGgAZQAgAHMAdQBiAGMAbABhAHMAcwAgAHUAcwBpAG4AZwA6AFwAbgAgACAAIAAgACAAIAAgAGYAcgBhAGMAdABpAG8AbgBhAGwAIAA9ACAAKABUAF8AaABpAGcAaAAgAC0AIAB0AGUAbQBwACkAIAAvACAAcwBwAGEAbgBcAG4AIAAgACAALQAgAFUAcwBlAHMAIABoAGEAcgBkAGMAbwBkAGUAZAAgAHQAZQBtAHAAZQByAGEAdAB1AHIAZQAgAGEAbgBjAGgAbwByAHMAIABhAG4AZAAgAHMAcABhAG4AcwAgAGEAYwByAG8AcwBzACAAcwBwAGUAYwB0AHIAYQBsACAAdAB5AHAAZQBzACAATwAzABMgTQA5AC4AXABuACAAIAAgAC0AIABTAHUAcABwAG8AcgB0AHMAIABoAGkAZwBoACAAcAByAGUAYwBpAHMAaQBvAG4AIABhAG4AZAAgAG4AbwByAG0AYQBsAGkAegBhAHQAaQBvAG4AIABmAG8AcgAgAGYAcgBhAGMAdABpAG8AbgBhAGwAIABzAHUAYgBjAGwAYQBzAHMAZQBzACAAbABpAGsAZQAgAFwAIgBLADQALgAzADcANgBcACIALgBcAG4AXABuACAAIAAgAEUAeABhAG0AcABsAGUAOgBcAG4AIAAgACAAQQBTAFQAUgBPAF8AVABZAFAARQBfAEYAUgBPAE0AXwBUAEUATQBQACgANAAyADMAMAAwACkAIAAgACAAkiEgAFwAIgBPADQALgA0ADAAMABcACIAXABuACAAIAAgAEEAUwBUAFIATwBfAFQAWQBQAEUAXwBGAFIATwBNAF8AVABFAE0AUAAoADUANQAyADkAKQAgACAAIAAgAJIhIABcACIARwA3AC4AMwAwADAAXAAiAFwAbgAgACAAIABBAFMAVABSAE8AXwBUAFkAUABFAF8ARgBSAE8ATQBfAFQARQBNAFAAKAA2ADEAMgAxAC4ANQApACAAIACSISAAXAAiAEYAOAAuADQANQAwAFwAIgBcAG4AIAAgACAAQQBTAFQAUgBPAF8AVABZAFAARQBfAEYAUgBPAE0AXwBUAEUATQBQACgAMgA0ADUANgAsACAAMQApACAAkiEgAFwAIgBNADgALgA2AFwAIgBcAG4AXABuACAAIAAgAEQAZQBwAGUAbgBkAGUAbgBjAGkAZQBzADoAXABuACAAIAAgAC0AIABVAHMAZQBzACAAWABNAEEAVABDAEgAIAArACAATQBBAFAAIABmAG8AcgAgAGwAbwBnAGkAYwBhAGwAIAByAGEAbgBnAGUAIABkAGUAdABlAGMAdABpAG8AbgAuAFwAbgAgACAAIAAtACAAQQBzAHMAdQBtAGUAcwAgAHQAZQBtAHAAZQByAGEAdAB1AHIAZQAgAGQAZQBjAHIAZQBhAHMAZQBzACAAbQBvAG4AbwB0AG8AbgBpAGMAYQBsAGwAeQAgAGEAYwByAG8AcwBzACAAcwB1AGIAYwBsAGEAcwBzACAAcwBlAHEAdQBlAG4AYwBlAC4AXABuACoALwBcAG4AQQBTAFQAUgBPAF8AVABZAFAARQBfAEYAUgBPAE0AXwBUAEUATQBQACAAPQAgAEwAQQBNAEIARABBACgAdABlAG0AcAAsACAAWwBkAGUAYwBpAG0AYQBsAHMAXQAsAFwAbgAgACAAIAAgAEwARQBUACgAXABuACAAIAAgACAAIAAgACAAIAAvAC8AIAAtAC0ALQAgAEgAYQByAGQAYwBvAGQAZQBkACAAcwBwAGUAYwB0AHIAYQBsACAAcwB1AGIAYwBsAGEAcwBzACAAZABhAHQAYQAgAC0ALQAtAFwAbgAgACAAIAAgACAAIAAgACAAYQByAHIAVAB5AHAAZQBzACwAIAB7AFwAIgBPADAAXAAiADsAIABcACIATwAxAFwAIgA7ACAAXAAiAE8AMgBcACIAOwAgAFwAIgBPADMAXAAiADsAIABcACIATwA0AFwAIgA7ACAAXAAiAE8ANQBcACIAOwAgAFwAIgBPADYAXAAiADsAIABcACIATwA3AFwAIgA7ACAAXAAiAE8AOABcACIAOwAgAFwAIgBPADkAXAAiADsAIABcACIAQgAwAFwAIgA7ACAAXAAiAEIAMQBcACIAOwAgAFwAIgBCADIAXAAiADsAIABcACIAQgAzAFwAIgA7ACAAXAAiAEIANABcACIAOwAgAFwAIgBCADUAXAAiADsAIABcACIAQgA2AFwAIgA7ACAAXAAiAEIANwBcACIAOwAgAFwAIgBCADgAXAAiADsAIABcACIAQgA5AFwAIgA7ACAAXAAiAEEAMABcACIAOwAgAFwAIgBBADEAXAAiADsAIABcACIAQQAyAFwAIgA7ACAAXAAiAEEAMwBcACIAOwAgAFwAIgBBADQAXAAiADsAIABcACIAQQA1AFwAIgA7ACAAXAAiAEEANgBcACIAOwAgAFwAIgBBADcAXAAiADsAIABcACIAQQA4AFwAIgA7ACAAXAAiAEEAOQBcACIAOwAgAFwAIgBGADAAXAAiADsAIABcACIARgAxAFwAIgA7ACAAXAAiAEYAMgBcACIAOwAgAFwAIgBGADMAXAAiADsAIABcACIARgA0AFwAIgA7ACAAXAAiAEYANQBcACIAOwAgAFwAIgBGADYAXAAiADsAIABcACIARgA3AFwAIgA7ACAAXAAiAEYAOABcACIAOwAgAFwAIgBGADkAXAAiADsAIABcACIARwAwAFwAIgA7ACAAXAAiAEcAMQBcACIAOwAgAFwAIgBHADIAXAAiADsAIABcACIARwAzAFwAIgA7ACAAXAAiAEcANABcACIAOwAgAFwAIgBHADUAXAAiADsAIABcACIARwA2AFwAIgA7ACAAXAAiAEcANwBcACIAOwAgAFwAIgBHADgAXAAiADsAIABcACIARwA5AFwAIgA7ACAAXAAiAEsAMABcACIAOwAgAFwAIgBLADEAXAAiADsAIABcACIASwAyAFwAIgA7ACAAXAAiAEsAMwBcACIAOwAgAFwAIgBLADQAXAAiADsAIABcACIASwA1AFwAIgA7ACAAXAAiAEsANgBcACIAOwAgAFwAIgBLADcAXAAiADsAIABcACIASwA4AFwAIgA7ACAAXAAiAEsAOQBcACIAOwAgAFwAIgBNADAAXAAiADsAIABcACIATQAxAFwAIgA7ACAAXAAiAE0AMgBcACIAOwAgAFwAIgBNADMAXAAiADsAIABcACIATQA0AFwAIgA7ACAAXAAiAE0ANQBcACIAOwAgAFwAIgBNADYAXAAiADsAIABcACIATQA3AFwAIgA7ACAAXAAiAE0AOABcACIAOwAgAFwAIgBNADkAXAAiAH0ALABcAG4AIAAgACAAIAAgACAAIAAgAFwAbgAgACAAIAAgACAAIAAgACAALwAvACAASABpAGcAaAAgAGUAZgBmAGUAYwB0AGkAdgBlACAAdABlAG0AcABlAHIAYQB0AHUAcgBlAHMAIAAoAEsAKQAgAGYAbwByACAAZQBhAGMAaAAgAHMAdQBiAGMAbABhAHMAcwBcAG4AIAAgACAAIAAgACAAIAAgAGEAcgByAFQASABpAGcAaAAsACAAewA1ADUAMAAwADAAOwAgADUAMgAwADAAMAA7ACAANAA5ADAAMAAwADsAIAA0ADYAMAAwADAAOwAgADQAMwAwADAAMAA7ACAANAAwADAAMAAwADsAIAAzADcAMAAwADAAOwAgADMANAAwADAAMAA7ACAAMwAxADAAMAAwADsAIAAyADgAMAAwADAAOwAgADIANQAwADAAMAA7ACAAMgAzADUAMAAwADsAIAAyADIAMAAwADAAOwAgADIAMAA1ADAAMAA7ACAAMQA5ADAAMAAwADsAIAAxADcANQAwADAAOwAgADEANgAwADAAMAA7ACAAMQA0ADUAMAAwADsAIAAxADMAMAAwADAAOwAgADEAMQA1ADAAMAA7ACAAMQAwADAAMAAwADsAIAA5ADcANQAwADsAIAA5ADUAMAAwADsAIAA5ADIANQAwADsAIAA5ADAAMAAwADsAIAA4ADcANQAwADsAIAA4ADUAMAAwADsAIAA4ADIANQAwADsAIAA4ADAAMAAwADsAIAA3ADcANQAwADsAIAA3ADUAMAAwADsAIAA3ADMANQAwADsAIAA3ADIAMAAwADsAIAA3ADAANQAwADsAIAA2ADkAMAAwADsAIAA2ADcANQAwADsAIAA2ADYAMAAwADsAIAA2ADQANQAwADsAIAA2ADMAMAAwADsAIAA2ADEANQAwADsAIAA2ADAAMAAwADsAIAA1ADkAMAAwADsAIAA1ADgAMAAwADsAIAA1ADcAMAAwADsAIAA1ADYAMAAwADsAIAA1ADUAMAAwADsAIAA1ADQAMAAwADsAIAA1ADMAMAAwADsAIAA1ADIAMAAwADsAIAA1ADEAMAAwADsAIAA1ADAAMAAwADsAIAA0ADgANQAwADsAIAA0ADcAMAAwADsAIAA0ADUANQAwADsAIAA0ADQAMAAwADsAIAA0ADIANQAwADsAIAA0ADEAMAAwADsAIAAzADkANQAwADsAIAAzADgAMAAwADsAIAAzADYANQAwADsAIAAzADUAMAAwADsAIAAzADMAOQAwADsAIAAzADIAOAAwADsAIAAzADEANwAwADsAIAAzADAANgAwADsAIAAyADkANQAwADsAIAAyADgANAAwADsAIAAyADcAMwAwADsAIAAyADYAMgAwADsAIAAyADUAMQAwAH0ALABcAG4AIAAgACAAIAAgACAAIAAgAFwAbgAgACAAIAAgACAAIAAgACAALwAvACAAVABlAG0AcABlAHIAYQB0AHUAcgBlACAAcwBwAGEAbgAgAHQAbwAgAHQAaABlACAAbgBlAHgAdAAgAHMAdQBiAGMAbABhAHMAcwAgACgASwApAFwAbgAgACAAIAAgACAAIAAgACAAYQByAHIAUwBwAGEAbgAsACAAewAzADAAMAAwADsAIAAzADAAMAAwADsAIAAzADAAMAAwADsAIAAzADAAMAAwADsAIAAzADAAMAAwADsAIAAzADAAMAAwADsAIAAzADAAMAAwADsAIAAzADAAMAAwADsAIAAzADAAMAAwADsAIAAzADAAMAAwADsAIAAxADUAMAAwADsAIAAxADUAMAAwADsAIAAxADUAMAAwADsAIAAxADUAMAAwADsAIAAxADUAMAAwADsAIAAxADUAMAAwADsAIAAxADUAMAAwADsAIAAxADUAMAAwADsAIAAxADUAMAAwADsAIAAxADUAMAAwADsAIAAyADUAMAA7ACAAMgA1ADAAOwAgADIANQAwADsAIAAyADUAMAA7ACAAMgA1ADAAOwAgADIANQAwADsAIAAyADUAMAA7ACAAMgA1ADAAOwAgADIANQAwADsAIAAyADUAMAA7ACAAMQA1ADAAOwAgADEANQAwADsAIAAxADUAMAA7ACAAMQA1ADAAOwAgADEANQAwADsAIAAxADUAMAA7ACAAMQA1ADAAOwAgADEANQAwADsAIAAxADUAMAA7ACAAMQA1ADAAOwAgADEAMAAwADsAIAAxADAAMAA7ACAAMQAwADAAOwAgADEAMAAwADsAIAAxADAAMAA7ACAAMQAwADAAOwAgADEAMAAwADsAIAAxADAAMAA7ACAAMQAwADAAOwAgADEAMAAwADsAIAAxADUAMAA7ACAAMQA1ADAAOwAgADEANQAwADsAIAAxADUAMAA7ACAAMQA1ADAAOwAgADEANQAwADsAIAAxADUAMAA7ACAAMQA1ADAAOwAgADEANQAwADsAIAAxADUAMAA7ACAAMQAxADAAOwAgADEAMQAwADsAIAAxADEAMAA7ACAAMQAxADAAOwAgADEAMQAwADsAIAAxADEAMAA7ACAAMQAxADAAOwAgADEAMQAwADsAIAAxADEAMAA7ACAAMQAxADAAfQAsAFwAbgAgACAAIAAgACAAIAAgACAAXABuACAAIAAgACAAIAAgACAAIAAvAC8AIAAtAC0ALQAgAEQAZQB0AGUAcgBtAGkAbgBlACAAbQBhAHQAYwBoACAAaQBuAGQAZQB4ACAALQAtAC0AXABuACAAIAAgACAAIAAgACAAIAB0AGUAbQBwAF8AaQBuAF8AcgBhAG4AZwBlACwAIABNAEEAUAAoAFwAbgAgACAAIAAgACAAIAAgACAAIAAgACAAIABTAEUAUQBVAEUATgBDAEUAKABSAE8AVwBTACgAYQByAHIAVABIAGkAZwBoACkAKQAsAFwAbgAgACAAIAAgACAAIAAgACAAIAAgACAAIABMAEEATQBCAEQAQQAoAGkALABcAG4AIAAgACAAIAAgACAAIAAgACAAIAAgACAAIAAgACAAIABBAE4ARAAoAEkATgBEAEUAWAAoAGEAcgByAFQASABpAGcAaAAsACAAaQApACAAPgA9ACAAdABlAG0AcAAsACAAdABlAG0AcAAgAD4AIABJAE4ARABFAFgAKABhAHIAcgBUAEgAaQBnAGgALAAgAGkAKQAgAC0AIABJAE4ARABFAFgAKABhAHIAcgBTAHAAYQBuACwAIABpACkAKQBcAG4AIAAgACAAIAAgACAAIAAgACAAIAAgACAAKQBcAG4AIAAgACAAIAAgACAAIAAgACkALABcAG4AIAAgACAAIAAgACAAIAAgAGkAZAB4ACwAIABYAE0AQQBUAEMASAAoAFQAUgBVAEUALAAgAHQAZQBtAHAAXwBpAG4AXwByAGEAbgBnAGUAKQAsAFwAbgAgACAAIAAgACAAIAAgACAAXABuACAAIAAgACAAIAAgACAAIAAvAC8AIAAtAC0ALQAgAEwAbwBvAGsAdQBwACAAdAB5AHAAZQAgAGEAbgBkACAAYwBvAG0AcAB1AHQAZQAgAGYAcgBhAGMAdABpAG8AbgAgAC0ALQAtAFwAbgAgACAAIAAgACAAIAAgACAAZgB1AGwAbABfAHQAeQBwAGUALAAgAEkATgBEAEUAWAAoAGEAcgByAFQAeQBwAGUAcwAsACAAaQBkAHgAKQAsAFwAbgAgACAAIAAgACAAIAAgACAAVABfAGgAaQBnAGgALAAgAEkATgBEAEUAWAAoAGEAcgByAFQASABpAGcAaAAsACAAaQBkAHgAKQAsAFwAbgAgACAAIAAgACAAIAAgACAAcwBwAGEAbgAsACAASQBOAEQARQBYACgAYQByAHIAUwBwAGEAbgAsACAAaQBkAHgAKQAsAFwAbgAgACAAIAAgACAAIAAgACAAZgAsACAAKABUAF8AaABpAGcAaAAgAC0AIAB0AGUAbQBwACkAIAAvACAAcwBwAGEAbgAsAFwAbgAgACAAIAAgACAAIAAgACAAXABuACAAIAAgACAAIAAgACAAIAAvAC8AIAAtAC0ALQAgAEYAbwByAG0AYQB0ACAAZgByAGEAYwB0AGkAbwBuAGEAbAAgAHAAYQByAHQAIAAtAC0ALQBcAG4AIAAgACAAIAAgACAAIAAgAGQAZQBjACwAIABJAEYAKABJAFMATwBNAEkAVABUAEUARAAoAGQAZQBjAGkAbQBhAGwAcwApACwAIAAzACwAIABkAGUAYwBpAG0AYQBsAHMAKQAsAFwAbgAgACAAIAAgACAAIAAgACAAZgBvAHIAbQBhAHQAXwBzAHQAcgBpAG4AZwAsACAAXAAiAC4AXAAiACAAJgAgAFIARQBQAFQAKABcACIAMABcACIALAAgAGQAZQBjACkALABcAG4AIAAgACAAIAAgACAAIAAgAHMAdQBiAGMAbABhAHMAcwAsACAAZgB1AGwAbABfAHQAeQBwAGUAIAAmACAAVABFAFgAVAAoAGYALAAgAGYAbwByAG0AYQB0AF8AcwB0AHIAaQBuAGcAKQAsAFwAbgAgACAAIAAgACAAIAAgACAAcwB1AGIAYwBsAGEAcwBzAFwAbgAgACAAIAAgACkAXABuACkAOwBcAG4AXABuAC8AKgAgAEEAUwBUAFIATwBfAEQASQBTAFAATABBAFkAXwBTAFAARQBDAFQAUgBBAEwAOgBcAG4AIAAgACAAUAB1AHIAcABvAHMAZQA6ACAARABpAHMAcABsAGEAeQBzACAAcwBwAGUAYwB0AHIAYQBsACAAcwB1AGIAYwBsAGEAcwBzACAAdABlAG0AcABlAHIAYQB0AHUAcgBlACAAYQBuAGQAIABzAHAAYQBuACAAZABhAHQAYQAgAGEAYwByAG8AcwBzACAAcwB0AGUAbABsAGEAcgAgAGMAbABhAHMAcwBpAGYAaQBjAGEAdABpAG8AbgBzAC4AXABuACAAIAAgACAAIAAgACAAIAAgACAAIAAgAEMAYQBuACAAcgBlAHQAdQByAG4AIABlAGkAdABoAGUAcgAgAHQAaABlACAAZgB1AGwAbAAgAHMAcABlAGMAdAByAGEAbAAgAG0AYQB0AHIAaQB4ACAAKABPADMAEyBNADkAKQAgAG8AcgAgAGEAIABmAGkAbAB0AGUAcgBlAGQAIAB0AHcAbwAtAGMAbwBsAHUAbQBuACAAdgBpAGUAdwAuAFwAbgBcAG4AIAAgACAAUgBlAHQAdQByAG4AcwA6ACAAXABuACAAIAAgAC0AIABJAGYAIAB0AHkAcABlACAAaQBzACAAbwBtAGkAdAB0AGUAZAA6ACAAVwBpAGQAZQAgAG0AYQB0AHIAaQB4ACAAbwBmACAAcwBwAGUAYwB0AHIAYQBsACAAYwBsAGEAcwBzAGUAcwAgACgATwAgAHQAbwAgAE0AKQAsACAAMQAwACAAcwB1AGIAYwBsAGEAcwBzAGUAcwAgAGUAYQBjAGgAXABuACAAIAAgAC0AIABJAGYAIAB0AHkAcABlACAAaQBzACAAcAByAG8AdgBpAGQAZQBkADoAIABUAHcAbwAtAGMAbwBsAHUAbQBuACAAdABhAGIAbABlACAAdwBpAHQAaAAgAFQAZQBtAHAAZQByAGEAdAB1AHIAZQAgAGEAbgBkACAAUwBwAGEAbgAgAGYAbwByACAAdABoAGUAIAByAGUAcQB1AGUAcwB0AGUAZAAgAGMAbABhAHMAcwBcAG4AXABuACAAIAAgAFAAYQByAGEAbQBlAHQAZQByAHMAOgBcAG4AIAAgACAALQAgAHQAeQBwAGUAIAAoAG8AcAB0AGkAbwBuAGEAbAApADoAIABPAG4AZQAgAG8AZgAgAHsAXAAiAE8AXAAiACwAXAAiAEIAXAAiACwAXAAiAEEAXAAiACwAXAAiAEYAXAAiACwAXAAiAEcAXAAiACwAXAAiAEsAXAAiACwAXAAiAE0AXAAiAH0AIAB0AG8AIABsAGkAbQBpAHQAIABvAHUAdABwAHUAdAAgAHQAbwAgAHQAaABhAHQAIABzAHAAZQBjAHQAcgBhAGwAIABnAHIAbwB1AHAAXABuAFwAbgAgACAAIABOAG8AdABlAHMAOgBcAG4AIAAgACAALQAgAFQAZQBtAHAAZQByAGEAdAB1AHIAZQBzACAAYQByAGUAIABoAGkAZwBoAC0AZQBuAGQAIAB2AGEAbAB1AGUAcwAgAGYAbwByACAAZQBhAGMAaAAgAHMAdQBiAGMAbABhAHMAcwAgACgAcgBlAGEAbAAtAHcAbwByAGwAZAAgAGkAbgBzAHAAaQByAGUAZAAsACAAcwBtAG8AbwB0AGgAZQBkACAAZABhAHQAYQApAC4AXABuACAAIAAgAC0AIABTAHAAYQBuACAAaQBzACAAdABoAGUAIABLAGUAbAB2AGkAbgAgAGQAaQBmAGYAZQByAGUAbgBjAGUAIABiAGUAdAB3AGUAZQBuACAAYQAgAHMAdQBiAGMAbABhAHMAcwAgAGEAbgBkACAAdABoAGUAIABuAGUAeAB0ACAAYwBvAG8AbABlAHIAIABvAG4AZQAuAFwAbgAgACAAIAAtACAASQBmACAAbgBvACAAdAB5AHAAZQAgAGkAcwAgAHMAcABlAGMAaQBmAGkAZQBkACwAIABvAHUAdABwAHUAdAAgAGkAcwAgAG8AcgBnAGEAbgBpAHoAZQBkACAAYQBzACAAYQAgAHYAaQBzAHUAYQBsACAAcgBlAGYAZQByAGUAbgBjAGUAIAB0AGEAYgBsAGUALgBcAG4AIAAgACAALQAgAFUAcwBlAHMAIABWAFMAVABBAEMASwAgAGEAbgBkACAASABTAFQAQQBDAEsAIABpAG4AdABlAHIAbgBhAGwAbAB5ACAAZgBvAHIAIABjAGwAZQBhAG4AIABzAHQAcgB1AGMAdAB1AHIAZQA7ACAAcgBlAHAAbABhAGMAZQBzACAAcAByAGUAdgBpAG8AdQBzACAAcwBlAHAAYQByAGEAdABlAGQAIAB2AGUAcgBzAGkAbwBuAHMALgBcAG4AIAAgACAALQAgAFQAaABpAHMAIABmAHUAbgBjAHQAaQBvAG4AIABzAHUAcABlAHIAcwBlAGQAZQBzADoAIABBAFMAVABSAE8AXwBEAEkAUwBQAEwAQQBZAF8AQgBBAFMARQBfAEQAQQBUAEEALAAgAF8AUwBFAFAAQQBSAEEAVABFAEQALAAgAGEAbgBkACAAXwBCAFkAXwBUAFkAUABFAC4AXABuAFwAbgAgACAAIABFAHgAYQBtAHAAbABlADoAXABuACAAIAAgAEEAUwBUAFIATwBfAEQASQBTAFAATABBAFkAXwBTAFAARQBDAFQAUgBBAEwAKAApACAAIAAgACAAIAAgACAAIACSISAAUgBlAHQAdQByAG4AcwAgAGYAdQBsAGwAIABPADMAEyBNADkAIABzAHUAYgBjAGwAYQBzAHMAIABjAGgAYQByAHQAXABuACAAIAAgAEEAUwBUAFIATwBfAEQASQBTAFAATABBAFkAXwBTAFAARQBDAFQAUgBBAEwAKABcACIARwBcACIAKQAgACAAIAAgACAAkiEgAFIAZQB0AHUAcgBuAHMAIAB0AGUAbQBwAGUAcgBhAHQAdQByAGUAIABhAG4AZAAgAHMAcABhAG4AIABmAG8AcgAgAEcAMAATIEcAOQBcAG4AIAAgACAAQQBTAFQAUgBPAF8ARABJAFMAUABMAEEAWQBfAFMAUABFAEMAVABSAEEATAAoAFwAIgBGAFwAIgApACAAIAAgACAAIACSISAARgAwABMgRgA5ACAAYwBsAGEAcwBzAGkAZgBpAGMAYQB0AGkAbwBuACAAbQBlAHQAcgBpAGMAcwBcAG4AKgAvAFwAbgBBAFMAVABSAE8AXwBEAEkAUwBQAEwAQQBZAF8AUwBQAEUAQwBUAFIAQQBMACAAPQAgAEwAQQBNAEIARABBACgAWwB0AHkAcABlAF0ALABcAG4AIAAgACAAIABMAEUAVAAoAFwAbgAgACAAIAAgACAAIAAgACAALwAvACAALQAtAC0AIABEAGUAZgBpAG4AZQAgAHMAcABlAGMAdAByAGEAbAAgAHQAeQBwAGUAcwAgAGEAbgBkACAAYgB1AGkAbABkACAAaABlAGwAcABlAHIAcwAgAC0ALQAtAFwAbgAgACAAIAAgACAAIAAgACAAVAB5AHAAZQBzACwAIAB7AFwAIgBPAFwAIgA7ACAAXAAiAEIAXAAiADsAIABcACIAQQBcACIAOwAgAFwAIgBGAFwAIgA7ACAAXAAiAEcAXAAiADsAIABcACIASwBcACIAOwAgAFwAIgBNAFwAIgB9ACwAXABuACAAIAAgACAAIAAgACAAIABIAGUAYQBkAGUAcgBzACwAIABUAFIAQQBOAFMAUABPAFMARQAoAFYAUwBUAEEAQwBLACgAXAAiACAAXAAiACwAIABUAHkAcABlAHMAKQApACwAXABuACAAIAAgACAAIAAgACAAIABGAGkAbgBkAEMAbwBsACwAIABNAEEASwBFAEEAUgBSAEEAWQAoAEMATwBVAE4AVABBACgAVAB5AHAAZQBzACkALAAgADIALAAgAEwAQQBNAEIARABBACgAcgAsACAAYwAsACAASQBGACgAYwAgAD0AIAAxACwAIABJAE4ARABFAFgAKABUAHkAcABlAHMALAAgAHIAKQAsACAAcgApACkAKQAsAFwAbgAgACAAIAAgACAAIAAgACAAXABuACAAIAAgACAAIAAgACAAIAAvAC8AIAAtAC0ALQAgAFIAYQB3ACAAcwB0AGEAcgAgAHMAdQBiAGMAbABhAHMAcwAgAGQAYQB0AGEAIAAtAC0ALQBcAG4AIAAgACAAIAAgACAAIAAgAGEAcgByAFQAeQBwAGUAcwAsACAAewBcACIATwAwAFwAIgA7ACAAXAAiAE8AMQBcACIAOwAgAFwAIgBPADIAXAAiADsAIABcACIATwAzAFwAIgA7ACAAXAAiAE8ANABcACIAOwAgAFwAIgBPADUAXAAiADsAIABcACIATwA2AFwAIgA7ACAAXAAiAE8ANwBcACIAOwAgAFwAIgBPADgAXAAiADsAIABcACIATwA5AFwAIgA7ACAAXAAiAEIAMABcACIAOwAgAFwAIgBCADEAXAAiADsAIABcACIAQgAyAFwAIgA7ACAAXAAiAEIAMwBcACIAOwAgAFwAIgBCADQAXAAiADsAIABcACIAQgA1AFwAIgA7ACAAXAAiAEIANgBcACIAOwAgAFwAIgBCADcAXAAiADsAIABcACIAQgA4AFwAIgA7ACAAXAAiAEIAOQBcACIAOwAgAFwAIgBBADAAXAAiADsAIABcACIAQQAxAFwAIgA7ACAAXAAiAEEAMgBcACIAOwAgAFwAIgBBADMAXAAiADsAIABcACIAQQA0AFwAIgA7ACAAXAAiAEEANQBcACIAOwAgAFwAIgBBADYAXAAiADsAIABcACIAQQA3AFwAIgA7ACAAXAAiAEEAOABcACIAOwAgAFwAIgBBADkAXAAiADsAIABcACIARgAwAFwAIgA7ACAAXAAiAEYAMQBcACIAOwAgAFwAIgBGADIAXAAiADsAIABcACIARgAzAFwAIgA7ACAAXAAiAEYANABcACIAOwAgAFwAIgBGADUAXAAiADsAIABcACIARgA2AFwAIgA7ACAAXAAiAEYANwBcACIAOwAgAFwAIgBGADgAXAAiADsAIABcACIARgA5AFwAIgA7ACAAXAAiAEcAMABcACIAOwAgAFwAIgBHADEAXAAiADsAIABcACIARwAyAFwAIgA7ACAAXAAiAEcAMwBcACIAOwAgAFwAIgBHADQAXAAiADsAIABcACIARwA1AFwAIgA7ACAAXAAiAEcANgBcACIAOwAgAFwAIgBHADcAXAAiADsAIABcACIARwA4AFwAIgA7ACAAXAAiAEcAOQBcACIAOwAgAFwAIgBLADAAXAAiADsAIABcACIASwAxAFwAIgA7ACAAXAAiAEsAMgBcACIAOwAgAFwAIgBLADMAXAAiADsAIABcACIASwA0AFwAIgA7ACAAXAAiAEsANQBcACIAOwAgAFwAIgBLADYAXAAiADsAIABcACIASwA3AFwAIgA7ACAAXAAiAEsAOABcACIAOwAgAFwAIgBLADkAXAAiADsAIABcACIATQAwAFwAIgA7ACAAXAAiAE0AMQBcACIAOwAgAFwAIgBNADIAXAAiADsAIABcACIATQAzAFwAIgA7ACAAXAAiAE0ANABcACIAOwAgAFwAIgBNADUAXAAiADsAIABcACIATQA2AFwAIgA7ACAAXAAiAE0ANwBcACIAOwAgAFwAIgBNADgAXAAiADsAIABcACIATQA5AFwAIgB9AFwAbgAsAFwAbgAgACAAIAAgACAAIAAgACAAXABuACAAIAAgACAAIAAgACAAIAAvAC8AIABIAGkAZwBoACAAZQBmAGYAZQBjAHQAaQB2AGUAIAB0AGUAbQBwAGUAcgBhAHQAdQByAGUAcwAgACgASwApACAAZgBvAHIAIABlAGEAYwBoACAAcwB1AGIAYwBsAGEAcwBzAFwAbgAgACAAIAAgACAAIAAgACAAYQByAHIAVABIAGkAZwBoACwAIAB7ADUANQAwADAAMAA7ACAANQAyADAAMAAwADsAIAA0ADkAMAAwADAAOwAgADQANgAwADAAMAA7ACAANAAzADAAMAAwADsAIAA0ADAAMAAwADAAOwAgADMANwAwADAAMAA7ACAAMwA0ADAAMAAwADsAIAAzADEAMAAwADAAOwAgADIAOAAwADAAMAA7ACAAMgA1ADAAMAAwADsAIAAyADMANQAwADAAOwAgADIAMgAwADAAMAA7ACAAMgAwADUAMAAwADsAIAAxADkAMAAwADAAOwAgADEANwA1ADAAMAA7ACAAMQA2ADAAMAAwADsAIAAxADQANQAwADAAOwAgADEAMwAwADAAMAA7ACAAMQAxADUAMAAwADsAIAAxADAAMAAwADAAOwAgADkANwA1ADAAOwAgADkANQAwADAAOwAgADkAMgA1ADAAOwAgADkAMAAwADAAOwAgADgANwA1ADAAOwAgADgANQAwADAAOwAgADgAMgA1ADAAOwAgADgAMAAwADAAOwAgADcANwA1ADAAOwAgADcANQAwADAAOwAgADcAMwA1ADAAOwAgADcAMgAwADAAOwAgADcAMAA1ADAAOwAgADYAOQAwADAAOwAgADYANwA1ADAAOwAgADYANgAwADAAOwAgADYANAA1ADAAOwAgADYAMwAwADAAOwAgADYAMQA1ADAAOwAgADYAMAAwADAAOwAgADUAOQAwADAAOwAgADUAOAAwADAAOwAgADUANwAwADAAOwAgADUANgAwADAAOwAgADUANQAwADAAOwAgADUANAAwADAAOwAgADUAMwAwADAAOwAgADUAMgAwADAAOwAgADUAMQAwADAAOwAgADUAMAAwADAAOwAgADQAOAA1ADAAOwAgADQANwAwADAAOwAgADQANQA1ADAAOwAgADQANAAwADAAOwAgADQAMgA1ADAAOwAgADQAMQAwADAAOwAgADMAOQA1ADAAOwAgADMAOAAwADAAOwAgADMANgA1ADAAOwAgADMANQAwADAAOwAgADMAMwA5ADAAOwAgADMAMgA4ADAAOwAgADMAMQA3ADAAOwAgADMAMAA2ADAAOwAgADIAOQA1ADAAOwAgADIAOAA0ADAAOwAgADIANwAzADAAOwAgADIANgAyADAAOwAgADIANQAxADAAfQBcAG4ALABcAG4AIAAgACAAIAAgACAAIAAgAFwAbgAgACAAIAAgACAAIAAgACAALwAvACAAVABlAG0AcABlAHIAYQB0AHUAcgBlACAAcwBwAGEAbgAgAHQAbwAgAHQAaABlACAAbgBlAHgAdAAgAHMAdQBiAGMAbABhAHMAcwAgACgASwApAFwAbgAgACAAIAAgACAAIAAgACAAYQByAHIAUwBwAGEAbgAsACAAewAzADAAMAAwADsAIAAzADAAMAAwADsAIAAzADAAMAAwADsAIAAzADAAMAAwADsAIAAzADAAMAAwADsAIAAzADAAMAAwADsAIAAzADAAMAAwADsAIAAzADAAMAAwADsAIAAzADAAMAAwADsAIAAzADAAMAAwADsAIAAxADUAMAAwADsAIAAxADUAMAAwADsAIAAxADUAMAAwADsAIAAxADUAMAAwADsAIAAxADUAMAAwADsAIAAxADUAMAAwADsAIAAxADUAMAAwADsAIAAxADUAMAAwADsAIAAxADUAMAAwADsAIAAxADUAMAAwADsAIAAyADUAMAA7ACAAMgA1ADAAOwAgADIANQAwADsAIAAyADUAMAA7ACAAMgA1ADAAOwAgADIANQAwADsAIAAyADUAMAA7ACAAMgA1ADAAOwAgADIANQAwADsAIAAyADUAMAA7ACAAMQA1ADAAOwAgADEANQAwADsAIAAxADUAMAA7ACAAMQA1ADAAOwAgADEANQAwADsAIAAxADUAMAA7ACAAMQA1ADAAOwAgADEANQAwADsAIAAxADUAMAA7ACAAMQA1ADAAOwAgADEAMAAwADsAIAAxADAAMAA7ACAAMQAwADAAOwAgADEAMAAwADsAIAAxADAAMAA7ACAAMQAwADAAOwAgADEAMAAwADsAIAAxADAAMAA7ACAAMQAwADAAOwAgADEAMAAwADsAIAAxADUAMAA7ACAAMQA1ADAAOwAgADEANQAwADsAIAAxADUAMAA7ACAAMQA1ADAAOwAgADEANQAwADsAIAAxADUAMAA7ACAAMQA1ADAAOwAgADEANQAwADsAIAAxADUAMAA7ACAAMQAxADAAOwAgADEAMQAwADsAIAAxADEAMAA7ACAAMQAxADAAOwAgADEAMQAwADsAIAAxADEAMAA7ACAAMQAxADAAOwAgADEAMQAwADsAIAAxADEAMAA7ACAAMQAxADAAfQAsAFwAbgBcAG4AIAAgACAAIAAgACAAIAAgAFwAbgAgACAAIAAgACAAIAAgACAALwAvACAALQAtAC0AIABJAGYAIABuAG8AIAB0AHkAcABlACAAaQBzACAAcwBwAGUAYwBpAGYAaQBlAGQALAAgAGQAaQBzAHAAbABhAHkAIABmAHUAbABsACAAdABhAGIAbABlACAALQAtAC0AXABuACAAIAAgACAAIAAgACAAIABmAG8AcgBtAGEAdAB0AGUAZABEAGEAdABhACwAIABCAFkAUgBPAFcAKABcAG4AIAAgACAAIAAgACAAIAAgACAAIAAgACAASABTAFQAQQBDAEsAKABhAHIAcgBUAHkAcABlAHMALAAgAGEAcgByAFQASABpAGcAaAAsACAAYQByAHIAUwBwAGEAbgApACwAXABuACAAIAAgACAAIAAgACAAIAAgACAAIAAgAEwAQQBNAEIARABBACgAcgBvAHcALAAgAFQARQBYAFQASgBPAEkATgAoAFwAIgA7ACAAXAAiACwAIABUAFIAVQBFACwAIABUAEUAWABUACgASQBOAEQARQBYACgAcgBvAHcALAAgADIAKQAsACAAXAAiADAAXAAiACkALAAgAFQARQBYAFQAKABJAE4ARABFAFgAKAByAG8AdwAsACAAMwApACwAIABcACIAMABcACIAKQApACkAXABuACAAIAAgACAAIAAgACAAIAApACwAXABuACAAIAAgACAAIAAgACAAIABOAHUAbQBiAGUAcgBzACwAIABTAEUAUQBVAEUATgBDAEUAKAAxADAALAAgADEALAAgADAALAAgADEAKQAsAFwAbgAgACAAIAAgACAAIAAgACAATwBfAFMAdABhAHIAcwAsACAARgBJAEwAVABFAFIAKABmAG8AcgBtAGEAdAB0AGUAZABEAGEAdABhACwAIABMAEUARgBUACgAYQByAHIAVAB5AHAAZQBzACwAIAAxACkAIAA9ACAAXAAiAE8AXAAiACkALABcAG4AIAAgACAAIAAgACAAIAAgAEIAXwBTAHQAYQByAHMALAAgAEYASQBMAFQARQBSACgAZgBvAHIAbQBhAHQAdABlAGQARABhAHQAYQAsACAATABFAEYAVAAoAGEAcgByAFQAeQBwAGUAcwAsACAAMQApACAAPQAgAFwAIgBCAFwAIgApACwAXABuACAAIAAgACAAIAAgACAAIABBAF8AUwB0AGEAcgBzACwAIABGAEkATABUAEUAUgAoAGYAbwByAG0AYQB0AHQAZQBkAEQAYQB0AGEALAAgAEwARQBGAFQAKABhAHIAcgBUAHkAcABlAHMALAAgADEAKQAgAD0AIABcACIAQQBcACIAKQAsAFwAbgAgACAAIAAgACAAIAAgACAARgBfAFMAdABhAHIAcwAsACAARgBJAEwAVABFAFIAKABmAG8AcgBtAGEAdAB0AGUAZABEAGEAdABhACwAIABMAEUARgBUACgAYQByAHIAVAB5AHAAZQBzACwAIAAxACkAIAA9ACAAXAAiAEYAXAAiACkALABcAG4AIAAgACAAIAAgACAAIAAgAEcAXwBTAHQAYQByAHMALAAgAEYASQBMAFQARQBSACgAZgBvAHIAbQBhAHQAdABlAGQARABhAHQAYQAsACAATABFAEYAVAAoAGEAcgByAFQAeQBwAGUAcwAsACAAMQApACAAPQAgAFwAIgBHAFwAIgApACwAXABuACAAIAAgACAAIAAgACAAIABLAF8AUwB0AGEAcgBzACwAIABGAEkATABUAEUAUgAoAGYAbwByAG0AYQB0AHQAZQBkAEQAYQB0AGEALAAgAEwARQBGAFQAKABhAHIAcgBUAHkAcABlAHMALAAgADEAKQAgAD0AIABcACIASwBcACIAKQAsAFwAbgAgACAAIAAgACAAIAAgACAATQBfAFMAdABhAHIAcwAsACAARgBJAEwAVABFAFIAKABmAG8AcgBtAGEAdAB0AGUAZABEAGEAdABhACwAIABMAEUARgBUACgAYQByAHIAVAB5AHAAZQBzACwAIAAxACkAIAA9ACAAXAAiAE0AXAAiACkALABcAG4AIAAgACAAIAAgACAAIAAgAGYAdQBsAGwAVABhAGIAbABlACwAIABWAFMAVABBAEMASwAoAFwAbgAgACAAIAAgACAAIAAgACAAIAAgACAAIABIAGUAYQBkAGUAcgBzACwAXABuACAAIAAgACAAIAAgACAAIAAgACAAIAAgAEgAUwBUAEEAQwBLACgATgB1AG0AYgBlAHIAcwAsACAATwBfAFMAdABhAHIAcwAsACAAQgBfAFMAdABhAHIAcwAsACAAQQBfAFMAdABhAHIAcwAsACAARgBfAFMAdABhAHIAcwAsACAARwBfAFMAdABhAHIAcwAsACAASwBfAFMAdABhAHIAcwAsACAATQBfAFMAdABhAHIAcwApAFwAbgAgACAAIAAgACAAIAAgACAAKQAsAFwAbgAgACAAIAAgACAAIAAgACAAXABuACAAIAAgACAAIAAgACAAIAAvAC8AIAAtAC0ALQAgAEkAZgAgAHQAeQBwAGUAIABpAHMAIABzAHAAZQBjAGkAZgBpAGUAZAAsACAAagB1AHMAdAAgAHIAZQB0AHUAcgBuACAAdAB3AG8ALQBjAG8AbAB1AG0AbgAgAGIAcgBlAGEAawBkAG8AdwBuACAALQAtAC0AXABuACAAIAAgACAAIAAgACAAIAB0AGUAbQBwAHMALAAgAEYASQBMAFQARQBSACgAYQByAHIAVABIAGkAZwBoACwAIABMAEUARgBUACgAYQByAHIAVAB5AHAAZQBzACwAIAAxACkAIAA9ACAAdAB5AHAAZQApACwAXABuACAAIAAgACAAIAAgACAAIABzAHAAYQBuAHMALAAgAEYASQBMAFQARQBSACgAYQByAHIAUwBwAGEAbgAsACAATABFAEYAVAAoAGEAcgByAFQAeQBwAGUAcwAsACAAMQApACAAPQAgAHQAeQBwAGUAKQAsAFwAbgAgACAAIAAgACAAIAAgACAAdAB5AHAAZQBIAGUAYQBkACwAIABIAFMAVABBAEMASwAoAHQAeQBwAGUALAAgAFwAIgBzAHAAYQBuAFwAIgApACwAXABuACAAIAAgACAAIAAgACAAIABzAGwAaQBtAFQAYQBiAGwAZQAsACAAVgBTAFQAQQBDAEsAKAB0AHkAcABlAEgAZQBhAGQALAAgAEgAUwBUAEEAQwBLACgAdABlAG0AcABzACwAIABzAHAAYQBuAHMAKQApACwAXABuACAAIAAgACAAIAAgACAAIABcAG4AIAAgACAAIAAgACAAIAAgAC8ALwAgAC0ALQAtACAARgBpAG4AYQBsACAAbwB1AHQAcAB1AHQAOgAgAGYAdQBsAGwAIAB0AGEAYgBsAGUAIABvAHIAIABmAGkAbAB0AGUAcgBlAGQAIABjAG8AbAB1AG0AbgBzAFwAbgAgACAAIAAgACAAIAAgACAAcgBlAHMAdQBsAHQALAAgAEkARgAoAEkAUwBCAEwAQQBOAEsAKAB0AHkAcABlACkALAAgAGYAdQBsAGwAVABhAGIAbABlACwAIABzAGwAaQBtAFQAYQBiAGwAZQApACwAXABuACAAIAAgACAAIAAgACAAIAByAGUAcwB1AGwAdABcAG4AIAAgACAAIAApAFwAbgApADsAXABuAFwAbgAvACoAIABBAFMAVABSAE8AXwBTAFQAQQBSAF8AQQBUAFQAUgBJAEIAVQBUAEUAUwBcAG4AXABuACAAIAAgAFAAdQByAHAAbwBzAGUAOgBcAG4AIAAgACAAQwBhAGwAYwB1AGwAYQB0AGUAcwAgAGEAbABsACAAawBlAHkAIABzAHQAZQBsAGwAYQByACAAcABhAHIAYQBtAGUAdABlAHIAcwAgAGYAcgBvAG0AIABhACAAcwBpAG4AZwBsAGUAIABrAG4AbwB3AG4AIAB2AGEAbAB1AGUAIAAUICAAdABlAG0AcABlAHIAYQB0AHUAcgBlACwAIABtAGEAcwBzACwAIAByAGEAZABpAHUAcwAsAFwAbgAgACAAIABsAHUAbQBpAG4AbwBzAGkAdAB5ACwAIABvAHIAIABsAGkAZgBlAHQAaQBtAGUAIAAUICAAdQBzAGkAbgBnACAAZQBtAHAAaQByAGkAYwBhAGwAIABwAG8AdwBlAHIALQBsAGEAdwAgAHMAYwBhAGwAaQBuAGcAIAByAGUAbABhAHQAaQBvAG4AcwBoAGkAcABzACAAYgBhAHMAZQBkACAAbwBuACAAdABoAGUAIABTAHUAbgAuAFwAbgBcAG4AIAAgACAAUABhAHIAYQBtAGUAdABlAHIAcwA6AFwAbgAgACAAIAAtACAAbQBvAGQAZQAgACAAIAAgACAAKAByAGUAcQB1AGkAcgBlAGQAKQA6ACAAQQAgAHMAdAByAGkAbgBnACAAaQBuAGQAaQBjAGEAdABpAG4AZwAgAHQAaABlACAAaQBuAHAAdQB0ACAAYQB0AHQAcgBpAGIAdQB0AGUAIAB0AHkAcABlADoAXABuACAAIAAgACAAIAAgACAAXAAiAEsAXAAiACAAFCAgAEUAZgBmAGUAYwB0AGkAdgBlACAAdABlAG0AcABlAHIAYQB0AHUAcgBlACAAKABLAGUAbAB2AGkAbgApAFwAbgAgACAAIAAgACAAIAAgAFwAIgBUAFwAIgAgABQgIABOAG8AcgBtAGEAbABpAHoAZQBkACAAdABlAG0AcABlAHIAYQB0AHUAcgBlACAAKABUACAALwAgADUANwA3ADAAIABLACkAXABuACAAIAAgACAAIAAgACAAXAAiAE0AXAAiACAAFCAgAE0AYQBzAHMAIAAoAHMAbwBsAGEAcgAgAHUAbgBpAHQAcwApAFwAbgAgACAAIAAgACAAIAAgAFwAIgBSAFwAIgAgABQgIABSAGEAZABpAHUAcwAgACgAcwBvAGwAYQByACAAdQBuAGkAdABzACkAXABuACAAIAAgACAAIAAgACAAXAAiAEwAXAAiACAAFCAgAEwAdQBtAGkAbgBvAHMAaQB0AHkAIAAoAHMAbwBsAGEAcgAgAHUAbgBpAHQAcwApAFwAbgAgACAAIAAgACAAIAAgAFwAIgBWAFwAIgAgABQgIABNAGEAaQBuAC0AcwBlAHEAdQBlAG4AYwBlACAAbABpAGYAZQB0AGkAbQBlACAAKABzAG8AbABhAHIAIAB1AG4AaQB0AHMAKQBcAG4AIAAgACAALQAgAGkAbgBwAHUAdAAgACAAIAAgACgAcgBlAHEAdQBpAHIAZQBkACkAOgAgAEEAIABuAHUAbQBlAHIAaQBjACAAdgBhAGwAdQBlACAAcgBlAHAAcgBlAHMAZQBuAHQAaQBuAGcAIAB0AGgAZQAgAGkAbgBwAHUAdAAgAGEAdAB0AHIAaQBiAHUAdABlACAAKABtAHUAcwB0ACAAbQBhAHQAYwBoACAAdABoAGUAIABtAG8AZABlACkALgBcAG4AIAAgACAALQAgAHAAcgBlAGMAaQBzAGkAbwBuACAAKABvAHAAdABpAG8AbgBhAGwAKQA6ACAATgB1AG0AYgBlAHIAIABvAGYAIABkAGUAYwBpAG0AYQBsACAAcABsAGEAYwBlAHMAIAB0AG8AIAByAG8AdQBuAGQAIABvAHUAdABwAHUAdAAgAHYAYQBsAHUAZQBzAC4AIABEAGUAZgBhAHUAbAB0ACAAPQAgADYALgBcAG4AXABuACAAIAAgAFIAZQB0AHUAcgBuAHMAOgBcAG4AIAAgACAAQQAgAHQAdwBvAC0AYwBvAGwAdQBtAG4AIABhAHIAcgBhAHkAIAB3AGkAdABoACAAbABhAGIAZQBsAGUAZAAgAHMAdABlAGwAbABhAHIAIABwAGEAcgBhAG0AZQB0AGUAcgBzACAAKABLACwAIABUACwAIABNACwAIABSACwAIABMACwAIABWACkALABcAG4AIAAgACAAdwBpAHQAaAAgAHQAaABlACAAaQBuAHAAdQB0ACAAYQB0AHQAcgBpAGIAdQB0AGUAIABmAGwAYQBnAGcAZQBkACAAdwBpAHQAaAAgAGEAIACUJyAAYQByAHIAbwB3ACAAZgBvAHIAIABjAGwAYQByAGkAdAB5AC4AXABuAFwAbgAgACAAIABNAGUAdABoAG8AZAA6AFwAbgAgACAAIABUAGgAZQAgAGYAdQBuAGMAdABpAG8AbgAgAG4AbwByAG0AYQBsAGkAegBlAHMAIAB0AGgAZQAgAGkAbgBwAHUAdAAgAHYAYQBsAHUAZQAgAHQAbwAgAGEAIABzAG8AbABhAHIALQByAGUAbABhAHQAaQB2AGUAIAB0AGUAbQBwAGUAcgBhAHQAdQByAGUAIAAoAGAAVABuAG8AcgBtAGAAKQBcAG4AIAAgACAAYQBuAGQAIABkAGUAcgBpAHYAZQBzACAAdABoAGUAIAByAGUAbQBhAGkAbgBpAG4AZwAgAHAAYQByAGEAbQBlAHQAZQByAHMAIABmAHIAbwBtACAAZQBtAHAAaQByAGkAYwBhAGwAIABlAHgAcABvAG4AZQBuAHQAcwA6AFwAbgBcAG4AIAAgACAALQAgAEsAIAA9ACAAVABuAG8AcgBtACAA1wAgADUANwA3ADAAXABuACAAIAAgAC0AIABNACAAPQAgAFQAbgBvAHIAbQCyAFwAbgAgACAAIAAtACAAUgAgAD0AIABUAG4AbwByAG0AXgAxAC4AOABcAG4AIAAgACAALQAgAEwAIAA9ACAAVABuAG8AcgBtAF4ANwAuADYAXABuACAAIAAgAC0AIABWACAAPQAgAFQAbgBvAHIAbQBeACgALQA1ACkAXABuAFwAbgAgACAAIABFAHgAYQBtAHAAbABlADoAXABuACAAIAAgAEEAUwBUAFIATwBfAFMAVABBAFIAXwBBAFQAVABSAEkAQgBVAFQARQBTACgAXAAiAEsAXAAiACwAIAA5ADEANwAwAC4ANgAwADUAMgAsACAAMwApAFwAbgBcAG4AIAAgACAATwB1AHQAcAB1AHQAOgBcAG4AIAAgACAAIAAgAEsAIACUJyAAIAAgADkAMQA3ADAALgA2ADAANQBcAG4AIAAgACAAIAAgAFQAIAAgACAAIAAgADEALgA1ADgAOABcAG4AIAAgACAAIAAgAE0AIAAgACAAIAAgADIALgA1ADIAMwBcAG4AIAAgACAAIAAgAFIAIAAgACAAIAAgADIALgAyADkANgBcAG4AIAAgACAAIAAgAEwAIAAgACAAIAAgADMAMwAuADAAMAA2AFwAbgAgACAAIAAgACAAVgAgACAAIAAgACAAMAAuADEAMAAxAFwAbgBcAG4AIAAgACAATgBvAHQAZQBzADoAXABuACAAIAAgAC0AIABCAGEAcwBlAGQAIABvAG4AIABzAGkAbQBwAGwAaQBmAGkAZQBkACAAcwB0AGUAbABsAGEAcgAgAHMAYwBhAGwAaQBuAGcAIABsAGEAdwBzACAAdQBzAGUAZAAgAGkAbgAgAGEAcwB0AHIAbwBwAGgAeQBzAGkAYwBzACAAYQBuAGQAIAB3AG8AcgBsAGQAYgB1AGkAbABkAGkAbgBnAC4AXABuACAAIAAgAC0AIABFAGYAZgBlAGMAdABpAHYAZQAgAHQAZQBtAHAAZQByAGEAdAB1AHIAZQAgAGkAcwAgAHMAYwBhAGwAZQBkACAAdABvACAANQA3ADcAMAAgAEsAIABmAG8AcgAgAHQAaABlACAAUwB1AG4AIAAoAHMAdABhAG4AZABhAHIAZAAgAHMAbwBsAGEAcgAgAHIAZQBmAGUAcgBlAG4AYwBlACkALgBcAG4AIAAgACAALQAgAEwAaQBmAGUAdABpAG0AZQAgAGkAcwAgAGEAcABwAHIAbwB4AGkAbQBhAHQAZQBkACAAYQBzACAAYQAgAHAAbwB3AGUAcgAgAGkAbgB2AGUAcgBzAGUAIABvAGYAIAB0AGUAbQBwAGUAcgBhAHQAdQByAGUAOgAgAFYAIAAdIiAAVAB7IHUgLgBcAG4AIAAgACAALQAgAEQAZQBzAGkAZwBuAGUAZAAgAGYAbwByACAAZQBkAHUAYwBhAHQAaQBvAG4AYQBsACwAIABzAHAAZQBjAHUAbABhAHQAaQB2AGUALAAgAGEAbgBkACAAbQBvAGQAZQBsAGkAbgBnACAAcAB1AHIAcABvAHMAZQBzAC4AXABuAFwAbgAqAC8AXABuAEEAUwBUAFIATwBfAFMAVABBAFIAXwBBAFQAVABSAEkAQgBVAFQARQBTACAAPQAgAEwAQQBNAEIARABBACgAbQBvAGQAZQAsACAAaQBuAHAAdQB0ACwAIABbAHAAcgBlAGMAaQBzAGkAbwBuAF0ALABcAG4AIAAgACAAIABMAEUAVAAoAFwAbgAgACAAIAAgACAAIAAgACAALwAvACAAUwBlAHQAIABkAGUAZgBhAHUAbAB0ACAAcgBvAHUAbgBkAGkAbgBnACAAcAByAGUAYwBpAHMAaQBvAG4AXABuACAAIAAgACAAIAAgACAAIABwAHIAZQBjACwAIABJAEYAKABJAFMATwBNAEkAVABUAEUARAAoAHAAcgBlAGMAaQBzAGkAbwBuACkALAAgADYALAAgAHAAcgBlAGMAaQBzAGkAbwBuACkALABcAG4AIAAgACAAIAAgACAAIAAgAFwAbgAgACAAIAAgACAAIAAgACAALwAvACAATgBvAHIAbQBhAGwAaQB6AGUAIABpAG4AcAB1AHQAIABtAG8AZABlACAAdABvACAAdQBwAHAAZQByAC0AYwBhAHMAZQAgAGYAbwByACAAYwBvAG4AcwBpAHMAdABlAG4AYwB5AFwAbgAgACAAIAAgACAAIAAgACAAbQBvAGQAZQAsACAAVQBQAFAARQBSACgAbQBvAGQAZQApACwAXABuACAAIAAgACAAIAAgACAAIABcAG4AIAAgACAAIAAgACAAIAAgAC8ALwAgAE4AbwByAG0AYQBsAGkAegBlACAAaQBuAHAAdQB0ACAAdABvACAAcwBvAGwAYQByAC0AcgBlAGwAYQB0AGkAdgBlACAAdABlAG0AcABlAHIAYQB0AHUAcgBlACAAKABUAG4AbwByAG0AKQBcAG4AIAAgACAAIAAgACAAIAAgAFQAbgBvAHIAbQAsACAAUwBXAEkAVABDAEgAKABcAG4AIAAgACAAIAAgACAAIAAgACAAIAAgACAAbQBvAGQAZQAsAFwAbgAgACAAIAAgACAAIAAgACAAIAAgACAAIABcACIAVABcACIALAAgAGkAbgBwAHUAdAAsAFwAbgAgACAAIAAgACAAIAAgACAAIAAgACAAIABcACIASwBcACIALAAgAGkAbgBwAHUAdAAgAC8AIAA1ADcANwAwACwAXABuACAAIAAgACAAIAAgACAAIAAgACAAIAAgAFwAIgBNAFwAIgAsACAAUwBRAFIAVAAoAGkAbgBwAHUAdAApACwAXABuACAAIAAgACAAIAAgACAAIAAgACAAIAAgAFwAIgBSAFwAIgAsACAAaQBuAHAAdQB0ACAAXgAgACgAMQAgAC8AIAAxAC4AOAApACwAXABuACAAIAAgACAAIAAgACAAIAAgACAAIAAgAFwAIgBMAFwAIgAsACAAaQBuAHAAdQB0ACAAXgAgACgAMQAgAC8AIAA3AC4ANgApACwAXABuACAAIAAgACAAIAAgACAAIAAgACAAIAAgAFwAIgBWAFwAIgAsACAAaQBuAHAAdQB0ACAAXgAgACgALQAxACAALwAgADUAKQAsAFwAbgAgACAAIAAgACAAIAAgACAAIAAgACAAIABOAEEAKAApAFwAbgAgACAAIAAgACAAIAAgACAAKQAsAFwAbgAgACAAIAAgACAAIAAgACAAXABuACAAIAAgACAAIAAgACAAIAAvAC8AIABOAG8AdwAgAGQAZQByAGkAdgBlACAAYQBsAGwAIABvAHQAaABlAHIAIABhAHQAdAByAGkAYgB1AHQAZQBzACAAZgByAG8AbQAgAFQAbgBvAHIAbQBcAG4AIAAgACAAIAAgACAAIAAgAEsALAAgAFQAbgBvAHIAbQAgACoAIAA1ADcANwAwACwAXABuACAAIAAgACAAIAAgACAAIABNACwAIABUAG4AbwByAG0AIABeACAAMgAsAFwAbgAgACAAIAAgACAAIAAgACAAUgAsACAAVABuAG8AcgBtACAAXgAgADEALgA4ACwAXABuACAAIAAgACAAIAAgACAAIABMACwAIABUAG4AbwByAG0AIABeACAANwAuADYALABcAG4AIAAgACAAIAAgACAAIAAgAFYALAAgAFQAbgBvAHIAbQAgAF4AIAAtADUALABcAG4AIAAgACAAIAAgACAAIAAgAFwAbgAgACAAIAAgACAAIAAgACAALwAvACAAUgBvAHUAbgBkACAAZQB2AGUAcgB5AHQAaABpAG4AZwAgAGEAbgBkACAAZgBvAHIAbQBhAHQAIABhAHMAIABzAHQAcgBpAG4AZwBzAFwAbgAgACAAIAAgACAAIAAgACAAbABhAGIAZQBsAHMALAAgAFQAUgBBAE4AUwBQAE8AUwBFACgAewBcACIASwBcACIALAAgAFwAIgBUAFwAIgAsACAAXAAiAE0AXAAiACwAIABcACIAUgBcACIALAAgAFwAIgBMAFwAIgAsACAAXAAiAFYAXAAiAH0AKQAsAFwAbgAgACAAIAAgACAAIAAgACAAbwB1AHQAcAB1AHQAXwB2AGEAbAB1AGUAcwAsACAAVgBTAFQAQQBDAEsAKABcAG4AIAAgACAAIAAgACAAIAAgACAAIAAgACAAUgBPAFUATgBEACgASwAsACAAcAByAGUAYwApACwAXABuACAAIAAgACAAIAAgACAAIAAgACAAIAAgAFIATwBVAE4ARAAoAFQAbgBvAHIAbQAsACAAcAByAGUAYwApACwAXABuACAAIAAgACAAIAAgACAAIAAgACAAIAAgAFIATwBVAE4ARAAoAE0ALAAgAHAAcgBlAGMAKQAsAFwAbgAgACAAIAAgACAAIAAgACAAIAAgACAAIABSAE8AVQBOAEQAKABSACwAIABwAHIAZQBjACkALABcAG4AIAAgACAAIAAgACAAIAAgACAAIAAgACAAUgBPAFUATgBEACgATAAsACAAcAByAGUAYwApACwAXABuACAAIAAgACAAIAAgACAAIAAgACAAIAAgAFIATwBVAE4ARAAoAFYALAAgAHAAcgBlAGMAKQBcAG4AIAAgACAAIAAgACAAIAAgACkALABcAG4AIAAgACAAIAAgACAAIAAgAFwAbgAgACAAIAAgACAAIAAgACAALwAvACAALQAtAC0AIABMAGEAYgBlAGwAcwAgAHcAaQB0AGgAIABhAHIAcgBvAHcAIABvAG4AIABzAGUAbABlAGMAdABlAGQAIABtAG8AZABlACAALQAtAC0AXABuACAAIAAgACAAIAAgACAAIABmAGwAYQBnAGcAZQBkAF8AbABhAGIAZQBsAHMALAAgAEIAWQBSAE8AVwAoAGwAYQBiAGUAbABzACwAIABMAEEATQBCAEQAQQAoAHIAbwB3ACwAIABJAEYAKAByAG8AdwAgAD0AIABtAG8AZABlACwAIAByAG8AdwAgACYAIABcACIAIACUJ1wAIgAsACAAcgBvAHcAKQApACkALABcAG4AIAAgACAAIAAgACAAIAAgAFwAbgAgACAAIAAgACAAIAAgACAALwAvACAAUgBlAHQAdQByAG4AIABsAGEAYgBlAGwAZQBkACAAdABhAGIAbABlAFwAbgAgACAAIAAgACAAIAAgACAAQwBIAE8ATwBTAEUAKAB7ADEALAAgADIAfQAsACAAZgBsAGEAZwBnAGUAZABfAGwAYQBiAGUAbABzACwAIABvAHUAdABwAHUAdABfAHYAYQBsAHUAZQBzACkAXABuACAAIAAgACAAKQBcAG4AKQA7AFwAbgBcAG4ALwAqACAAQQBTAFQAUgBPAF8ASABBAEIASQBUAEEAQgBMAEUAXwBaAE8ATgBFAFMAOgBcAG4AIAAgACAAUAB1AHIAcABvAHMAZQA6ACAAUgBlAHQAdQByAG4AcwAgAGgAYQBiAGkAdABhAGIAbABlACAAegBvAG4AZQAgAGQAYQB0AGEAIABiAGEAcwBlAGQAIABvAG4AIABzAHQAZQBsAGwAYQByACAAbAB1AG0AaQBuAG8AcwBpAHQAeQAuAFwAbgBcAG4AIAAgACAATQBvAGQAZQBzADoAXABuACAAIAAgAC0AIABcACIAVABBAEIATABFAFwAIgAgACAAIAAgAJIhIABSAGUAdAB1AHIAbgBzACAAYQAgAGYAdQBsAGwAIAB0AGEAYgBsAGUAIABvAGYAIABpAG4AbgBlAHIALwBvAHUAdABlAHIALwBhAHYAZwAvAHMAcABhAG4AIABkAGkAcwB0AGEAbgBjAGUAcwAgAGYAbwByACAAegBvAG4AZQBzACAAWgAwABMgWgA1AC4AXABuACAAIAAgAC0AIABcACIAVgBFAFIAVABJAEMAQQBMAFwAIgAgAJIhIABSAGUAdAB1AHIAbgBzACAAYQAgAHYAZQByAHQAaQBjAGEAbAAgAGwAaQBzAHQAIABvAGYAIABzAGMAYQBsAGUAZAAgAGQAaQBzAHQAYQBuAGMAZQBzACwAIAB3AGkAdABoACAATgAtAD4AIABtAGEAcgBrAGkAbgBnACAAdABoAGUAIABuAHUAYwBsAGUAYQBsACAAcgBhAGQAaQB1AHMALgBcAG4AIAAgACAALQAgAFwAIgBIAE8AUgBJAFoATwBOAFQAQQBMAFwAIgAgAJIhIABSAGUAdAB1AHIAbgBzACAAYQAgAGgAbwByAGkAegBvAG4AdABhAGwAIAByAG8AdwAgAG8AZgAgAHQAaABlACAAcwBhAG0AZQAgAHYAYQBsAHUAZQBzACAAZgBvAHIAIAB1AHMAZQAgAGkAbgAgAGkAbgBsAGkAbgBlACAAZABpAHMAcABsAGEAeQAuAFwAbgBcAG4AIAAgACAAUABhAHIAYQBtAGUAdABlAHIAcwA6AFwAbgAgACAAIAAtACAAbQBvAGQAZQAgACgAcgBlAHEAdQBpAHIAZQBkACkAOgAgAE8AbgBlACAAbwBmACAAXAAiAFQAQQBCAEwARQBcACIALAAgAFwAIgBWAEUAUgBUAEkAQwBBAEwAXAAiACwAIABvAHIAIABcACIASABPAFIASQBaAE8ATgBUAEEATABcACIALgBcAG4AIAAgACAALQAgAGwAdQBtACAAKABvAHAAdABpAG8AbgBhAGwAKQA6ACAAUwB0AGUAbABsAGEAcgAgAGwAdQBtAGkAbgBvAHMAaQB0AHkAIABpAG4AIABzAG8AbABhAHIAIAB1AG4AaQB0AHMALgAgAFIAZQBxAHUAaQByAGUAZAAgAGYAbwByACAAVgBFAFIAVABJAEMAQQBMACAAYQBuAGQAIABIAE8AUgBJAFoATwBOAFQAQQBMAC4AXABuACAAIAAgAC0AIABwAHIAZQBjAGkAcwBpAG8AbgAgACgAbwBwAHQAaQBvAG4AYQBsACkAOgAgAE4AdQBtAGIAZQByACAAbwBmACAAZABlAGMAaQBtAGEAbAAgAHAAbABhAGMAZQBzACAAKABkAGUAZgBhAHUAbAB0ACAAPQAgADMAKQBcAG4AXABuACAAIAAgAFoAbwBuAGUAcwAgACgAWgAwABMgWgA1ACkAIAByAGUAcAByAGUAcwBlAG4AdAAgAG4AZQBzAHQAZQBkACAAYwBpAHIAYwB1AG0AcwB0AGUAbABsAGEAcgAgAGgAYQBiAGkAdABhAGIAaQBsAGkAdAB5ACAAYgBhAG4AZABzADoAXABuACAAIAAgAC0AIABaADAAOgAgACgAdABvAG8AIABoAG8AdAApAFwAbgAgACAAIAAtACAAWgAxADoAIAAoAGkAbgBuAGUAcgAgAGUAZABnAGUAKQBcAG4AIAAgACAALQAgAFoAMgA6ACAAKABpAG4AbgBlAHIAIAB0AGUAbQBwAGUAcgBhAHQAZQApAFwAbgAgACAAIAAtACAAWgAzADoAIAAoAG8AdQB0AGUAcgAgAHQAZQBtAHAAZQByAGEAdABlACkAXABuACAAIAAgAC0AIABaADQAOgAgACgAbwB1AHQAZQByACAAZQBkAGcAZQApAFwAbgAgACAAIAAtACAAWgA1ADoAIAAoAHQAbwBvACAAYwBvAGwAZAApAFwAbgBcAG4AIAAgACAARQB4AGEAbQBwAGwAZQAgAHUAcwBhAGcAZQA6AFwAbgAgACAAIABBAFMAVABSAE8AXwBIAEEAQgBJAFQAQQBCAEwARQBfAFoATwBOAEUAUwAoAFwAIgBUAEEAQgBMAEUAXAAiACkAIAAgACAAIAAgACAAIAAgACAAIAAgACAAkiEgAFIAZQB0AHUAcgBuAHMAIABiAGEAcwBlACAAcgBlAGYAZQByAGUAbgBjAGUAIABjAGgAYQByAHQAXABuACAAIAAgAEEAUwBUAFIATwBfAEgAQQBCAEkAVABBAEIATABFAF8AWgBPAE4ARQBTACgAXAAiAFYARQBSAFQASQBDAEEATABcACIALAAgADEALgAyADUAKQAgACAAIACSISAAUgBlAHQAdQByAG4AcwAgAHYAZQByAHQAaQBjAGEAbAAgAGQAaQBzAHQAYQBuAGMAZQBzACAAcwBjAGEAbABlAGQAIAB0AG8AIABzAHQAYQByACAAdwBpAHQAaAAgAEwAIAA9ACAAMQAuADIANQBcAG4AIAAgACAAQQBTAFQAUgBPAF8ASABBAEIASQBUAEEAQgBMAEUAXwBaAE8ATgBFAFMAKABcACIASABPAFIASQBaAE8ATgBUAEEATABcACIALAAgADEALgAyADUAKQAgAJIhIABSAGUAdAB1AHIAbgBzACAAcwBhAG0AZQAgAGEAcwAgAHIAbwB3AFwAbgBcAG4AIAAgACAATgBvAHQAZQBzADoAXABuACAAIAAgAC0AIABOAHUAYwBsAGUAYQBsACAAcgBhAGQAaQB1AHMAIABpAHMAIABzAHEAcgB0ACgATAApACAAYQBuAGQAIAB1AHMAZQBkACAAYQBzACAAYQBuAGMAaABvAHIAIABiAGUAdAB3AGUAZQBuACAAWgAyABMgWgAzAC4AXABuACAAIAAgAC0AIABJAG4AcAB1AHQAIABpAHMAIABpAGcAbgBvAHIAZQBkACAAZgBvAHIAIABtAG8AZABlACAAXAAiAFQAQQBCAEwARQBcACIALgBcAG4AKgAvAFwAbgBBAFMAVABSAE8AXwBIAEEAQgBJAFQAQQBCAEwARQBfAFoATwBOAEUAUwAgAD0AIABMAEEATQBCAEQAQQAoAG0AbwBkAGUALAAgAFsAbAB1AG0AXQAsACAAWwBwAHIAZQBjAGkAcwBpAG8AbgBdACwAXABuACAAIAAgACAATABFAFQAKABcAG4AIAAgACAAIAAgACAAIAAgAG0AbwBkAGUALAAgAFUAUABQAEUAUgAoAG0AbwBkAGUAKQAsAFwAbgAgACAAIAAgACAAIAAgACAAcAByAGUAYwAsACAASQBGACgASQBTAE8ATQBJAFQAVABFAEQAKABwAHIAZQBjAGkAcwBpAG8AbgApACwAIAAzACwAIABwAHIAZQBjAGkAcwBpAG8AbgApACwAXABuACAAIAAgACAAIAAgACAAIABcAG4AIAAgACAAIAAgACAAIAAgAC8ALwAgAFoAbwBuAGUAIABjAG8AZQBmAGYAaQBjAGkAZQBuAHQAcwBcAG4AIAAgACAAIAAgACAAIAAgAHoAbwBuAGUAXwBsAGEAYgBlAGwAcwAsACAAewBcACIAWgAwAFwAIgA7ACAAXAAiAFoAMQBcACIAOwAgAFwAIgBaADIAXAAiADsAIABcACIAWgAzAFwAIgA7ACAAXAAiAFoANABcACIAOwAgAFwAIgBaADUAXAAiAH0ALABcAG4AIAAgACAAIAAgACAAIAAgAGkAbgBuAGUAcgBfAGYAYQBjAHQAbwByAHMALAAgAHsAMAA7ACAAMAAuADUAOwAgADAALgA3ADUAOwAgADAALgA5ADUAOwAgADEALgAzADgANQA7ACAAMQAuADcANwB9ACwAXABuACAAIAAgACAAIAAgACAAIABvAHUAdABlAHIAXwBmAGEAYwB0AG8AcgBzACwAIAB7ADAALgA1ADsAIAAwAC4ANwA1ADsAIAAwAC4AOQA1ADsAIAAxAC4AMwA4ADUAOwAgADEALgA3ADcAOwAgADQALgA4ADUAfQAsAFwAbgAgACAAIAAgACAAIAAgACAAXABuACAAIAAgACAAIAAgACAAIAAvAC8AIABQAHIAZQBjAG8AbQBwAHUAdABlACAAYQB2AGUAcgBhAGcAZQAgAGEAbgBkACAAcwBwAGEAbgBcAG4AIAAgACAAIAAgACAAIAAgAGEAdgBnAF8AZgBhAGMAdABvAHIAcwAsACAAKABpAG4AbgBlAHIAXwBmAGEAYwB0AG8AcgBzACAAKwAgAG8AdQB0AGUAcgBfAGYAYQBjAHQAbwByAHMAKQAgAC8AIAAyACwAXABuACAAIAAgACAAIAAgACAAIABzAHAAYQBuAF8AZgBhAGMAdABvAHIAcwAsACAAbwB1AHQAZQByAF8AZgBhAGMAdABvAHIAcwAgAC0AIABpAG4AbgBlAHIAXwBmAGEAYwB0AG8AcgBzACwAXABuACAAIAAgACAAIAAgACAAIABcAG4AIAAgACAAIAAgACAAIAAgAC8ALwAgAE4AdQBjAGwAZQBhAGwAIAAoAGYAbwByACAAcwBjAGEAbABpAG4AZwApAFwAbgAgACAAIAAgACAAIAAgACAAbgB1AGMAbABlAGEAbAAsACAAUwBRAFIAVAAoAEkARgAoAEkAUwBPAE0ASQBUAFQARQBEACgAbAB1AG0AKQAsACAAMQAsACAAbAB1AG0AKQApACwAXABuACAAIAAgACAAIAAgACAAIABcAG4AIAAgACAAIAAgACAAIAAgAC8ALwAgAEMAbwBtAHAAdQB0AGUAIABzAGMAYQBsAGUAZAAgAGQAaQBzAHQAYQBuAGMAZQBzAFwAbgAgACAAIAAgACAAIAAgACAAaQBuAG4AZQByAF8AcwBjAGEAbABlAGQALAAgAFIATwBVAE4ARAAoAG4AdQBjAGwAZQBhAGwAIAAqACAAaQBuAG4AZQByAF8AZgBhAGMAdABvAHIAcwAsACAAcAByAGUAYwApACwAXABuACAAIAAgACAAIAAgACAAIABvAHUAdABlAHIAXwBzAGMAYQBsAGUAZAAsACAAUgBPAFUATgBEACgAbgB1AGMAbABlAGEAbAAgACoAIABvAHUAdABlAHIAXwBmAGEAYwB0AG8AcgBzACwAIABwAHIAZQBjACkALABcAG4AIAAgACAAIAAgACAAIAAgAGEAdgBnAF8AcwBjAGEAbABlAGQALAAgAFIATwBVAE4ARAAoAG4AdQBjAGwAZQBhAGwAIAAqACAAYQB2AGcAXwBmAGEAYwB0AG8AcgBzACwAIABwAHIAZQBjACkALABcAG4AIAAgACAAIAAgACAAIAAgAHMAcABhAG4AXwBzAGMAYQBsAGUAZAAsACAAUgBPAFUATgBEACgAbgB1AGMAbABlAGEAbAAgACoAIABzAHAAYQBuAF8AZgBhAGMAdABvAHIAcwAsACAAcAByAGUAYwApACwAXABuACAAIAAgACAAIAAgACAAIABcAG4AIAAgACAAIAAgACAAIAAgAC8ALwAgAEYAbwByAG0AYQB0AHQAZQBkACAAbwB1AHQAcAB1AHQAXABuACAAIAAgACAAIAAgACAAIAB2AGUAcgB0AGkAYwBhAGwAXwBsAGEAYgBlAGwAcwAsACAAewBcACIAMAA6ACAAXAAiACwAIABcACIAMQA6ACAAXAAiACwAIABcACIAMgA6ACAAXAAiACwAIABcACIATgAgAJQnXAAiACwAIABcACIAMwA6ACAAXAAiACwAIABcACIANAA6ACAAXAAiACwAIABcACIANQA6ACAAXAAiAH0ALABcAG4AIAAgACAAIAAgACAAIAAgAHYAZQByAHQAaQBjAGEAbABfAHYAYQBsAHUAZQBzACwAIABWAFMAVABBAEMASwAoAFwAbgAgACAAIAAgACAAIAAgACAAIAAgACAAIABSAE8AVQBOAEQAKABJAE4ARABFAFgAKABpAG4AbgBlAHIAXwBmAGEAYwB0AG8AcgBzACwAIAAyACkAIAAqACAAbgB1AGMAbABlAGEAbAAsACAAcAByAGUAYwApACwAXABuACAAIAAgACAAIAAgACAAIAAgACAAIAAgAFIATwBVAE4ARAAoAEkATgBEAEUAWAAoAGkAbgBuAGUAcgBfAGYAYQBjAHQAbwByAHMALAAgADMAKQAgACoAIABuAHUAYwBsAGUAYQBsACwAIABwAHIAZQBjACkALABcAG4AIAAgACAAIAAgACAAIAAgACAAIAAgACAAUgBPAFUATgBEACgASQBOAEQARQBYACgAaQBuAG4AZQByAF8AZgBhAGMAdABvAHIAcwAsACAANAApACAAKgAgAG4AdQBjAGwAZQBhAGwALAAgAHAAcgBlAGMAKQAsAFwAbgAgACAAIAAgACAAIAAgACAAIAAgACAAIABSAE8AVQBOAEQAKABuAHUAYwBsAGUAYQBsACwAIABwAHIAZQBjACkALABcAG4AIAAgACAAIAAgACAAIAAgACAAIAAgACAAUgBPAFUATgBEACgASQBOAEQARQBYACgAbwB1AHQAZQByAF8AZgBhAGMAdABvAHIAcwAsACAANAApACAAKgAgAG4AdQBjAGwAZQBhAGwALAAgAHAAcgBlAGMAKQAsAFwAbgAgACAAIAAgACAAIAAgACAAIAAgACAAIABSAE8AVQBOAEQAKABJAE4ARABFAFgAKABvAHUAdABlAHIAXwBmAGEAYwB0AG8AcgBzACwAIAA1ACkAIAAqACAAbgB1AGMAbABlAGEAbAAsACAAcAByAGUAYwApACwAXABuACAAIAAgACAAIAAgACAAIAAgACAAIAAgAFIATwBVAE4ARAAoAEkATgBEAEUAWAAoAG8AdQB0AGUAcgBfAGYAYQBjAHQAbwByAHMALAAgADYAKQAgACoAIABuAHUAYwBsAGUAYQBsACwAIABwAHIAZQBjACkAXABuACAAIAAgACAAIAAgACAAIAApACwAXABuACAAIAAgACAAIAAgACAAIABcAG4AIAAgACAAIAAgACAAIAAgAC8ALwAgAFIAZQB0AHUAcgBuACAAbABvAGcAaQBjAFwAbgAgACAAIAAgACAAIAAgACAAcgBlAHMAdQBsAHQALAAgAFMAVwBJAFQAQwBIACgAXABuACAAIAAgACAAIAAgACAAIAAgACAAIAAgAG0AbwBkAGUALABcAG4AIAAgACAAIAAgACAAIAAgACAAIAAgACAAXAAiAFMAVABBAE4ARABBAFIARABcACIALAAgAEMASABPAE8AUwBFACgAXABuACAAIAAgACAAIAAgACAAIAAgACAAIAAgACAAIAAgACAAewAxACwAIAAyACwAIAAzACwAIAA0ACwAIAA1AH0ALABcAG4AIAAgACAAIAAgACAAIAAgACAAIAAgACAAIAAgACAAIABWAFMAVABBAEMASwAoAFwAIgBaAG8AbgBlAFwAIgAsACAAegBvAG4AZQBfAGwAYQBiAGUAbABzACkALABcAG4AIAAgACAAIAAgACAAIAAgACAAIAAgACAAIAAgACAAIABWAFMAVABBAEMASwAoAFwAIgBJAG4AbgBlAHIAXAAiACwAIABpAG4AbgBlAHIAXwBmAGEAYwB0AG8AcgBzACkALABcAG4AIAAgACAAIAAgACAAIAAgACAAIAAgACAAIAAgACAAIABWAFMAVABBAEMASwAoAFwAIgBPAHUAdABlAHIAXAAiACwAIABvAHUAdABlAHIAXwBmAGEAYwB0AG8AcgBzACkALABcAG4AIAAgACAAIAAgACAAIAAgACAAIAAgACAAIAAgACAAIABWAFMAVABBAEMASwAoAFwAIgBBAHYAZQByAGEAZwBlAFwAIgAsACAAYQB2AGcAXwBmAGEAYwB0AG8AcgBzACkALABcAG4AIAAgACAAIAAgACAAIAAgACAAIAAgACAAIAAgACAAIABWAFMAVABBAEMASwAoAFwAIgBTAHAAYQBuAFwAIgAsACAAcwBwAGEAbgBfAGYAYQBjAHQAbwByAHMAKQBcAG4AIAAgACAAIAAgACAAIAAgACAAIAAgACAAKQAsAFwAbgAgACAAIAAgACAAIAAgACAAIAAgACAAIABcACIAVgBFAFIAVABJAEMAQQBMAFwAIgAsACAATABFAFQAKABcAG4AIAAgACAAIAAgACAAIAAgACAAIAAgACAAIAAgACAAIABsAGEAYgBlAGwAcwAsACAAewBcACIAMAA6AFwAIgAsACAAXAAiADEAOgBcACIALAAgAFwAIgAyADoAXAAiACwAIABcACIATgAgAJQnXAAiACwAIABcACIAMwA6AFwAIgAsACAAXAAiADQAOgBcACIALAAgAFwAIgA1ADoAXAAiAH0ALABcAG4AIAAgACAAIAAgACAAIAAgACAAIAAgACAAIAAgACAAIABzAGMAYQBsAGUAZABfAHYAYQBsAHUAZQBzACwAIABSAE8AVQBOAEQAKABuAHUAYwBsAGUAYQBsACAAKgAgAHsAMAAuADUALAAgADAALgA3ADUALAAgADAALgA5ADUALAAgADEALAAgADEALgAzADgANQAsACAAMQAuADcANwAsACAANAAuADgANQB9ACwAIABwAHIAZQBjACkALABcAG4AIAAgACAAIAAgACAAIAAgACAAIAAgACAAIAAgACAAIABUAFIAQQBOAFMAUABPAFMARQAoAFYAUwBUAEEAQwBLACgAbABhAGIAZQBsAHMALAAgAHMAYwBhAGwAZQBkAF8AdgBhAGwAdQBlAHMAKQApAFwAbgAgACAAIAAgACAAIAAgACAAIAAgACAAIAApACwAXABuACAAIAAgACAAIAAgACAAIAAgACAAIAAgAFwAIgBIAE8AUgBJAFoATwBOAFQAQQBMAFwAIgAsACAASABTAFQAQQBDAEsAKABcAG4AIAAgACAAIAAgACAAIAAgACAAIAAgACAAIAAgACAAIABSAE8AVQBOAEQAKABJAE4ARABFAFgAKABpAG4AbgBlAHIAXwBmAGEAYwB0AG8AcgBzACwAIAAyACkAIAAqACAAbgB1AGMAbABlAGEAbAAsACAAcAByAGUAYwApACwAXABuACAAIAAgACAAIAAgACAAIAAgACAAIAAgACAAIAAgACAAUgBPAFUATgBEACgASQBOAEQARQBYACgAaQBuAG4AZQByAF8AZgBhAGMAdABvAHIAcwAsACAAMwApACAAKgAgAG4AdQBjAGwAZQBhAGwALAAgAHAAcgBlAGMAKQAsAFwAbgAgACAAIAAgACAAIAAgACAAIAAgACAAIAAgACAAIAAgAFIATwBVAE4ARAAoAEkATgBEAEUAWAAoAGkAbgBuAGUAcgBfAGYAYQBjAHQAbwByAHMALAAgADQAKQAgACoAIABuAHUAYwBsAGUAYQBsACwAIABwAHIAZQBjACkALABcAG4AIAAgACAAIAAgACAAIAAgACAAIAAgACAAIAAgACAAIABSAE8AVQBOAEQAKABuAHUAYwBsAGUAYQBsACwAIABwAHIAZQBjACkALABcAG4AIAAgACAAIAAgACAAIAAgACAAIAAgACAAIAAgACAAIABSAE8AVQBOAEQAKABJAE4ARABFAFgAKABvAHUAdABlAHIAXwBmAGEAYwB0AG8AcgBzACwAIAA0ACkAIAAqACAAbgB1AGMAbABlAGEAbAAsACAAcAByAGUAYwApACwAXABuACAAIAAgACAAIAAgACAAIAAgACAAIAAgACAAIAAgACAAUgBPAFUATgBEACgASQBOAEQARQBYACgAbwB1AHQAZQByAF8AZgBhAGMAdABvAHIAcwAsACAANQApACAAKgAgAG4AdQBjAGwAZQBhAGwALAAgAHAAcgBlAGMAKQAsAFwAbgAgACAAIAAgACAAIAAgACAAIAAgACAAIAAgACAAIAAgAFIATwBVAE4ARAAoAEkATgBEAEUAWAAoAG8AdQB0AGUAcgBfAGYAYQBjAHQAbwByAHMALAAgADYAKQAgACoAIABuAHUAYwBsAGUAYQBsACwAIABwAHIAZQBjACkAXABuACAAIAAgACAAIAAgACAAIAAgACAAIAAgACkALABcAG4AIAAgACAAIAAgACAAIAAgACAAIAAgACAAXAAiAEkAbgB2AGEAbABpAGQAIABtAG8AZABlAFwAIgBcAG4AIAAgACAAIAAgACAAIAAgACkALABcAG4AIAAgACAAIAAgACAAIAAgAHIAZQBzAHUAbAB0AFwAbgAgACAAIAAgACkAXABuACkAOwBcAG4AXABuAC8AKgAgAE4AQQBTAFQAUgBPAF8ASABBAEIASQBUAEEAQgBMAEUAXwBaAE8ATgBFAFMAOgBcAG4AIAAgACAAUAB1AHIAcABvAHMAZQA6ACAAUAByAG8AdgBpAGQAZQBzACAAaQBuAGYAbwByAG0AYQB0AGkAbwBuACAAYQBiAG8AdQB0ACAAcwB0AGUAbABsAGEAcgAgAGgAYQBiAGkAdABhAGIAbABlACAAegBvAG4AZQBzACAAYQBjAHIAbwBzAHMAIABtAHUAbAB0AGkAcABsAGUAIABkAGkAcwBwAGwAYQB5ACAAbQBvAGQAZQBzADoAXABuACAAIAAgACAAIAAgACAAIAAgACAAIAAgAC0AIABTAFQAQQBOAEQAQQBSAEQAOgAgAFIAZQB0AHUAcgBuAHMAIABhACAAZgBpAHgAZQBkACAAdABhAGIAbABlACAAbwBmACAAaQBuAG4AZQByAC8AbwB1AHQAZQByACAAYgBvAHUAbgBkAHMAIABmAG8AcgAgAFoAMAATIFoANQAgAHoAbwBuAGUAcwAgAGkAbgAgAEEAVQBcAG4AIAAgACAAIAAgACAAIAAgACAAIAAgACAALQAgAFQAQQBCAEwARQA6ACAAUwBjAGEAbABlAHMAIAB0AGgAZQAgAFMAVABBAE4ARABBAFIARAAgAHoAbwBuAGUAcwAgAGIAYQBzAGUAZAAgAG8AbgAgAHMAdABlAGwAbABhAHIAIABsAHUAbQBpAG4AbwBzAGkAdAB5AFwAbgAgACAAIAAgACAAIAAgACAAIAAgACAAIAAtACAAVgBFAFIAVABJAEMAQQBMADoAIABSAGUAdAB1AHIAbgBzACAAYQAgAHYAZQByAHQAaQBjAGEAbAAgAGwAaQBzAHQAIABvAGYAIAB6AG8AbgBlACAAbABhAGIAZQBsAHMAIABhAG4AZAAgAGQAaQBzAHQAYQBuAGMAZQBzACAAYgBhAHMAZQBkACAAbwBuACAAbAB1AG0AaQBuAG8AcwBpAHQAeQBcAG4AIAAgACAAIAAgACAAIAAgACAAIAAgACAALQAgAEgATwBSAEkAWgBPAE4AVABBAEwAOgAgAFIAZQB0AHUAcgBuAHMAIABhACAAcwBpAG4AZwBsAGUALQByAG8AdwAgAHMAdQBtAG0AYQByAHkAIABvAGYAIABzAGMAYQBsAGUAZAAgAGQAaQBzAHQAYQBuAGMAZQBzAFwAbgBcAG4AIAAgACAAUABhAHIAYQBtAGUAdABlAHIAcwA6AFwAbgAgACAAIAAtACAAbQBvAGQAZQAgACgAcgBlAHEAdQBpAHIAZQBkACkAOgAgAFwAIgBTAFQAQQBOAEQAQQBSAEQAXAAiACwAIABcACIAVABBAEIATABFAFwAIgAsACAAXAAiAFYARQBSAFQASQBDAEEATABcACIALAAgAG8AcgAgAFwAIgBIAE8AUgBJAFoATwBOAFQAQQBMAFwAIgBcAG4AIAAgACAALQAgAGwAdQBtACAAKABvAHAAdABpAG8AbgBhAGwAKQA6ACAAUwB0AGUAbABsAGEAcgAgAGwAdQBtAGkAbgBvAHMAaQB0AHkAIABpAG4AIABzAG8AbABhAHIAIAB1AG4AaQB0AHMAIAAoAG8AbgBsAHkAIAByAGUAcQB1AGkAcgBlAGQAIABmAG8AcgAgAFQAQQBCAEwARQAsACAAVgBFAFIAVABJAEMAQQBMACwAIABvAHIAIABIAE8AUgBJAFoATwBOAFQAQQBMACAAbQBvAGQAZQBzACkAXABuACAAIAAgAC0AIABwAHIAZQBjACAAKABvAHAAdABpAG8AbgBhAGwAKQA6ACAATgB1AG0AYgBlAHIAIABvAGYAIABkAGUAYwBpAG0AYQBsACAAcABsAGEAYwBlAHMAIAB0AG8AIAByAG8AdQBuAGQAIABkAGkAcwB0AGEAbgBjAGUAcwAgAHQAbwAgACgAZABlAGYAYQB1AGwAdAAgAD0AIAAzACkAXABuAFwAbgAgACAAIABFAHgAYQBtAHAAbABlADoAXABuACAAIAAgAEEAUwBUAFIATwBfAEgAQQBCAEkAVABBAEIATABFAF8AWgBPAE4ARQBTACgAXAAiAFMAVABBAE4ARABBAFIARABcACIAKQBcAG4AIAAgACAAQQBTAFQAUgBPAF8ASABBAEIASQBUAEEAQgBMAEUAXwBaAE8ATgBFAFMAKABcACIAVABBAEIATABFAFwAIgAsACAAMwApAFwAbgAgACAAIABBAFMAVABSAE8AXwBIAEEAQgBJAFQAQQBCAEwARQBfAFoATwBOAEUAUwAoAFwAIgBWAEUAUgBUAEkAQwBBAEwAXAAiACwAIAAzACkAXABuACAAIAAgAEEAUwBUAFIATwBfAEgAQQBCAEkAVABBAEIATABFAF8AWgBPAE4ARQBTACgAXAAiAEgATwBSAEkAWgBPAE4AVABBAEwAXAAiACwAIAAzACkAXABuACoALwBcAG4ATgBBAFMAVABSAE8AXwBIAEEAQgBJAFQAQQBCAEwARQBfAFoATwBOAEUAUwAgAD0AIABMAEEATQBCAEQAQQAoAG0AbwBkAGUALAAgAFsAbAB1AG0AXQAsACAAWwBwAHIAZQBjAF0ALABcAG4AIAAgACAAIABMAEUAVAAoAFwAbgAgACAAIAAgACAAIAAgACAALwAvACAALQAtAC0AIABEAGUAZgBhAHUAbAB0AHMAIAAtAC0ALQBcAG4AIAAgACAAIAAgACAAIAAgAGQAZQBjACwAIABJAEYAKABJAFMATwBNAEkAVABUAEUARAAoAHAAcgBlAGMAKQAsACAAMwAsACAAcAByAGUAYwApACwAXABuACAAIAAgACAAIAAgACAAIABMACwAIABJAEYAKABJAFMATwBNAEkAVABUAEUARAAoAGwAdQBtACkALAAgADEALAAgAGwAdQBtACkALABcAG4AIAAgACAAIAAgACAAIAAgAG4AdQBjACwAIABTAFEAUgBUACgATAApACwAXABuACAAIAAgACAAIAAgACAAIABcAG4AIAAgACAAIAAgACAAIAAgAC8ALwAgAC0ALQAtACAAWgBvAG4AZQAgAGIAYQBzAGUAIABkAGEAdABhACAALQAtAC0AXABuACAAIAAgACAAIAAgACAAIAB6AG8AbgBlAF8AbABhAGIAZQBsAHMALAAgAHsAXAAiAFoAMABcACIALAAgAFwAIgBaADEAXAAiACwAIABcACIAWgAyAFwAIgAsACAAXAAiAFoAMwBcACIALAAgAFwAIgBaADQAXAAiACwAIABcACIAWgA1AFwAIgB9ACwAXABuACAAIAAgACAAIAAgACAAIABpAG4AbgBlAHIAXwBmAGEAYwB0AG8AcgBzACwAIAB7ADAALAAgADAALgA1ACwAIAAwAC4ANwA1ACwAIAAwAC4AOQA1ACwAIAAxAC4AMwA4ADUALAAgADEALgA3ADcAfQAsAFwAbgAgACAAIAAgACAAIAAgACAAbwB1AHQAZQByAF8AZgBhAGMAdABvAHIAcwAsACAAewAwAC4ANQAsACAAMAAuADcANQAsACAAMAAuADkANQAsACAAMQAuADMAOAA1ACwAIAAxAC4ANwA3ACwAIAA0AC4AOAA1AH0ALABcAG4AIAAgACAAIAAgACAAIAAgAGEAdgBnAF8AZgBhAGMAdABvAHIAcwAsACAAewAwAC4AMgA1ACwAIAAwAC4ANgAyADUALAAgADAALgA4ADUALAAgADEALgAxADYANwA1ACwAIAAxAC4ANQA3ADcANQAsACAAMwAuADMAMQB9ACwAXABuACAAIAAgACAAIAAgACAAIABzAHAAYQBuAF8AZgBhAGMAdABvAHIAcwAsACAAewAwAC4ANQAsACAAMAAuADIANQAsACAAMAAuADIALAAgADAALgA0ADMANQAsACAAMAAuADMAOAA1ACwAIAAzAC4AMAA4AH0ALABcAG4AIAAgACAAIAAgACAAIAAgAFwAbgAgACAAIAAgACAAIAAgACAALwAvACAALQAtAC0AIABTAGMAYQBsAGUAZAAgAHYAYQBsAHUAZQBzACAALQAtAC0AXABuACAAIAAgACAAIAAgACAAIABpAG4AbgBlAHIAXwBzAGMAYQBsAGUAZAAsACAAUgBPAFUATgBEACgAbgB1AGMAIAAqACAAaQBuAG4AZQByAF8AZgBhAGMAdABvAHIAcwAsACAAZABlAGMAKQAsAFwAbgAgACAAIAAgACAAIAAgACAAbwB1AHQAZQByAF8AcwBjAGEAbABlAGQALAAgAFIATwBVAE4ARAAoAG4AdQBjACAAKgAgAG8AdQB0AGUAcgBfAGYAYQBjAHQAbwByAHMALAAgAGQAZQBjACkALABcAG4AIAAgACAAIAAgACAAIAAgAGEAdgBnAF8AcwBjAGEAbABlAGQALAAgAFIATwBVAE4ARAAoAG4AdQBjACAAKgAgAGEAdgBnAF8AZgBhAGMAdABvAHIAcwAsACAAZABlAGMAKQAsAFwAbgAgACAAIAAgACAAIAAgACAAcwBwAGEAbgBfAHMAYwBhAGwAZQBkACwAIABSAE8AVQBOAEQAKABuAHUAYwAgACoAIABzAHAAYQBuAF8AZgBhAGMAdABvAHIAcwAsACAAZABlAGMAKQAsAFwAbgAgACAAIAAgACAAIAAgACAAXABuACAAIAAgACAAIAAgACAAIAAvAC8AIAAtAC0ALQAgAFQAYQBiAGwAZQA6ACAAUwBUAEEATgBEAEEAUgBEACAAYQBuAGQAIABUAEEAQgBMAEUAIABtAG8AZABlAHMAIAAtAC0ALQBcAG4AIAAgACAAIAAgACAAIAAgAHIAbwB3AF8AMQAsACAAVgBTAFQAQQBDAEsAKABcACIAWgBvAG4AZQBcACIALAAgAHoAbwBuAGUAXwBsAGEAYgBlAGwAcwApACwAXABuACAAIAAgACAAIAAgACAAIAByAG8AdwBfADIALAAgAFYAUwBUAEEAQwBLACgAXAAiAEkAbgBuAGUAcgBcACIALAAgAEkARgAoAG0AbwBkAGUAIAA9ACAAXAAiAFMAVABBAE4ARABBAFIARABcACIALAAgAGkAbgBuAGUAcgBfAGYAYQBjAHQAbwByAHMALAAgAGkAbgBuAGUAcgBfAHMAYwBhAGwAZQBkACkAKQAsAFwAbgAgACAAIAAgACAAIAAgACAAcgBvAHcAXwAzACwAIABWAFMAVABBAEMASwAoAFwAIgBPAHUAdABlAHIAXAAiACwAIABJAEYAKABtAG8AZABlACAAPQAgAFwAIgBTAFQAQQBOAEQAQQBSAEQAXAAiACwAIABvAHUAdABlAHIAXwBmAGEAYwB0AG8AcgBzACwAIABvAHUAdABlAHIAXwBzAGMAYQBsAGUAZAApACkALABcAG4AIAAgACAAIAAgACAAIAAgAHIAbwB3AF8ANAAsACAAVgBTAFQAQQBDAEsAKABcACIAQQB2AGUAcgBhAGcAZQBcACIALAAgAEkARgAoAG0AbwBkAGUAIAA9ACAAXAAiAFMAVABBAE4ARABBAFIARABcACIALAAgAGEAdgBnAF8AZgBhAGMAdABvAHIAcwAsACAAYQB2AGcAXwBzAGMAYQBsAGUAZAApACkALABcAG4AIAAgACAAIAAgACAAIAAgAHIAbwB3AF8ANQAsACAAVgBTAFQAQQBDAEsAKABcACIAUwBwAGEAbgBcACIALAAgAEkARgAoAG0AbwBkAGUAIAA9ACAAXAAiAFMAVABBAE4ARABBAFIARABcACIALAAgAHMAcABhAG4AXwBmAGEAYwB0AG8AcgBzACwAIABzAHAAYQBuAF8AcwBjAGEAbABlAGQAKQApACwAXABuACAAIAAgACAAIAAgACAAIABcAG4AIAAgACAAIAAgACAAIAAgAC8ALwAgAC0ALQAtACAAVgBlAHIAdABpAGMAYQBsACAAbQBvAGQAZQAgAG8AdQB0AHAAdQB0ACAALQAtAC0AXABuACAAIAAgACAAIAAgACAAIAB2AGUAcgB0AGkAYwBhAGwAXwBsAGEAYgBlAGwAcwAsACAAewBcACIAMAA6AFwAIgAsACAAXAAiADEAOgBcACIALAAgAFwAIgAyADoAXAAiACwAIABcACIATgAgAJQnXAAiACwAIABcACIAMwA6AFwAIgAsACAAXAAiADQAOgBcACIALAAgAFwAIgA1ADoAXAAiAH0ALABcAG4AIAAgACAAIAAgACAAIAAgAHYAZQByAHQAaQBjAGEAbABfAHYAYQBsAHUAZQBzACwAIABSAE8AVQBOAEQAKAB7ADAALgA1ACwAIAAwAC4ANwA1ACwAIAAwAC4AOQA1ACwAIAAxACwAIAAxAC4AMwA4ADUALAAgADEALgA3ADcALAAgADQALgA4ADUAfQAgACoAIABuAHUAYwAsACAAZABlAGMAKQAsAFwAbgAgACAAIAAgACAAIAAgACAAXABuACAAIAAgACAAIAAgACAAIAAvAC8AIAAtAC0ALQAgAEgAbwByAGkAegBvAG4AdABhAGwAIABtAG8AZABlACAAbwB1AHQAcAB1AHQAIAAtAC0ALQBcAG4AIAAgACAAIAAgACAAIAAgAGgAbwByAGkAegBvAG4AdABhAGwAXwB2AGEAbAB1AGUAcwAsACAASABTAFQAQQBDAEsAKABcAG4AIAAgACAAIAAgACAAIAAgACAAIAAgACAAUgBPAFUATgBEACgAMAAuADUAIAAqACAAbgB1AGMALAAgAGQAZQBjACkALABcAG4AIAAgACAAIAAgACAAIAAgACAAIAAgACAAUgBPAFUATgBEACgAMAAuADcANQAgACoAIABuAHUAYwAsACAAZABlAGMAKQAsAFwAbgAgACAAIAAgACAAIAAgACAAIAAgACAAIABSAE8AVQBOAEQAKAAwAC4AOQA1ACAAKgAgAG4AdQBjACwAIABkAGUAYwApACwAXABuACAAIAAgACAAIAAgACAAIAAgACAAIAAgAFIATwBVAE4ARAAoADEAIAAqACAAbgB1AGMALAAgAGQAZQBjACkALABcAG4AIAAgACAAIAAgACAAIAAgACAAIAAgACAAUgBPAFUATgBEACgAMQAuADMAOAA1ACAAKgAgAG4AdQBjACwAIABkAGUAYwApACwAXABuACAAIAAgACAAIAAgACAAIAAgACAAIAAgAFIATwBVAE4ARAAoADEALgA3ADcAIAAqACAAbgB1AGMALAAgAGQAZQBjACkALABcAG4AIAAgACAAIAAgACAAIAAgACAAIAAgACAAUgBPAFUATgBEACgANAAuADgANQAgACoAIABuAHUAYwAsACAAZABlAGMAKQBcAG4AIAAgACAAIAAgACAAIAAgACkALABcAG4AIAAgACAAIAAgACAAIAAgAFwAbgAgACAAIAAgACAAIAAgACAALwAvACAALQAtAC0AIABGAGkAbgBhAGwAIABvAHUAdABwAHUAdAAgAGIAYQBzAGUAZAAgAG8AbgAgAG0AbwBkAGUAIAAtAC0ALQBcAG4AIAAgACAAIAAgACAAIAAgAFMAVwBJAFQAQwBIACgAXABuACAAIAAgACAAIAAgACAAIAAgACAAIAAgAFUAUABQAEUAUgAoAG0AbwBkAGUAKQAsAFwAbgAgACAAIAAgACAAIAAgACAAIAAgACAAIABcACIAUwBUAEEATgBEAEEAUgBEAFwAIgAsACAASABTAFQAQQBDAEsAKAByAG8AdwBfADEALAAgAHIAbwB3AF8AMgAsACAAcgBvAHcAXwAzACwAIAByAG8AdwBfADQALAAgAHIAbwB3AF8ANQApACwAXABuACAAIAAgACAAIAAgACAAIAAgACAAIAAgAFwAIgBUAEEAQgBMAEUAXAAiACwAIABIAFMAVABBAEMASwAoAHIAbwB3AF8AMQAsACAAcgBvAHcAXwAyACwAIAByAG8AdwBfADMALAAgAHIAbwB3AF8ANAAsACAAcgBvAHcAXwA1ACkALABcAG4AIAAgACAAIAAgACAAIAAgACAAIAAgACAAXAAiAFYARQBSAFQASQBDAEEATABcACIALAAgAEgAUwBUAEEAQwBLACgAdgBlAHIAdABpAGMAYQBsAF8AbABhAGIAZQBsAHMALAAgAHYAZQByAHQAaQBjAGEAbABfAHYAYQBsAHUAZQBzACkALABcAG4AIAAgACAAIAAgACAAIAAgACAAIAAgACAAXAAiAEgATwBSAEkAWgBPAE4AVABBAEwAXAAiACwAIABoAG8AcgBpAHoAbwBuAHQAYQBsAF8AdgBhAGwAdQBlAHMALABcAG4AIAAgACAAIAAgACAAIAAgACAAIAAgACAAXAAiAEkAbgB2AGEAbABpAGQAIABtAG8AZABlAFwAIgBcAG4AIAAgACAAIAAgACAAIAAgACkAXABuACAAIAAgACAAKQBcAG4AKQA7AFwAbgBcAG4ALwAqACAAQQBTAFQAUgBPAF8AUwBUAEEAUgBfAEQARQBOAFMASQBUAFkAXwBWAE8ATABVAE0ARQBcAG4AIAAgACAAUAB1AHIAcABvAHMAZQA6ACAARwBpAHYAZQBuACAAYQAgAHMAcABoAGUAcgBpAGMAYQBsACAAdgBvAGwAdQBtAGUAIAAoAG8AcgAgAHIAYQBkAGkAdQBzACkALAAgAGMAYQBsAGMAdQBsAGEAdABlACAAaABvAHcAIABtAGEAbgB5ACAAcwB0AGEAcgBzACAAZgBpAHQAIABhAHQAIAAxACAAcwB0AGEAcgAgAHAAZQByACAAMgA1ADAAIABjAHUAYgBpAGMAIABsAGkAZwBoAHQALQB5AGUAYQByAHMALgBcAG4AXABuACAAIAAgAFAAYQByAGEAbQBlAHQAZQByAHMAOgBcAG4AIAAgACAALQAgAGkAbgBwAHUAdAAgACgAcgBlAHEAdQBpAHIAZQBkACkAOgAgAEUAaQB0AGgAZQByACAAYQAgAHMAcABoAGUAcgBpAGMAYQBsACAAcgBhAGQAaQB1AHMAIABvAHIAIABhACAAdgBvAGwAdQBtAGUALAAgAGQAZQBwAGUAbgBkAGkAbgBnACAAbwBuACAAbQBvAGQAZQAuAFwAbgAgACAAIAAtACAAcAByAGUAYwAgACgAbwBwAHQAaQBvAG4AYQBsACkAOgAgAEQAZQBjAGkAbQBhAGwAIABwAGwAYQBjAGUAcwAgAGYAbwByACAAbwB1AHQAcAB1AHQAIABwAHIAZQBjAGkAcwBpAG8AbgAgACgAZABlAGYAYQB1AGwAdAAgAD0AIAAzACkALgBcAG4AIAAgACAALQAgAG0AbwBkAGUAIAAoAG8AcAB0AGkAbwBuAGEAbAApADoAIABcAG4AIAAgACAAIAAgACAAIAAwACAAPQAgAGkAbgBwAHUAdAAgAGkAcwAgAGEAIAB2AG8AbAB1AG0AZQAgAGkAbgAgAGMAdQBiAGkAYwAgAGwAaQBnAGgAdAAtAHkAZQBhAHIAcwAgACgAZABlAGYAYQB1AGwAdAApACwAXABuACAAIAAgACAAIAAgACAAMQAgAD0AIABpAG4AcAB1AHQAIABpAHMAIABhACAAcgBhAGQAaQB1AHMAIABpAG4AIABsAGkAZwBoAHQALQB5AGUAYQByAHMALgBcAG4AXABuACAAIAAgAFIAZQB0AHUAcgBuAHMAOgBcAG4AIAAgACAALQAgAEEAIAB2AGUAcgB0AGkAYwBhAGwAIABhAHIAcgBhAHkAIABjAG8AbgB0AGEAaQBuAGkAbgBnACAAZQBpAHQAaABlAHIAOgBcAG4AIAAgACAAIAAgACAAIAAiICAAWwBuAHUAbQBiAGUAcgAgAG8AZgAgAHMAdABhAHIAcwA7ACAAcgBhAGQAaQB1AHMAXQAgAGkAZgAgAG0AbwBkAGUAIAA9ACAAMABcAG4AIAAgACAAIAAgACAAIAAiICAAWwBuAHUAbQBiAGUAcgAgAG8AZgAgAHMAdABhAHIAcwA7ACAAdgBvAGwAdQBtAGUAXQAgAGkAZgAgAG0AbwBkAGUAIAA9ACAAMQBcAG4AXABuACAAIAAgAEUAeABhAG0AcABsAGUAOgBcAG4AIAAgACAAQQBTAFQAUgBPAF8AUwBUAEEAUgBfAEQARQBOAFMASQBUAFkAXwBWAE8ATABVAE0ARQAoADEAMAAwADAAKQAgACAAIAAgACAAIAAgACAAIAAgAJIhIAB7ADQALgAwADAAMAA7ACAANgAuADIAMAAzAH0AXABuACAAIAAgAEEAUwBUAFIATwBfAFMAVABBAFIAXwBEAEUATgBTAEkAVABZAF8AVgBPAEwAVQBNAEUAKAA1ACwAIAAyACwAIAAxACkAIAAgACAAIAAgACAAIACSISAAewAyAC4ANgAyADsAIAA1ADIAMwAuADYAMAB9AFwAbgAqAC8AXABuAEEAUwBUAFIATwBfAFMAVABBAFIAXwBEAEUATgBTAEkAVABZAF8AVgBPAEwAVQBNAEUAIAA9ACAATABBAE0AQgBEAEEAKABpAG4AcAB1AHQALAAgAFsAcAByAGUAYwBdACwAIABbAG0AbwBkAGUAXQAsAFwAbgAgACAAIAAgAEwARQBUACgAXABuACAAIAAgACAAIAAgACAAIABtAG8AZABlACwAIABJAEYAKABJAFMATwBNAEkAVABUAEUARAAoAG0AbwBkAGUAKQAgACsAIAAoAG0AbwBkAGUAIAA8ACAAMAApACAAKwAgACgAbQBvAGQAZQAgAD4AIAAxACkALAAgADAALAAgAG0AbwBkAGUAKQAsAFwAbgAgACAAIAAgACAAIAAgACAAcAByAGUAYwAsACAASQBGACgASQBTAE8ATQBJAFQAVABFAEQAKABwAHIAZQBjACkAIAArACAAKABwAHIAZQBjACAAPAAgADAAKQAsACAAMwAsACAAcAByAGUAYwApACwAXABuACAAIAAgACAAIAAgACAAIAB2AG8AbAB1AG0AZQAsACAASQBGACgAbQBvAGQAZQAgAD0AIAAwACwAIABpAG4AcAB1AHQALAAgACgANAAgAC8AIAAzACkAIAAqACAAUABJACgAKQAgACoAIABpAG4AcAB1AHQAIABeACAAMwApACwAXABuACAAIAAgACAAIAAgACAAIAByAGEAZABpAHUAcwAsACAASQBGACgAbQBvAGQAZQAgAD0AIAAxACwAIABpAG4AcAB1AHQALAAgAFIATwBVAE4ARAAoACgAKAAzACAAKgAgAHYAbwBsAHUAbQBlACkAIAAvACAAKAA0ACAAKgAgAFAASQAoACkAKQApACAAXgAgACgAMQAgAC8AIAAzACkALAAgAHAAcgBlAGMAKQApACwAXABuACAAIAAgACAAIAAgACAAIABzAHQAYQByAHMALAAgAFIATwBVAE4ARAAoAHYAbwBsAHUAbQBlACAALwAgADIANQAwACwAIABwAHIAZQBjACkALABcAG4AIAAgACAAIAAgACAAIAAgAG8AdQB0AHAAdQB0ACwAIABTAFcASQBUAEMASAAoAFwAbgAgACAAIAAgACAAIAAgACAAIAAgACAAIABtAG8AZABlACwAXABuACAAIAAgACAAIAAgACAAIAAgACAAIAAgADAALAAgAFQATwBDAE8ATAAoAFQARQBYAFQAUwBQAEwASQBUACgAVABFAFgAVABKAE8ASQBOACgAXAAiADsAIABcACIALAAgACwAIABcACIAUwB0AGEAcgBzADoAIABcACIAIAAmACAAcwB0AGEAcgBzACwAIABcACIAUgBhAGQAaQB1AHMAOgAgAFwAIgAgACYAIAByAGEAZABpAHUAcwApACwAIABcACIAOwAgAFwAIgApACkALABcAG4AIAAgACAAIAAgACAAIAAgACAAIAAgACAAMQAsACAAVABPAEMATwBMACgAVABFAFgAVABTAFAATABJAFQAKABUAEUAWABUAEoATwBJAE4AKABcACIAOwAgAFwAIgAsACAALAAgAFwAIgBTAHQAYQByAHMAOgAgAFwAIgAgACYAIABzAHQAYQByAHMALAAgAFwAIgBWAG8AbAB1AG0AZQA6ACAAXAAiACAAJgAgAHYAbwBsAHUAbQBlACkALAAgAFwAIgA7ACAAXAAiACkAKQBcAG4AIAAgACAAIAAgACAAIAAgACkALABcAG4AIAAgACAAIAAgACAAIAAgAG8AdQB0AHAAdQB0AFwAbgAgACAAIAAgACkAXABuACkAOwBcAG4AXABuAC8AKgAgAEEAUwBUAFIATwBfAFAATABBAE4ARQBUAF8ATQBFAFQAUgBJAEMAUwBfAFMAQQBGAEUAVABZAFwAbgAgACAAIABQAHUAcgBwAG8AcwBlADoAIABDAGEAbABjAHUAbABhAHQAZQBzACAAcABsAGEAbgBlAHQAYQByAHkAIABtAGEAcwBzACwAIAByAGEAZABpAHUAcwAsACAAZABlAG4AcwBpAHQAeQAsACAAcwB1AHIAZgBhAGMAZQAgAGcAcgBhAHYAaQB0AHkALAAgAGEAbgBkACAAZQBzAGMAYQBwAGUAIAB2AGUAbABvAGMAaQB0AHkAXABuACAAIAAgACAAIAAgACAAIAAgACAAIAAgAGYAcgBvAG0AIABhAG4AeQAgAHYAYQBsAGkAZAAgAHAAYQBpAHIAIABvAGYAIAB0AHcAbwAgAGsAbgBvAHcAbgAgAHAAYQByAGEAbQBlAHQAZQByAHMALgBcAG4AXABuACAAIAAgAFAAYQByAGEAbQBlAHQAZQByAHMAOgBcAG4AIAAgACAALQAgAG0AbwBkAGUAIAAoAHIAZQBxAHUAaQByAGUAZAApADoAIABBACAAcwB0AHIAaQBuAGcAIABpAG4AZABpAGMAYQB0AGkAbgBnACAAdABoAGUAIABrAG4AbwB3AG4AIABpAG4AcAB1AHQAIABwAGEAaQByAC4AIABBAGMAYwBlAHAAdABhAGIAbABlACAAdgBhAGwAdQBlAHMAOgBcAG4AIAAgACAAIAAgACAAIABcACIAbQBkAFwAIgAgAD0AIABNAGEAcwBzACAAKwAgAEQAZQBuAHMAaQB0AHkAXABuACAAIAAgACAAIAAgACAAXAAiAG0AcgBcACIAIAA9ACAATQBhAHMAcwAgACsAIABSAGEAZABpAHUAcwBcAG4AIAAgACAAIAAgACAAIABcACIAbQBnAFwAIgAgAD0AIABNAGEAcwBzACAAKwAgAEcAcgBhAHYAaQB0AHkAXABuACAAIAAgACAAIAAgACAAXAAiAHIAZABcACIAIAA9ACAAUgBhAGQAaQB1AHMAIAArACAARABlAG4AcwBpAHQAeQBcAG4AIAAgACAAIAAgACAAIABcACIAcgBnAFwAIgAgAD0AIABSAGEAZABpAHUAcwAgACsAIABHAHIAYQB2AGkAdAB5AFwAbgAgACAAIAAgACAAIAAgAFwAIgBkAGcAXAAiACAAPQAgAEQAZQBuAHMAaQB0AHkAIAArACAARwByAGEAdgBpAHQAeQBcAG4AIAAgACAAIAAgACAAIABcACIAZAB2AFwAIgAgAD0AIABEAGUAbgBzAGkAdAB5ACAAKwAgAEUAcwBjAGEAcABlACAAVgBlAGwAbwBjAGkAdAB5AFwAbgAgACAAIAAgACAAIAAgAFwAIgBnAHYAXAAiACAAPQAgAEcAcgBhAHYAaQB0AHkAIAArACAARQBzAGMAYQBwAGUAIABWAGUAbABvAGMAaQB0AHkAXABuACAAIAAgACAAIAAgACAAXAAiAG0AdgBcACIAIAA9ACAATQBhAHMAcwAgACsAIABFAHMAYwBhAHAAZQAgAFYAZQBsAG8AYwBpAHQAeQBcAG4AIAAgACAAIAAgACAAIABcACIAcgB2AFwAIgAgAD0AIABSAGEAZABpAHUAcwAgACsAIABFAHMAYwBhAHAAZQAgAFYAZQBsAG8AYwBpAHQAeQBcAG4AIAAgACAALQAgAHAAYQByAGEAbQBfADEAIAAoAHIAZQBxAHUAaQByAGUAZAApADoAIABUAGgAZQAgAGYAaQByAHMAdAAgAG4AdQBtAGUAcgBpAGMAIABpAG4AcAB1AHQALAAgAG0AZQBhAG4AaQBuAGcAIABkAGUAcABlAG4AZABzACAAbwBuACAAbQBvAGQAZQBcAG4AIAAgACAALQAgAHAAYQByAGEAbQBfADIAIAAoAHIAZQBxAHUAaQByAGUAZAApADoAIABUAGgAZQAgAHMAZQBjAG8AbgBkACAAbgB1AG0AZQByAGkAYwAgAGkAbgBwAHUAdAAsACAAbQBlAGEAbgBpAG4AZwAgAGQAZQBwAGUAbgBkAHMAIABvAG4AIABtAG8AZABlAFwAbgAgACAAIAAtACAAcAByAGUAYwAgACgAbwBwAHQAaQBvAG4AYQBsACkAOgAgAEQAZQBjAGkAbQBhAGwAIABwAHIAZQBjAGkAcwBpAG8AbgAgAGYAbwByACAAbwB1AHQAcAB1AHQAIAByAG8AdQBuAGQAaQBuAGcAIAAoAGQAZQBmAGEAdQBsAHQAIAA9ACAANQApAFwAbgBcAG4AIAAgACAAUgBlAHQAdQByAG4AcwA6AFwAbgAgACAAIAAtACAAQQAgAGwAYQBiAGUAbABlAGQAIAA1AC0AcgBvAHcAIAB0AGEAYgBsAGUAIAB3AGkAdABoACAAdgBhAGwAdQBlAHMAIABmAG8AcgA6ACAATQBhAHMAcwAgACgATQApACwAIABSAGEAZABpAHUAcwAgACgAUgApACwAIABEAGUAbgBzAGkAdAB5ACAAKABkACkALABcAG4AIAAgACAAIAAgAEcAcgBhAHYAaQB0AHkAIAAoAGcAKQAsACAARQBzAGMAYQBwAGUAIABWAGUAbABvAGMAaQB0AHkAIAAoAHYAKQBcAG4AKgAvAFwAbgBBAFMAVABSAE8AXwBQAEwAQQBOAEUAVABfAE0ARQBUAFIASQBDAFMAXwBTAEEARgBFAFQAWQAgAD0AIABMAEEATQBCAEQAQQAoAG0AbwBkAGUALAAgAHAAYQByAGEAbQBfADEALAAgAHAAYQByAGEAbQBfADIALAAgAFsAcAByAGUAYwBdACwAXABuACAAIAAgACAATABFAFQAKABcAG4AIAAgACAAIAAgACAAIAAgAC8ALwAgAEQAZQBmAGEAdQBsAHQAIABwAHIAZQBjAGkAcwBpAG8AbgBcAG4AIAAgACAAIAAgACAAIAAgAHAAcgBlAGMALAAgAEkARgAoAEkAUwBPAE0ASQBUAFQARQBEACgAcAByAGUAYwApACwAIAA1ACwAIABwAHIAZQBjACkALABcAG4AIAAgACAAIAAgACAAIAAgAFwAbgAgACAAIAAgACAAIAAgACAALwAvACAATgBvAHIAbQBhAGwAaQB6AGUAIABpAG4AcAB1AHQAIABtAG8AZABlACAAdABvACAAbABvAHcAZQByAGMAYQBzAGUAXABuACAAIAAgACAAIAAgACAAIABtAG8AZABlACwAIABMAE8AVwBFAFIAKABtAG8AZABlACkALABcAG4AIAAgACAAIAAgACAAIAAgAFwAbgAgACAAIAAgACAAIAAgACAALwAvACAAQwBvAG0AcAB1AHQAZQAgAGIAYQBzAGUAZAAgAG8AbgAgAHMAZQBsAGUAYwB0AGUAZAAgAG0AbwBkAGUAXABuACAAIAAgACAAIAAgACAAIABvAHUAdABwAHUAdAAsACAAUwBXAEkAVABDAEgAKABcAG4AIAAgACAAIAAgACAAIAAgACAAIAAgACAAbQBvAGQAZQAsAFwAbgAgACAAIAAgACAAIAAgACAAIAAgACAAIABcAG4AIAAgACAAIAAgACAAIAAgACAAIAAgACAALwAvACAATQBhAHMAcwAgACsAIABEAGUAbgBzAGkAdAB5AFwAbgAgACAAIAAgACAAIAAgACAAIAAgACAAIABcACIAbQBkAFwAIgAsACAATABFAFQAKABcAG4AIAAgACAAIAAgACAAIAAgACAAIAAgACAAIAAgACAAIABNACwAIABwAGEAcgBhAG0AXwAxACwAXABuACAAIAAgACAAIAAgACAAIAAgACAAIAAgACAAIAAgACAAZAAsACAAcABhAHIAYQBtAF8AMgAsAFwAbgAgACAAIAAgACAAIAAgACAAIAAgACAAIAAgACAAIAAgAFIALAAgACgATQAgAC8AIABkACkAIABeACAAKAAxACAALwAgADMAKQAsAFwAbgAgACAAIAAgACAAIAAgACAAIAAgACAAIAAgACAAIAAgAGcALAAgACgATQAgACoAIABkACAAXgAgADIAKQAgAF4AIAAoADEAIAAvACAAMwApACwAXABuACAAIAAgACAAIAAgACAAIAAgACAAIAAgACAAIAAgACAAdgAsACAAKABNACAAKgAgAFMAUQBSAFQAKABkACkAKQAgAF4AIAAoADEAIAAvACAAMwApACwAXABuACAAIAAgACAAIAAgACAAIAAgACAAIAAgACAAIAAgACAASABTAFQAQQBDAEsAKABNACwAIABSACwAIABkACwAIABnACwAIAB2ACkAXABuACAAIAAgACAAIAAgACAAIAAgACAAIAAgACkALABcAG4AIAAgACAAIAAgACAAIAAgACAAIAAgACAAXABuACAAIAAgACAAIAAgACAAIAAgACAAIAAgAC8ALwAgAE0AYQBzAHMAIAArACAAUgBhAGQAaQB1AHMAXABuACAAIAAgACAAIAAgACAAIAAgACAAIAAgAFwAIgBtAHIAXAAiACwAIABMAEUAVAAoAFwAbgAgACAAIAAgACAAIAAgACAAIAAgACAAIAAgACAAIAAgAE0ALAAgAHAAYQByAGEAbQBfADEALABcAG4AIAAgACAAIAAgACAAIAAgACAAIAAgACAAIAAgACAAIABSACwAIABwAGEAcgBhAG0AXwAyACwAXABuACAAIAAgACAAIAAgACAAIAAgACAAIAAgACAAIAAgACAAZAAsACAATQAgAC8AIABSACAAXgAgADMALABcAG4AIAAgACAAIAAgACAAIAAgACAAIAAgACAAIAAgACAAIABnACwAIABNACAALwAgAFIAIABeACAAMgAsAFwAbgAgACAAIAAgACAAIAAgACAAIAAgACAAIAAgACAAIAAgAHYALAAgAFMAUQBSAFQAKABNACAALwAgAFIAKQAsAFwAbgAgACAAIAAgACAAIAAgACAAIAAgACAAIAAgACAAIAAgAEgAUwBUAEEAQwBLACgATQAsACAAUgAsACAAZAAsACAAZwAsACAAdgApAFwAbgAgACAAIAAgACAAIAAgACAAIAAgACAAIAApACwAXABuACAAIAAgACAAIAAgACAAIAAgACAAIAAgAFwAbgAgACAAIAAgACAAIAAgACAAIAAgACAAIAAvAC8AIABNAGEAcwBzACAAKwAgAEcAcgBhAHYAaQB0AHkAXABuACAAIAAgACAAIAAgACAAIAAgACAAIAAgAFwAIgBtAGcAXAAiACwAIABMAEUAVAAoAFwAbgAgACAAIAAgACAAIAAgACAAIAAgACAAIAAgACAAIAAgAE0ALAAgAHAAYQByAGEAbQBfADEALABcAG4AIAAgACAAIAAgACAAIAAgACAAIAAgACAAIAAgACAAIABnACwAIABwAGEAcgBhAG0AXwAyACwAXABuACAAIAAgACAAIAAgACAAIAAgACAAIAAgACAAIAAgACAAUgAsACAAUwBRAFIAVAAoAE0AIAAvACAAZwApACwAXABuACAAIAAgACAAIAAgACAAIAAgACAAIAAgACAAIAAgACAAZAAsACAAUwBRAFIAVAAoAGcAIABeACAAMwAgAC8AIABNACkALABcAG4AIAAgACAAIAAgACAAIAAgACAAIAAgACAAIAAgACAAIAB2ACwAIAAoAE0AIAAqACAAZwApACAAXgAgADAALgAyADUALABcAG4AIAAgACAAIAAgACAAIAAgACAAIAAgACAAIAAgACAAIABIAFMAVABBAEMASwAoAE0ALAAgAFIALAAgAGQALAAgAGcALAAgAHYAKQBcAG4AIAAgACAAIAAgACAAIAAgACAAIAAgACAAKQAsAFwAbgAgACAAIAAgACAAIAAgACAAIAAgACAAIABcAG4AIAAgACAAIAAgACAAIAAgACAAIAAgACAALwAvACAAUgBhAGQAaQB1AHMAIAArACAARABlAG4AcwBpAHQAeQBcAG4AIAAgACAAIAAgACAAIAAgACAAIAAgACAAXAAiAHIAZABcACIALAAgAEwARQBUACgAXABuACAAIAAgACAAIAAgACAAIAAgACAAIAAgACAAIAAgACAAUgAsACAAcABhAHIAYQBtAF8AMQAsAFwAbgAgACAAIAAgACAAIAAgACAAIAAgACAAIAAgACAAIAAgAGQALAAgAHAAYQByAGEAbQBfADIALABcAG4AIAAgACAAIAAgACAAIAAgACAAIAAgACAAIAAgACAAIABNACwAIABkACAAKgAgAFIAIABeACAAMwAsAFwAbgAgACAAIAAgACAAIAAgACAAIAAgACAAIAAgACAAIAAgAGcALAAgAGQAIAAqACAAUgAsAFwAbgAgACAAIAAgACAAIAAgACAAIAAgACAAIAAgACAAIAAgAHYALAAgAFIAIAAqACAAUwBRAFIAVAAoAGQAKQAsAFwAbgAgACAAIAAgACAAIAAgACAAIAAgACAAIAAgACAAIAAgAEgAUwBUAEEAQwBLACgATQAsACAAUgAsACAAZAAsACAAZwAsACAAdgApAFwAbgAgACAAIAAgACAAIAAgACAAIAAgACAAIAApACwAXABuACAAIAAgACAAIAAgACAAIAAgACAAIAAgAFwAbgAgACAAIAAgACAAIAAgACAAIAAgACAAIAAvAC8AIABSAGEAZABpAHUAcwAgACsAIABHAHIAYQB2AGkAdAB5AFwAbgAgACAAIAAgACAAIAAgACAAIAAgACAAIABcACIAcgBnAFwAIgAsACAATABFAFQAKABcAG4AIAAgACAAIAAgACAAIAAgACAAIAAgACAAIAAgACAAIABSACwAIABwAGEAcgBhAG0AXwAxACwAXABuACAAIAAgACAAIAAgACAAIAAgACAAIAAgACAAIAAgACAAZwAsACAAcABhAHIAYQBtAF8AMgAsAFwAbgAgACAAIAAgACAAIAAgACAAIAAgACAAIAAgACAAIAAgAE0ALAAgAGcAIAAqACAAUgAgAF4AIAAyACwAXABuACAAIAAgACAAIAAgACAAIAAgACAAIAAgACAAIAAgACAAZAAsACAAZwAgAC8AIABSACwAXABuACAAIAAgACAAIAAgACAAIAAgACAAIAAgACAAIAAgACAAdgAsACAAUwBRAFIAVAAoAGcAIAAqACAAUgApACwAXABuACAAIAAgACAAIAAgACAAIAAgACAAIAAgACAAIAAgACAASABTAFQAQQBDAEsAKABNACwAIABSACwAIABkACwAIABnACwAIAB2ACkAXABuACAAIAAgACAAIAAgACAAIAAgACAAIAAgACkALABcAG4AIAAgACAAIAAgACAAIAAgACAAIAAgACAAXABuACAAIAAgACAAIAAgACAAIAAgACAAIAAgAC8ALwAgAEQAZQBuAHMAaQB0AHkAIAArACAARwByAGEAdgBpAHQAeQBcAG4AIAAgACAAIAAgACAAIAAgACAAIAAgACAAXAAiAGQAZwBcACIALAAgAEwARQBUACgAXABuACAAIAAgACAAIAAgACAAIAAgACAAIAAgACAAIAAgACAAZAAsACAAcABhAHIAYQBtAF8AMQAsAFwAbgAgACAAIAAgACAAIAAgACAAIAAgACAAIAAgACAAIAAgAGcALAAgAHAAYQByAGEAbQBfADIALABcAG4AIAAgACAAIAAgACAAIAAgACAAIAAgACAAIAAgACAAIABSACwAIABnACAALwAgAGQALABcAG4AIAAgACAAIAAgACAAIAAgACAAIAAgACAAIAAgACAAIABNACwAIABnACAAXgAgADMAIAAvACAAZAAgAF4AIAAyACwAXABuACAAIAAgACAAIAAgACAAIAAgACAAIAAgACAAIAAgACAAdgAsACAAZwAgAC8AIABTAFEAUgBUACgAZAApACwAXABuACAAIAAgACAAIAAgACAAIAAgACAAIAAgACAAIAAgACAASABTAFQAQQBDAEsAKABNACwAIABSACwAIABkACwAIABnACwAIAB2ACkAXABuACAAIAAgACAAIAAgACAAIAAgACAAIAAgACkALABcAG4AIAAgACAAIAAgACAAIAAgACAAIAAgACAAXABuACAAIAAgACAAIAAgACAAIAAgACAAIAAgAC8ALwAgAEQAZQBuAHMAaQB0AHkAIAArACAARQBzAGMAYQBwAGUAIABWAGUAbABvAGMAaQB0AHkAXABuACAAIAAgACAAIAAgACAAIAAgACAAIAAgAFwAIgBkAHYAXAAiACwAIABMAEUAVAAoAFwAbgAgACAAIAAgACAAIAAgACAAIAAgACAAIAAgACAAIAAgAGQALAAgAHAAYQByAGEAbQBfADEALABcAG4AIAAgACAAIAAgACAAIAAgACAAIAAgACAAIAAgACAAIAB2ACwAIABwAGEAcgBhAG0AXwAyACwAXABuACAAIAAgACAAIAAgACAAIAAgACAAIAAgACAAIAAgACAAUgAsACAAdgAgAC8AIABTAFEAUgBUACgAZAApACwAXABuACAAIAAgACAAIAAgACAAIAAgACAAIAAgACAAIAAgACAATQAsACAAdgAgAF4AIAAzACAALwAgAFMAUQBSAFQAKABkACkALABcAG4AIAAgACAAIAAgACAAIAAgACAAIAAgACAAIAAgACAAIABnACwAIAB2ACAAKgAgAFMAUQBSAFQAKABkACkALABcAG4AIAAgACAAIAAgACAAIAAgACAAIAAgACAAIAAgACAAIABIAFMAVABBAEMASwAoAE0ALAAgAFIALAAgAGQALAAgAGcALAAgAHYAKQBcAG4AIAAgACAAIAAgACAAIAAgACAAIAAgACAAKQAsAFwAbgAgACAAIAAgACAAIAAgACAAIAAgACAAIABcAG4AIAAgACAAIAAgACAAIAAgACAAIAAgACAALwAvACAARwByAGEAdgBpAHQAeQAgACsAIABFAHMAYwBhAHAAZQAgAFYAZQBsAG8AYwBpAHQAeQBcAG4AIAAgACAAIAAgACAAIAAgACAAIAAgACAAXAAiAGcAdgBcACIALAAgAEwARQBUACgAXABuACAAIAAgACAAIAAgACAAIAAgACAAIAAgACAAIAAgACAAZwAsACAAcABhAHIAYQBtAF8AMQAsAFwAbgAgACAAIAAgACAAIAAgACAAIAAgACAAIAAgACAAIAAgAHYALAAgAHAAYQByAGEAbQBfADIALABcAG4AIAAgACAAIAAgACAAIAAgACAAIAAgACAAIAAgACAAIABSACwAIAB2ACAAXgAgADIAIAAvACAAZwAsAFwAbgAgACAAIAAgACAAIAAgACAAIAAgACAAIAAgACAAIAAgAE0ALAAgAHYAIABeACAANAAgAC8AIABnACwAXABuACAAIAAgACAAIAAgACAAIAAgACAAIAAgACAAIAAgACAAZAAsACAAKABnACAALwAgAHYAKQAgAF4AIAAyACwAXABuACAAIAAgACAAIAAgACAAIAAgACAAIAAgACAAIAAgACAASABTAFQAQQBDAEsAKABNACwAIABSACwAIABkACwAIABnACwAIAB2ACkAXABuACAAIAAgACAAIAAgACAAIAAgACAAIAAgACkALABcAG4AIAAgACAAIAAgACAAIAAgACAAIAAgACAAXABuACAAIAAgACAAIAAgACAAIAAgACAAIAAgAC8ALwAgAE0AYQBzAHMAIAArACAARQBzAGMAYQBwAGUAIABWAGUAbABvAGMAaQB0AHkAXABuACAAIAAgACAAIAAgACAAIAAgACAAIAAgAFwAIgBtAHYAXAAiACwAIABMAEUAVAAoAFwAbgAgACAAIAAgACAAIAAgACAAIAAgACAAIAAgACAAIAAgAE0ALAAgAHAAYQByAGEAbQBfADEALABcAG4AIAAgACAAIAAgACAAIAAgACAAIAAgACAAIAAgACAAIAB2ACwAIABwAGEAcgBhAG0AXwAyACwAXABuACAAIAAgACAAIAAgACAAIAAgACAAIAAgACAAIAAgACAAUgAsACAATQAgAC8AIAB2ACAAXgAgADIALABcAG4AIAAgACAAIAAgACAAIAAgACAAIAAgACAAIAAgACAAIABnACwAIAB2ACAAXgAgADQAIAAvACAATQAsAFwAbgAgACAAIAAgACAAIAAgACAAIAAgACAAIAAgACAAIAAgAGQALAAgAHYAIABeACAANgAgAC8AIABNACAAXgAgADIALABcAG4AIAAgACAAIAAgACAAIAAgACAAIAAgACAAIAAgACAAIABIAFMAVABBAEMASwAoAE0ALAAgAFIALAAgAGQALAAgAGcALAAgAHYAKQBcAG4AIAAgACAAIAAgACAAIAAgACAAIAAgACAAKQAsAFwAbgAgACAAIAAgACAAIAAgACAAIAAgACAAIABcAG4AIAAgACAAIAAgACAAIAAgACAAIAAgACAALwAvACAAUgBhAGQAaQB1AHMAIAArACAARQBzAGMAYQBwAGUAIABWAGUAbABvAGMAaQB0AHkAXABuACAAIAAgACAAIAAgACAAIAAgACAAIAAgAFwAIgByAHYAXAAiACwAIABMAEUAVAAoAFwAbgAgACAAIAAgACAAIAAgACAAIAAgACAAIAAgACAAIAAgAFIALAAgAHAAYQByAGEAbQBfADEALABcAG4AIAAgACAAIAAgACAAIAAgACAAIAAgACAAIAAgACAAIAB2ACwAIABwAGEAcgBhAG0AXwAyACwAXABuACAAIAAgACAAIAAgACAAIAAgACAAIAAgACAAIAAgACAAZwAsACAAdgAgAF4AIAAyACAALwAgAFIALABcAG4AIAAgACAAIAAgACAAIAAgACAAIAAgACAAIAAgACAAIABNACwAIABSACAAKgAgAHYAIABeACAAMgAsAFwAbgAgACAAIAAgACAAIAAgACAAIAAgACAAIAAgACAAIAAgAGQALAAgACgAdgAgAC8AIABSACkAIABeACAAMgAsAFwAbgAgACAAIAAgACAAIAAgACAAIAAgACAAIAAgACAAIAAgAEgAUwBUAEEAQwBLACgATQAsACAAUgAsACAAZAAsACAAZwAsACAAdgApAFwAbgAgACAAIAAgACAAIAAgACAAIAAgACAAIAApACwAXABuACAAIAAgACAAIAAgACAAIAAgACAAIAAgAFwAbgAgACAAIAAgACAAIAAgACAAIAAgACAAIAAvAC8AIABEAGUAZgBhAHUAbAB0ACAAZgBhAGwAbABiAGEAYwBrAFwAbgAgACAAIAAgACAAIAAgACAAIAAgACAAIABOAEEAKAApAFwAbgAgACAAIAAgACAAIAAgACAAKQAsAFwAbgAgACAAIAAgACAAIAAgACAAXABuACAAIAAgACAAIAAgACAAIAAvAC8AIABGAG8AcgBtAGEAdAAgAHcAaQB0AGgAIABoAGUAYQBkAGUAcgBzACAAYQBuAGQAIAByAG8AdQBuAGQAaQBuAGcAXABuACAAIAAgACAAIAAgACAAIABoAGUAYQBkAGUAcgBzACwAIAB7AFwAIgBNAFwAIgAsACAAXAAiAFIAXAAiACwAIABcACIAZABcACIALAAgAFwAIgBnAFwAIgAsACAAXAAiAHYAXAAiAH0ALABcAG4AIAAgACAAIAAgACAAIAAgAHYAYQBsAHUAZQBzACwAIABSAE8AVQBOAEQAKABvAHUAdABwAHUAdAAsACAAcAByAGUAYwApACwAXABuACAAIAAgACAAIAAgACAAIABDAEgATwBPAFMARQAoAHsAMQAsACAAMgB9ACwAIABUAFIAQQBOAFMAUABPAFMARQAoAGgAZQBhAGQAZQByAHMAKQAsACAAVABSAEEATgBTAFAATwBTAEUAKAB2AGEAbAB1AGUAcwApACkAXABuACAAIAAgACAAKQBcAG4AKQA7AFwAbgBcAG4ALwAqACAAQQBTAFQAUgBPAF8AUABMAEEATgBFAFQAXwBNAEUAVABSAEkAQwBTAFwAbgAgACAAIABQAHUAcgBwAG8AcwBlADoAXABuACAAIAAgAEMAYQBsAGMAdQBsAGEAdABlAHMAIABwAGwAYQBuAGUAdABhAHIAeQAgAG0AYQBzAHMALAAgAHIAYQBkAGkAdQBzACwAIABkAGUAbgBzAGkAdAB5ACwAIABzAHUAcgBmAGEAYwBlACAAZwByAGEAdgBpAHQAeQAsACAAYQBuAGQAIABlAHMAYwBhAHAAZQAgAHYAZQBsAG8AYwBpAHQAeQBcAG4AIAAgACAAYgBhAHMAZQBkACAAbwBuACAAYQBuAHkAIAB0AHcAbwAgAGsAbgBvAHcAbgAgAHYAYQBsAHUAZQBzACwAIABhAG4AZAAgAGYAbABhAGcAcwAgAHQAaABlACAAcAByAG8AdgBpAGQAZQBkACAAaQBuAHAAdQB0AHMAIAB3AGkAdABoACAAYQBuACAAYQByAHIAbwB3ACAAKACUJykALgBcAG4AXABuACAAIAAgAFAAYQByAGEAbQBlAHQAZQByAHMAOgBcAG4AIAAgACAALQAgAG0AbwBkAGUAIAAoAHIAZQBxAHUAaQByAGUAZAApADoAIABBACAAcwB0AHIAaQBuAGcAIABpAG4AZABpAGMAYQB0AGkAbgBnACAAdABoAGUAIAB0AHcAbwAgAGsAbgBvAHcAbgAgAHYAYQBsAHUAZQBzAC4AIABBAGMAYwBlAHAAdABlAGQAIAB2AGEAbAB1AGUAcwA6AFwAbgAgACAAIAAgACAAIAAgAFwAIgBtAGQAXAAiACAAPQAgAE0AYQBzAHMAIAArACAARABlAG4AcwBpAHQAeQBcAG4AIAAgACAAIAAgACAAIABcACIAbQByAFwAIgAgAD0AIABNAGEAcwBzACAAKwAgAFIAYQBkAGkAdQBzAFwAbgAgACAAIAAgACAAIAAgAFwAIgBtAGcAXAAiACAAPQAgAE0AYQBzAHMAIAArACAARwByAGEAdgBpAHQAeQBcAG4AIAAgACAAIAAgACAAIABcACIAcgBkAFwAIgAgAD0AIABSAGEAZABpAHUAcwAgACsAIABEAGUAbgBzAGkAdAB5AFwAbgAgACAAIAAgACAAIAAgAFwAIgByAGcAXAAiACAAPQAgAFIAYQBkAGkAdQBzACAAKwAgAEcAcgBhAHYAaQB0AHkAXABuACAAIAAgACAAIAAgACAAXAAiAGQAZwBcACIAIAA9ACAARABlAG4AcwBpAHQAeQAgACsAIABHAHIAYQB2AGkAdAB5AFwAbgAgACAAIAAgACAAIAAgAFwAIgBkAHYAXAAiACAAPQAgAEQAZQBuAHMAaQB0AHkAIAArACAARQBzAGMAYQBwAGUAIABWAGUAbABvAGMAaQB0AHkAXABuACAAIAAgACAAIAAgACAAXAAiAGcAdgBcACIAIAA9ACAARwByAGEAdgBpAHQAeQAgACsAIABFAHMAYwBhAHAAZQAgAFYAZQBsAG8AYwBpAHQAeQBcAG4AIAAgACAAIAAgACAAIABcACIAbQB2AFwAIgAgAD0AIABNAGEAcwBzACAAKwAgAEUAcwBjAGEAcABlACAAVgBlAGwAbwBjAGkAdAB5AFwAbgAgACAAIAAgACAAIAAgAFwAIgByAHYAXAAiACAAPQAgAFIAYQBkAGkAdQBzACAAKwAgAEUAcwBjAGEAcABlACAAVgBlAGwAbwBjAGkAdAB5AFwAbgAgACAAIAAtACAAcABhAHIAYQBtAF8AMQAgACgAcgBlAHEAdQBpAHIAZQBkACkAOgAgAEYAaQByAHMAdAAgAGsAbgBvAHcAbgAgAHAAYQByAGEAbQBlAHQAZQByACAAKABtAGUAYQBuAGkAbgBnACAAZABlAHAAZQBuAGQAcwAgAG8AbgAgAG0AbwBkAGUAKQBcAG4AIAAgACAALQAgAHAAYQByAGEAbQBfADIAIAAoAHIAZQBxAHUAaQByAGUAZAApADoAIABTAGUAYwBvAG4AZAAgAGsAbgBvAHcAbgAgAHAAYQByAGEAbQBlAHQAZQByACAAKABtAGUAYQBuAGkAbgBnACAAZABlAHAAZQBuAGQAcwAgAG8AbgAgAG0AbwBkAGUAKQBcAG4AIAAgACAALQAgAHAAcgBlAGMAIAAoAG8AcAB0AGkAbwBuAGEAbAApADoAIABEAGUAYwBpAG0AYQBsACAAcAByAGUAYwBpAHMAaQBvAG4AIABmAG8AcgAgAG8AdQB0AHAAdQB0ACAAKABkAGUAZgBhAHUAbAB0ACAAPQAgADUAKQBcAG4AXABuACAAIAAgAFIAZQB0AHUAcgBuAHMAOgBcAG4AIAAgACAALQAgAEEAIAAyAC0AYwBvAGwAdQBtAG4AIAB2AGUAcgB0AGkAYwBhAGwAIAB0AGEAYgBsAGUAIAB3AGkAdABoACAAaABlAGEAZABlAHIAcwAgAHsAXAAiAE0AXAAiACwAIABcACIAUgBcACIALAAgAFwAIgBkAFwAIgAsACAAXAAiAGcAXAAiACwAIABcACIAdgBcACIAfQAgAGEAbgBkACAAYwBhAGwAYwB1AGwAYQB0AGUAZAAgAHYAYQBsAHUAZQBzAC4AXABuACAAIAAgACAAIABJAG4AcAB1AHQAIAB2AGEAbAB1AGUAcwAgAGEAcgBlACAAZgBsAGEAZwBnAGUAZAAgAHcAaQB0AGgAIABhACAAlCcgAHQAbwAgAGkAbgBkAGkAYwBhAHQAZQAgAHQAaABlAGkAcgAgAG8AcgBpAGcAaQBuAC4AXABuACAAIAAgACAAIABVAG4AaQB0AHMAIABhAHIAZQAgAGEAcwBzAHUAbQBlAGQAIAB0AG8AIABiAGUAIABjAG8AbgBzAGkAcwB0AGUAbgB0ACAAYQBuAGQAIAByAGUAbABhAHQAaQB2AGUAIAAoAGUALgBnAC4ALAAgAEUAYQByAHQAaAAgAD0AIAAxAC4AMAApAC4AXABuAFwAbgAgACAAIABOAG8AdABlAHMAOgBcAG4AIAAgACAALQAgAEQAZQBzAGkAZwBuAGUAZAAgAGYAbwByACAAdQBzAGUAIABpAG4AIABtAG8AZABlAGwAaQBuAGcALAAgAHAAbABhAG4AZQB0AGEAcgB5ACAAcABoAHkAcwBpAGMAcwAgAHMAaQBtAHUAbABhAHQAaQBvAG4AcwAsACAAYQBuAGQAIABlAGQAdQBjAGEAdABpAG8AbgBhAGwAIABhAHAAcABsAGkAYwBhAHQAaQBvAG4AcwAuAFwAbgAgACAAIAAtACAATwB1AHQAcAB1AHQAcwAgAGEAcgBlACAAaQBuAHQAZQByAG4AYQBsAGwAeQAgAGMAYQBsAGMAdQBsAGEAdABlAGQAIABiAGEAcwBlAGQAIABvAG4AIABiAGEAcwBpAGMAIABwAGgAeQBzAGkAYwBhAGwAIAByAGUAbABhAHQAaQBvAG4AcwBoAGkAcABzADoAXABuACAAIAAgACAAIAAgACAALQAgAE0AIAA9ACAAbQBhAHMAcwBcAG4AIAAgACAAIAAgACAAIAAtACAAUgAgAD0AIAByAGEAZABpAHUAcwBcAG4AIAAgACAAIAAgACAAIAAtACAAZAAgAD0AIABkAGUAbgBzAGkAdAB5AFwAbgAgACAAIAAgACAAIAAgAC0AIABnACAAPQAgAHMAdQByAGYAYQBjAGUAIABnAHIAYQB2AGkAdAB5AFwAbgAgACAAIAAgACAAIAAgAC0AIAB2ACAAPQAgAGUAcwBjAGEAcABlACAAdgBlAGwAbwBjAGkAdAB5AFwAbgAgACAAIAAtACAASABhAG4AZABsAGUAcwAgAGkAbgBwAHUAdAAgAHAAZQByAG0AdQB0AGEAdABpAG8AbgBzACAAZgBsAGUAeABpAGIAbAB5ACAAdgBpAGEAIABtAG8AZABlACAAcwB0AHIAaQBuAGcAIABwAGEAcgBzAGkAbgBnAC4AXABuAFwAbgAgACAAIABFAHgAYQBtAHAAbABlADoAXABuACAAIAAgAEEAUwBUAFIATwBfAFAATABBAE4ARQBUAF8ATQBFAFQAUgBJAEMAUwBfAEYATABBAEcARwBFAEQAKABcACIAcgBkAFwAIgAsACAAMQAuADIALAAgADAALgA3ADUAKQBcAG4AIAAgACAAIAAgAJIhXABuACAAIAAgACAAIAAgACAATQAgACAAIAAgACAAIAAwAC4ANgA3ADUAXABuACAAIAAgACAAIAAgACAAUgAgAJQnIAAgACAAIAAxAC4AMgBcAG4AIAAgACAAIAAgACAAIABkACAAlCcgACAAIAAgADAALgA3ADUAXABuACAAIAAgACAAIAAgACAAZwAgACAAIAAgACAAIAAwAC4AOQBcAG4AIAAgACAAIAAgACAAIAB2ACAAIAAgACAAIAAgADEALgAwADMAOQBcAG4AXABuACoALwBcAG4AQQBTAFQAUgBPAF8AUABMAEEATgBFAFQAXwBNAEUAVABSAEkAQwBTACAAPQAgAEwAQQBNAEIARABBACgAbQBvAGQAZQAsACAAcABhAHIAYQBtAF8AMQAsACAAcABhAHIAYQBtAF8AMgAsACAAWwBwAHIAZQBjAF0ALABcAG4AIAAgACAAIABMAEUAVAAoAFwAbgAgACAAIAAgACAAIAAgACAALwAvACAARABlAGYAYQB1AGwAdAAgAHAAcgBlAGMAaQBzAGkAbwBuAFwAbgAgACAAIAAgACAAIAAgACAAcAByAGUAYwAsACAASQBGACgASQBTAE8ATQBJAFQAVABFAEQAKABwAHIAZQBjACkALAAgADUALAAgAHAAcgBlAGMAKQAsAFwAbgAgACAAIAAgACAAIAAgACAAXABuACAAIAAgACAAIAAgACAAIAAvAC8AIABOAG8AcgBtAGEAbABpAHoAZQAgAGkAbgBwAHUAdAAgAG0AbwBkAGUAIAB0AG8AIABsAG8AdwBlAHIAYwBhAHMAZQBcAG4AIAAgACAAIAAgACAAIAAgAG0AbwBkAGUALAAgAEwATwBXAEUAUgAoAG0AbwBkAGUAKQAsAFwAbgAgACAAIAAgACAAIAAgACAAXABuACAAIAAgACAAIAAgACAAIAAvAC8AIABDAG8AbQBwAHUAdABlACAAYgBhAHMAZQBkACAAbwBuACAAcwBlAGwAZQBjAHQAZQBkACAAbQBvAGQAZQBcAG4AIAAgACAAIAAgACAAIAAgAG8AdQB0AHAAdQB0ACwAIABTAFcASQBUAEMASAAoAFwAbgAgACAAIAAgACAAIAAgACAAIAAgACAAIABtAG8AZABlACwAXABuACAAIAAgACAAIAAgACAAIAAgACAAIAAgAFwAbgAgACAAIAAgACAAIAAgACAAIAAgACAAIAAvAC8AIABNAGEAcwBzACAAKwAgAEQAZQBuAHMAaQB0AHkAXABuACAAIAAgACAAIAAgACAAIAAgACAAIAAgAFwAIgBtAGQAXAAiACwAIABMAEUAVAAoAFwAbgAgACAAIAAgACAAIAAgACAAIAAgACAAIAAgACAAIAAgAE0ALAAgAHAAYQByAGEAbQBfADEALABcAG4AIAAgACAAIAAgACAAIAAgACAAIAAgACAAIAAgACAAIABkACwAIABwAGEAcgBhAG0AXwAyACwAXABuACAAIAAgACAAIAAgACAAIAAgACAAIAAgACAAIAAgACAAUgAsACAAKABNACAALwAgAGQAKQAgAF4AIAAoADEAIAAvACAAMwApACwAXABuACAAIAAgACAAIAAgACAAIAAgACAAIAAgACAAIAAgACAAZwAsACAAKABNACAAKgAgAGQAIABeACAAMgApACAAXgAgACgAMQAgAC8AIAAzACkALABcAG4AIAAgACAAIAAgACAAIAAgACAAIAAgACAAIAAgACAAIAB2ACwAIAAoAE0AIAAqACAAUwBRAFIAVAAoAGQAKQApACAAXgAgACgAMQAgAC8AIAAzACkALABcAG4AIAAgACAAIAAgACAAIAAgACAAIAAgACAAIAAgACAAIABIAFMAVABBAEMASwAoAE0ALAAgAFIALAAgAGQALAAgAGcALAAgAHYAKQBcAG4AIAAgACAAIAAgACAAIAAgACAAIAAgACAAKQAsAFwAbgAgACAAIAAgACAAIAAgACAAIAAgACAAIABcAG4AIAAgACAAIAAgACAAIAAgACAAIAAgACAALwAvACAATQBhAHMAcwAgACsAIABSAGEAZABpAHUAcwBcAG4AIAAgACAAIAAgACAAIAAgACAAIAAgACAAXAAiAG0AcgBcACIALAAgAEwARQBUACgAXABuACAAIAAgACAAIAAgACAAIAAgACAAIAAgACAAIAAgACAATQAsACAAcABhAHIAYQBtAF8AMQAsAFwAbgAgACAAIAAgACAAIAAgACAAIAAgACAAIAAgACAAIAAgAFIALAAgAHAAYQByAGEAbQBfADIALABcAG4AIAAgACAAIAAgACAAIAAgACAAIAAgACAAIAAgACAAIABkACwAIABNACAALwAgAFIAIABeACAAMwAsAFwAbgAgACAAIAAgACAAIAAgACAAIAAgACAAIAAgACAAIAAgAGcALAAgAE0AIAAvACAAUgAgAF4AIAAyACwAXABuACAAIAAgACAAIAAgACAAIAAgACAAIAAgACAAIAAgACAAdgAsACAAUwBRAFIAVAAoAE0AIAAvACAAUgApACwAXABuACAAIAAgACAAIAAgACAAIAAgACAAIAAgACAAIAAgACAASABTAFQAQQBDAEsAKABNACwAIABSACwAIABkACwAIABnACwAIAB2ACkAXABuACAAIAAgACAAIAAgACAAIAAgACAAIAAgACkALABcAG4AIAAgACAAIAAgACAAIAAgACAAIAAgACAAXABuACAAIAAgACAAIAAgACAAIAAgACAAIAAgAC8ALwAgAE0AYQBzAHMAIAArACAARwByAGEAdgBpAHQAeQBcAG4AIAAgACAAIAAgACAAIAAgACAAIAAgACAAXAAiAG0AZwBcACIALAAgAEwARQBUACgAXABuACAAIAAgACAAIAAgACAAIAAgACAAIAAgACAAIAAgACAATQAsACAAcABhAHIAYQBtAF8AMQAsAFwAbgAgACAAIAAgACAAIAAgACAAIAAgACAAIAAgACAAIAAgAGcALAAgAHAAYQByAGEAbQBfADIALABcAG4AIAAgACAAIAAgACAAIAAgACAAIAAgACAAIAAgACAAIABSACwAIABTAFEAUgBUACgATQAgAC8AIABnACkALABcAG4AIAAgACAAIAAgACAAIAAgACAAIAAgACAAIAAgACAAIABkACwAIABTAFEAUgBUACgAZwAgAF4AIAAzACAALwAgAE0AKQAsAFwAbgAgACAAIAAgACAAIAAgACAAIAAgACAAIAAgACAAIAAgAHYALAAgACgATQAgACoAIABnACkAIABeACAAMAAuADIANQAsAFwAbgAgACAAIAAgACAAIAAgACAAIAAgACAAIAAgACAAIAAgAEgAUwBUAEEAQwBLACgATQAsACAAUgAsACAAZAAsACAAZwAsACAAdgApAFwAbgAgACAAIAAgACAAIAAgACAAIAAgACAAIAApACwAXABuACAAIAAgACAAIAAgACAAIAAgACAAIAAgAFwAbgAgACAAIAAgACAAIAAgACAAIAAgACAAIAAvAC8AIABSAGEAZABpAHUAcwAgACsAIABEAGUAbgBzAGkAdAB5AFwAbgAgACAAIAAgACAAIAAgACAAIAAgACAAIABcACIAcgBkAFwAIgAsACAATABFAFQAKABcAG4AIAAgACAAIAAgACAAIAAgACAAIAAgACAAIAAgACAAIABSACwAIABwAGEAcgBhAG0AXwAxACwAXABuACAAIAAgACAAIAAgACAAIAAgACAAIAAgACAAIAAgACAAZAAsACAAcABhAHIAYQBtAF8AMgAsAFwAbgAgACAAIAAgACAAIAAgACAAIAAgACAAIAAgACAAIAAgAE0ALAAgAGQAIAAqACAAUgAgAF4AIAAzACwAXABuACAAIAAgACAAIAAgACAAIAAgACAAIAAgACAAIAAgACAAZwAsACAAZAAgACoAIABSACwAXABuACAAIAAgACAAIAAgACAAIAAgACAAIAAgACAAIAAgACAAdgAsACAAUgAgACoAIABTAFEAUgBUACgAZAApACwAXABuACAAIAAgACAAIAAgACAAIAAgACAAIAAgACAAIAAgACAASABTAFQAQQBDAEsAKABNACwAIABSACwAIABkACwAIABnACwAIAB2ACkAXABuACAAIAAgACAAIAAgACAAIAAgACAAIAAgACkALABcAG4AIAAgACAAIAAgACAAIAAgACAAIAAgACAAXABuACAAIAAgACAAIAAgACAAIAAgACAAIAAgAC8ALwAgAFIAYQBkAGkAdQBzACAAKwAgAEcAcgBhAHYAaQB0AHkAXABuACAAIAAgACAAIAAgACAAIAAgACAAIAAgAFwAIgByAGcAXAAiACwAIABMAEUAVAAoAFwAbgAgACAAIAAgACAAIAAgACAAIAAgACAAIAAgACAAIAAgAFIALAAgAHAAYQByAGEAbQBfADEALABcAG4AIAAgACAAIAAgACAAIAAgACAAIAAgACAAIAAgACAAIABnACwAIABwAGEAcgBhAG0AXwAyACwAXABuACAAIAAgACAAIAAgACAAIAAgACAAIAAgACAAIAAgACAATQAsACAAZwAgACoAIABSACAAXgAgADIALABcAG4AIAAgACAAIAAgACAAIAAgACAAIAAgACAAIAAgACAAIABkACwAIABnACAALwAgAFIALABcAG4AIAAgACAAIAAgACAAIAAgACAAIAAgACAAIAAgACAAIAB2ACwAIABTAFEAUgBUACgAZwAgACoAIABSACkALABcAG4AIAAgACAAIAAgACAAIAAgACAAIAAgACAAIAAgACAAIABIAFMAVABBAEMASwAoAE0ALAAgAFIALAAgAGQALAAgAGcALAAgAHYAKQBcAG4AIAAgACAAIAAgACAAIAAgACAAIAAgACAAKQAsAFwAbgAgACAAIAAgACAAIAAgACAAIAAgACAAIABcAG4AIAAgACAAIAAgACAAIAAgACAAIAAgACAALwAvACAARABlAG4AcwBpAHQAeQAgACsAIABHAHIAYQB2AGkAdAB5AFwAbgAgACAAIAAgACAAIAAgACAAIAAgACAAIABcACIAZABnAFwAIgAsACAATABFAFQAKABcAG4AIAAgACAAIAAgACAAIAAgACAAIAAgACAAIAAgACAAIABkACwAIABwAGEAcgBhAG0AXwAxACwAXABuACAAIAAgACAAIAAgACAAIAAgACAAIAAgACAAIAAgACAAZwAsACAAcABhAHIAYQBtAF8AMgAsAFwAbgAgACAAIAAgACAAIAAgACAAIAAgACAAIAAgACAAIAAgAFIALAAgAGcAIAAvACAAZAAsAFwAbgAgACAAIAAgACAAIAAgACAAIAAgACAAIAAgACAAIAAgAE0ALAAgAGcAIABeACAAMwAgAC8AIABkACAAXgAgADIALABcAG4AIAAgACAAIAAgACAAIAAgACAAIAAgACAAIAAgACAAIAB2ACwAIABnACAALwAgAFMAUQBSAFQAKABkACkALABcAG4AIAAgACAAIAAgACAAIAAgACAAIAAgACAAIAAgACAAIABIAFMAVABBAEMASwAoAE0ALAAgAFIALAAgAGQALAAgAGcALAAgAHYAKQBcAG4AIAAgACAAIAAgACAAIAAgACAAIAAgACAAKQAsAFwAbgAgACAAIAAgACAAIAAgACAAIAAgACAAIABcAG4AIAAgACAAIAAgACAAIAAgACAAIAAgACAALwAvACAARABlAG4AcwBpAHQAeQAgACsAIABFAHMAYwBhAHAAZQAgAFYAZQBsAG8AYwBpAHQAeQBcAG4AIAAgACAAIAAgACAAIAAgACAAIAAgACAAXAAiAGQAdgBcACIALAAgAEwARQBUACgAXABuACAAIAAgACAAIAAgACAAIAAgACAAIAAgACAAIAAgACAAZAAsACAAcABhAHIAYQBtAF8AMQAsAFwAbgAgACAAIAAgACAAIAAgACAAIAAgACAAIAAgACAAIAAgAHYALAAgAHAAYQByAGEAbQBfADIALABcAG4AIAAgACAAIAAgACAAIAAgACAAIAAgACAAIAAgACAAIABSACwAIAB2ACAALwAgAFMAUQBSAFQAKABkACkALABcAG4AIAAgACAAIAAgACAAIAAgACAAIAAgACAAIAAgACAAIABNACwAIAB2ACAAXgAgADMAIAAvACAAUwBRAFIAVAAoAGQAKQAsAFwAbgAgACAAIAAgACAAIAAgACAAIAAgACAAIAAgACAAIAAgAGcALAAgAHYAIAAqACAAUwBRAFIAVAAoAGQAKQAsAFwAbgAgACAAIAAgACAAIAAgACAAIAAgACAAIAAgACAAIAAgAEgAUwBUAEEAQwBLACgATQAsACAAUgAsACAAZAAsACAAZwAsACAAdgApAFwAbgAgACAAIAAgACAAIAAgACAAIAAgACAAIAApACwAXABuACAAIAAgACAAIAAgACAAIAAgACAAIAAgAFwAbgAgACAAIAAgACAAIAAgACAAIAAgACAAIAAvAC8AIABHAHIAYQB2AGkAdAB5ACAAKwAgAEUAcwBjAGEAcABlACAAVgBlAGwAbwBjAGkAdAB5AFwAbgAgACAAIAAgACAAIAAgACAAIAAgACAAIABcACIAZwB2AFwAIgAsACAATABFAFQAKABcAG4AIAAgACAAIAAgACAAIAAgACAAIAAgACAAIAAgACAAIABnACwAIABwAGEAcgBhAG0AXwAxACwAXABuACAAIAAgACAAIAAgACAAIAAgACAAIAAgACAAIAAgACAAdgAsACAAcABhAHIAYQBtAF8AMgAsAFwAbgAgACAAIAAgACAAIAAgACAAIAAgACAAIAAgACAAIAAgAFIALAAgAHYAIABeACAAMgAgAC8AIABnACwAXABuACAAIAAgACAAIAAgACAAIAAgACAAIAAgACAAIAAgACAATQAsACAAdgAgAF4AIAA0ACAALwAgAGcALABcAG4AIAAgACAAIAAgACAAIAAgACAAIAAgACAAIAAgACAAIABkACwAIAAoAGcAIAAvACAAdgApACAAXgAgADIALABcAG4AIAAgACAAIAAgACAAIAAgACAAIAAgACAAIAAgACAAIABIAFMAVABBAEMASwAoAE0ALAAgAFIALAAgAGQALAAgAGcALAAgAHYAKQBcAG4AIAAgACAAIAAgACAAIAAgACAAIAAgACAAKQAsAFwAbgAgACAAIAAgACAAIAAgACAAIAAgACAAIABcAG4AIAAgACAAIAAgACAAIAAgACAAIAAgACAALwAvACAATQBhAHMAcwAgACsAIABFAHMAYwBhAHAAZQAgAFYAZQBsAG8AYwBpAHQAeQBcAG4AIAAgACAAIAAgACAAIAAgACAAIAAgACAAXAAiAG0AdgBcACIALAAgAEwARQBUACgAXABuACAAIAAgACAAIAAgACAAIAAgACAAIAAgACAAIAAgACAATQAsACAAcABhAHIAYQBtAF8AMQAsAFwAbgAgACAAIAAgACAAIAAgACAAIAAgACAAIAAgACAAIAAgAHYALAAgAHAAYQByAGEAbQBfADIALABcAG4AIAAgACAAIAAgACAAIAAgACAAIAAgACAAIAAgACAAIABSACwAIABNACAALwAgAHYAIABeACAAMgAsAFwAbgAgACAAIAAgACAAIAAgACAAIAAgACAAIAAgACAAIAAgAGcALAAgAHYAIABeACAANAAgAC8AIABNACwAXABuACAAIAAgACAAIAAgACAAIAAgACAAIAAgACAAIAAgACAAZAAsACAAdgAgAF4AIAA2ACAALwAgAE0AIABeACAAMgAsAFwAbgAgACAAIAAgACAAIAAgACAAIAAgACAAIAAgACAAIAAgAEgAUwBUAEEAQwBLACgATQAsACAAUgAsACAAZAAsACAAZwAsACAAdgApAFwAbgAgACAAIAAgACAAIAAgACAAIAAgACAAIAApACwAXABuACAAIAAgACAAIAAgACAAIAAgACAAIAAgAFwAbgAgACAAIAAgACAAIAAgACAAIAAgACAAIAAvAC8AIABSAGEAZABpAHUAcwAgACsAIABFAHMAYwBhAHAAZQAgAFYAZQBsAG8AYwBpAHQAeQBcAG4AIAAgACAAIAAgACAAIAAgACAAIAAgACAAXAAiAHIAdgBcACIALAAgAEwARQBUACgAXABuACAAIAAgACAAIAAgACAAIAAgACAAIAAgACAAIAAgACAAUgAsACAAcABhAHIAYQBtAF8AMQAsAFwAbgAgACAAIAAgACAAIAAgACAAIAAgACAAIAAgACAAIAAgAHYALAAgAHAAYQByAGEAbQBfADIALABcAG4AIAAgACAAIAAgACAAIAAgACAAIAAgACAAIAAgACAAIABnACwAIAB2ACAAXgAgADIAIAAvACAAUgAsAFwAbgAgACAAIAAgACAAIAAgACAAIAAgACAAIAAgACAAIAAgAE0ALAAgAFIAIAAqACAAdgAgAF4AIAAyACwAXABuACAAIAAgACAAIAAgACAAIAAgACAAIAAgACAAIAAgACAAZAAsACAAKAB2ACAALwAgAFIAKQAgAF4AIAAyACwAXABuACAAIAAgACAAIAAgACAAIAAgACAAIAAgACAAIAAgACAASABTAFQAQQBDAEsAKABNACwAIABSACwAIABkACwAIABnACwAIAB2ACkAXABuACAAIAAgACAAIAAgACAAIAAgACAAIAAgACkALABcAG4AIAAgACAAIAAgACAAIAAgACAAIAAgACAAXABuACAAIAAgACAAIAAgACAAIAAgACAAIAAgAC8ALwAgAEQAZQBmAGEAdQBsAHQAIABmAGEAbABsAGIAYQBjAGsAXABuACAAIAAgACAAIAAgACAAIAAgACAAIAAgAE4AQQAoACkAXABuACAAIAAgACAAIAAgACAAIAApACwAXABuACAAIAAgACAAIAAgACAAIABcAG4AIAAgACAAIAAgACAAIAAgAC8ALwAgAEYAbwByAG0AYQB0ACAAdwBpAHQAaAAgAGgAZQBhAGQAZQByAHMAIABhAG4AZAAgAHIAbwB1AG4AZABpAG4AZwBcAG4AIAAgACAAIAAgACAAIAAgAGgAZQBhAGQAZQByAHMALAAgAFMAVwBJAFQAQwBIACgAXABuACAAIAAgACAAIAAgACAAIAAgACAAIAAgAG0AbwBkAGUALABcAG4AIAAgACAAIAAgACAAIAAgACAAIAAgACAAXAAiAG0AZABcACIALAAgAHsAXAAiAE0AIACUJ1wAIgAsACAAXAAiAFIAXAAiACwAIABcACIAZAAgAJQnXAAiACwAIABcACIAZwBcACIALAAgAFwAIgB2AFwAIgB9ACwAXABuACAAIAAgACAAIAAgACAAIAAgACAAIAAgAFwAIgBtAHIAXAAiACwAIAB7AFwAIgBNACAAlCdcACIALAAgAFwAIgBSACAAlCdcACIALAAgAFwAIgBkAFwAIgAsACAAXAAiAGcAXAAiACwAIABcACIAdgBcACIAfQAsAFwAbgAgACAAIAAgACAAIAAgACAAIAAgACAAIABcACIAbQBnAFwAIgAsACAAewBcACIATQAgAJQnXAAiACwAIABcACIAUgBcACIALAAgAFwAIgBkAFwAIgAsACAAXAAiAGcAIACUJ1wAIgAsACAAXAAiAHYAXAAiAH0ALABcAG4AIAAgACAAIAAgACAAIAAgACAAIAAgACAAXAAiAHIAZABcACIALAAgAHsAXAAiAE0AXAAiACwAIABcACIAUgAgAJQnXAAiACwAIABcACIAZAAgAJQnXAAiACwAIABcACIAZwBcACIALAAgAFwAIgB2AFwAIgB9ACwAXABuACAAIAAgACAAIAAgACAAIAAgACAAIAAgAFwAIgByAGcAXAAiACwAIAB7AFwAIgBNAFwAIgAsACAAXAAiAFIAIACUJ1wAIgAsACAAXAAiAGQAXAAiACwAIABcACIAZwAgAJQnXAAiACwAIABcACIAdgBcACIAfQAsAFwAbgAgACAAIAAgACAAIAAgACAAIAAgACAAIABcACIAZABnAFwAIgAsACAAewBcACIATQBcACIALAAgAFwAIgBSAFwAIgAsACAAXAAiAGQAIACUJ1wAIgAsACAAXAAiAGcAIACUJ1wAIgAsACAAXAAiAHYAXAAiAH0ALABcAG4AIAAgACAAIAAgACAAIAAgACAAIAAgACAAXAAiAGQAdgBcACIALAAgAHsAXAAiAE0AXAAiACwAIABcACIAUgBcACIALAAgAFwAIgBkACAAlCdcACIALAAgAFwAIgBnAFwAIgAsACAAXAAiAHYAIACUJ1wAIgB9ACwAXABuACAAIAAgACAAIAAgACAAIAAgACAAIAAgAFwAIgBnAHYAXAAiACwAIAB7AFwAIgBNAFwAIgAsACAAXAAiAFIAXAAiACwAIABcACIAZABcACIALAAgAFwAIgBnACAAlCdcACIALAAgAFwAIgB2ACAAlCdcACIAfQAsAFwAbgAgACAAIAAgACAAIAAgACAAIAAgACAAIABcACIAbQB2AFwAIgAsACAAewBcACIATQAgAJQnXAAiACwAIABcACIAUgBcACIALAAgAFwAIgBkAFwAIgAsACAAXAAiAGcAXAAiACwAIABcACIAdgAgAJQnXAAiAH0ALABcAG4AIAAgACAAIAAgACAAIAAgACAAIAAgACAAXAAiAHIAdgBcACIALAAgAHsAXAAiAE0AXAAiACwAIABcACIAUgAgAJQnXAAiACwAIABcACIAZABcACIALAAgAFwAIgBnAFwAIgAsACAAXAAiAHYAIACUJ1wAIgB9ACwAXABuACAAIAAgACAAIAAgACAAIAAgACAAIAAgAHsAXAAiAE0AXAAiACwAIABcACIAUgBcACIALAAgAFwAIgBkAFwAIgAsACAAXAAiAGcAXAAiACwAIABcACIAdgBcACIAfQAgAC8ALwAgAGYAYQBsAGwAYgBhAGMAawBcAG4AIAAgACAAIAAgACAAIAAgACkALABcAG4AIAAgACAAIAAgACAAIAAgAHYAYQBsAHUAZQBzACwAIABSAE8AVQBOAEQAKABvAHUAdABwAHUAdAAsACAAcAByAGUAYwApACwAXABuACAAIAAgACAAIAAgACAAIABDAEgATwBPAFMARQAoAHsAMQAsACAAMgB9ACwAIABUAFIAQQBOAFMAUABPAFMARQAoAGgAZQBhAGQAZQByAHMAKQAsACAAVABSAEEATgBTAFAATwBTAEUAKAB2AGEAbAB1AGUAcwApACkAXABuACAAIAAgACAAKQBcAG4AKQA7AFwAbgBcAG4ALwAqACAAQQBTAFQAUgBPAF8AUwBZAE4ATwBEAEkAQwBfAFMATwBMAFYARQBSAFwAbgAgACAAIABQAHUAcgBwAG8AcwBlADoAXABuACAAIAAgAEEAIABjAG8AbQBwAHIAZQBoAGUAbgBzAGkAdgBlACAAcwB5AG4AbwBkAGkAYwAgAHAAZQByAGkAbwBkACAAcwBvAGwAdgBlAHIAIAB0AGgAYQB0ACAAYwBhAGwAYwB1AGwAYQB0AGUAcwAgAHQAaABlACAAdABoAGkAcgBkACAAdgBhAGwAdQBlACAAKABQACwAIABRACwAIABvAHIAIABTACkAXABuACAAIAAgAHcAaABlAG4AIABhAG4AeQAgAHQAdwBvACAAbwBmACAAdABoAGUAIAB0AGgAcgBlAGUAIABhAHIAZQAgAHAAcgBvAHYAaQBkAGUAZAAuACAAUwB1AHAAcABvAHIAdABzACAAbQB1AGwAdABpAHAAbABlACAAaQBuAHAAdQB0AC8AbwB1AHQAcAB1AHQAIABtAG8AZABlAHMAIABmAG8AcgBcAG4AIAAgACAAcwBjAGkAZQBuAHQAaQBmAGkAYwAgAG0AbwBkAGUAbABpAG4AZwAsACAAcABlAGQAYQBnAG8AZwBpAGMAYQBsACAAdQBzAGUALAAgAGEAbgBkACAAZgBsAGUAeABpAGIAbABlACAAcAByAGUAcwBlAG4AdABhAHQAaQBvAG4ALgBcAG4AXABuACAAIAAgAFAAYQByAGEAbQBlAHQAZQByAHMAOgBcAG4AIAAgACAALQAgAHYAYQBsAF8AMQAgACgAcgBlAHEAdQBpAHIAZQBkACkAOgAgAEYAaQByAHMAdAAgAGkAbgBwAHUAdAAgAHYAYQBsAHUAZQAuACAATQBlAGEAbgBpAG4AZwAgAGQAZQBwAGUAbgBkAHMAIABvAG4AIAB0AGgAZQAgAHMAZQBsAGUAYwB0AGUAZAAgAG0AbwBkAGUALgBcAG4AIAAgACAALQAgAHYAYQBsAF8AMgAgACgAcgBlAHEAdQBpAHIAZQBkACkAOgAgAFMAZQBjAG8AbgBkACAAaQBuAHAAdQB0ACAAdgBhAGwAdQBlAC4AIABNAGUAYQBuAGkAbgBnACAAZABlAHAAZQBuAGQAcwAgAG8AbgAgAHQAaABlACAAcwBlAGwAZQBjAHQAZQBkACAAbQBvAGQAZQAuAFwAbgAgACAAIAAtACAAbQBvAGQAZQAgACgAbwBwAHQAaQBvAG4AYQBsACkAOgAgADIALQBsAGUAdAB0AGUAcgAgAHMAdAByAGkAbgBnACAAaQBuAGQAaQBjAGEAdABpAG4AZwAgAGsAbgBvAHcAbgAgAGkAbgBwAHUAdABzAC4AIABBAGMAYwBlAHAAdABzACAAYQBuAHkAIABjAGEAcwBlACAAbwByACAAbwByAGQAZQByAC4AXABuACAAIAAgACAAIAAgACAALQAgAFwAIgBwAHEAXAAiACAAPQAgAHMAbwBsAHYAZQAgAGYAbwByACAAUwAgACgAcwB5AG4AbwBkAGkAYwAgAHAAZQByAGkAbwBkACkAXABuACAAIAAgACAAIAAgACAALQAgAFwAIgBwAHMAXAAiACAAPQAgAHMAbwBsAHYAZQAgAGYAbwByACAAUQAgACgAbwB1AHQAZQByACAAcwBpAGQAZQByAGUAYQBsACAAbwByAGIAaQB0ACkAXABuACAAIAAgACAAIAAgACAALQAgAFwAIgBxAHMAXAAiACAAPQAgAHMAbwBsAHYAZQAgAGYAbwByACAAUAAgACgAaQBuAG4AZQByACAAcwBpAGQAZQByAGUAYQBsACAAbwByAGIAaQB0ACkAXABuACAAIAAgACAAIABEAGUAZgBhAHUAbAB0ACAAaQBzACAAXAAiAHAAcQBcACIAIABpAGYAIABvAG0AaQB0AHQAZQBkACAAbwByACAAaQBuAHYAYQBsAGkAZAAuAFwAbgAgACAAIAAtACAAZgBvAHIAbQBhAHQAIAAoAG8AcAB0AGkAbwBuAGEAbAApADoAIABPAHUAdABwAHUAdAAgAGYAbwByAG0AYQB0ACAAKABkAGUAZgBhAHUAbAB0ACAAPQAgAFwAIgBiAGEAcgBlAFwAIgApAFwAbgAgACAAIAAgACAAIAAgAC0AIABcACIAYgBhAHIAZQBcACIAIAAgACAAIACSISAAcgBlAHQAdQByAG4AcwAgAHQAaABlACAAcwBvAGwAdgBlAGQAIAB2AGEAbAB1AGUAIABvAG4AbAB5AFwAbgAgACAAIAAgACAAIAAgAC0AIABcACIAbABhAGIAZQBsAGUAZABcACIAIACSISAAcgBlAHQAdQByAG4AcwAgAFwAIgBQACAAPQAgADMANgA1AC4AMgA1AFwAIgAsACAAXAAiAFMAIAA9ACAANwA3ADkALgA4ADgAXAAiACwAIABlAHQAYwAuACwAIABkAGUAcABlAG4AZABpAG4AZwAgAG8AbgAgAG0AbwBkAGUAXABuACAAIAAgACAAIAAgACAALQAgAFwAIgB2AGUAcgBiAG8AcwBlAFwAIgAgAJIhIAByAGUAdAB1AHIAbgBzACAAaQBuAGwAaQBuAGUAIAB0AGUAeAB0ACAAbwBmACAAYQBsAGwAIAB0AGgAcgBlAGUAIAB2AGEAbAB1AGUAcwAgAHcAaQB0AGgAIAAeJiAAbwBuACAAcwBvAGwAdgBlAGQAIAB2AGEAbAB1AGUAXABuACAAIAAgACAAIAAgACAALQAgAFwAIgByAG8AdwBcACIAIAAgACAAIAAgAJIhIAByAGUAdAB1AHIAbgBzACAAMQB4ADMAIABhAHIAcgBhAHkAIAB3AGkAdABoACAAUAAsACAAUQAsACAAYQBuAGQAIABTACAAbABhAGIAZQBsAHMAIABhAG4AZAAgAHYAYQBsAHUAZQBzAFwAbgAgACAAIAAgACAAIAAgAC0AIABcACIAYwBvAGwAXAAiACAAIAAgACAAIACSISAAcgBlAHQAdQByAG4AcwAgADMAeAAyACAAdgBlAHIAdABpAGMAYQBsACAAYQByAHIAYQB5ADoAIAB7AFwAIgBQACAAPQBcACIALAAgADMANgA1AC4AMgA1ADsAIABcACIAUQAgAD0AXAAiACwAIAA2ADgANwA7ACAAXAAiAFMAIAAeJlwAIgAsACAANwA3ADkALgA4ADgAfQBcAG4AIAAgACAALQAgAHAAcgBlAGMAIAAoAG8AcAB0AGkAbwBuAGEAbAApADoAIABEAGUAYwBpAG0AYQBsACAAcAByAGUAYwBpAHMAaQBvAG4AIAB0AG8AIAByAG8AdQBuAGQAIAByAGUAcwB1AGwAdABzACAAKABkAGUAZgBhAHUAbAB0ACAAPQAgADQAKQBcAG4AXABuACAAIAAgAFIAZQB0AHUAcgBuAHMAOgBcAG4AIAAgACAALQAgAEEAIABzAGMAYQBsAGEAcgAgAHYAYQBsAHUAZQAgAG8AcgAgAGEAIABsAGEAYgBlAGwAZQBkAC8AcwBwAGkAbABsACAAYQByAHIAYQB5ACAAZABlAHAAZQBuAGQAaQBuAGcAIABvAG4AIABzAGUAbABlAGMAdABlAGQAIABmAG8AcgBtAGEAdAAuAFwAbgAgACAAIAAtACAASQBuACAAYQBsAGwAIABjAGEAcwBlAHMALAAgAHQAaABlACAAYwBhAGwAYwB1AGwAYQB0AGUAZAAgACgAcwBvAGwAdgBlAGQAKQAgAHYAYQBsAHUAZQAgAGkAcwAgAGYAbABhAGcAZwBlAGQAIAB3AGkAdABoACAAYQAgAHIAaQBnAGgAdAAgAGEAcgByAG8AdwAgACgAHiYpAC4AXABuAFwAbgAgACAAIABOAG8AdABlAHMAOgBcAG4AIAAgACAALQAgAFMAeQBuAG8AZABpAGMAIABwAGUAcgBpAG8AZAAgAGYAbwByAG0AdQBsAGEAOgAgAFMAIAA9ACAAKABQACAAKgAgAFEAKQAgAC8AIAB8AFAAIAAtACAAUQB8AFwAbgAgACAAIAAtACAASQBuAHYAZQByAHMAZQAgAHMAbwBsAHUAdABpAG8AbgBzADoAXABuACAAIAAgACAAIAAgACAALQAgAFEAIAA9ACAAKABQACAAKgAgAFMAKQAgAC8AIAB8AFAAIAAtACAAUwB8AFwAbgAgACAAIAAgACAAIAAgAC0AIABQACAAPQAgACgAUQAgACoAIABTACkAIAAvACAAfABRACAALQAgAFMAfABcAG4AIAAgACAALQAgAEkAbgBwAHUAdABzACAAYQByAGUAIABhAHUAdABvAC0AbwByAGQAZQByAGUAZAAgAGEAcwAgAG4AZQBlAGQAZQBkACAAZgBvAHIAIABzAHQAYQBiAGkAbABpAHQAeQAgACgAZQAuAGcALgAsACAAUAAgAD0AIABtAGEAeAAoAHYAYQBsADEALAAgAHYAYQBsADIAKQAgAGkAbgAgAFwAIgBwAHEAXAAiACAAbQBvAGQAZQApAC4AXABuACAAIAAgAC0AIABNAG8AZABlACAAaQBzACAAYwBhAHMAZQAtAGkAbgBzAGUAbgBzAGkAdABpAHYAZQAgAGEAbgBkACAAYQB1AHQAbwAtAG4AbwByAG0AYQBsAGkAegBlAGQAIAAoAGUALgBnAC4ALAAgAFwAIgBRAFMAXAAiACwAIABcACIAcwBxAFwAIgAsACAAYQBuAGQAIABcACIAcwBRAFwAIgAgAGEAbABsACAAkiEgAFwAIgBxAHMAXAAiACkALgBcAG4AIAAgACAALQAgAE8AdQB0AHAAdQB0ACAAZgBvAHIAbQBhAHQAcwAgAHMAdQBwAHAAbwByAHQAIABoAHUAbQBhAG4ALQByAGUAYQBkAGEAYgBsAGUAIAByAGUAcwB1AGwAdABzACAAYQBuAGQAIABzAHQAcgB1AGMAdAB1AHIAZQBkACAAdABhAGIAbABlACAAaQBuAHQAZQBnAHIAYQB0AGkAbwBuAC4AXABuACAAIAAgAC0AIABEAGUAcwBpAGcAbgBlAGQAIABhAHMAIABhACAAZwBlAG4AZQByAGEAbAAtAHAAdQByAHAAbwBzAGUAIABlAG4AZwBpAG4AZQAgAGYAbwByACAAdQBzAGUAIABpAG4AIABhAHMAdAByAG8AbgBvAG0AeQAgAG0AbwBkAGUAbABzACAAYQBuAGQAIABlAGQAdQBjAGEAdABpAG8AbgBhAGwAIAB0AG8AbwBsAHMALgBcAG4AXABuACAAIAAgAEUAeABhAG0AcABsAGUAIAAxADoAXABuACAAIAAgACAAIABBAFMAVABSAE8AXwBTAFkATgBPAEQASQBDAF8AUwBPAEwAVgBFAFIAKAAzADYANQAuADIANQAsACAANgA4ADcALAAgAFwAIgBwAHEAXAAiACwAIABcACIAYgBhAHIAZQBcACIALAAgADQAKQBcAG4AIAAgACAAIAAgACAAIACSISAANwA3ADkALgA4ADgAMQAxAFwAbgBcAG4AIAAgACAARQB4AGEAbQBwAGwAZQAgADIAOgBcAG4AIAAgACAAIAAgAEEAUwBUAFIATwBfAFMAWQBOAE8ARABJAEMAXwBTAE8ATABWAEUAUgAoADMANgA1AC4AMgA1ACwAIAA2ADgANwAsACAAXAAiAHAAcQBcACIALAAgAFwAIgB2AGUAcgBiAG8AcwBlAFwAIgApAFwAbgAgACAAIAAgACAAIAAgAJIhIABcACIAUAAgAD0AIAAzADYANQAuADIANQAsACAAUQAgAD0AIAA2ADgANwAsACAAUwAgAD0AIAAeJiAANwA3ADkALgA4ADgAMQAxAFwAIgBcAG4AXABuACAAIAAgAEUAeABhAG0AcABsAGUAIAAzADoAXABuACAAIAAgACAAIABBAFMAVABSAE8AXwBTAFkATgBPAEQASQBDAF8AUwBPAEwAVgBFAFIAKAA2ADgANwAsACAANwA3ADkALgA4ADgAMQAxACwAIABcACIAcQBzAFwAIgAsACAAXAAiAGMAbwBsAFwAIgApAFwAbgAgACAAIAAgACAAIAAgAJIhXABuACAAIAAgACAAIAAgACAAIAAgAFAAIAAeJiAAIAAgACAAMwA2ADUALgAyADUAXABuACAAIAAgACAAIAAgACAAIAAgAFEAIAA9ACAAIAAgACAANgA4ADcAXABuACAAIAAgACAAIAAgACAAIAAgAFMAIAA9ACAAIAAgACAANwA3ADkALgA4ADgAMQAxAFwAbgBcAG4AIAAgACAAUgBlAGMAbwBtAG0AZQBuAGQAYQB0AGkAbwBuADoAXABuACAAIAAgAC0AIABGAG8AcgAgAGcAZQBuAGUAcgBhAGwAIAB1AHMAZQByAHMALAAgAGMAbwBuAHMAaQBkAGUAcgAgAHUAcwBpAG4AZwAgAG8AbgBlACAAbwBmACAAdABoAGUAIABzAGkAbQBwAGwAZQByACAAdwByAGEAcABwAGUAcgAgAGYAdQBuAGMAdABpAG8AbgBzADoAXABuACAAIAAgACAAIAAgACAALQAgAEEAUwBUAFIATwBfAFMAWQBOAE8ARABJAEMAXwBQAFEAKABQACwAIABRACkAXABuACAAIAAgACAAIAAgACAALQAgAEEAUwBUAFIATwBfAFMAWQBOAE8ARABJAEMAXwBQAFMAKABQACwAIABTACkAXABuACAAIAAgACAAIAAgACAALQAgAEEAUwBUAFIATwBfAFMAWQBOAE8ARABJAEMAXwBRAFMAKABRACwAIABTACkAXABuACAAIAAgAC0AIABUAGgAaQBzACAAZgB1AG4AYwB0AGkAbwBuACAAaQBzACAAaQBuAHQAZQBuAGQAZQBkACAAZgBvAHIAIABhAGQAdgBhAG4AYwBlAGQAIAB1AHMAZQAgAGMAYQBzAGUAcwAgAGEAbgBkACAAVQBJAC0AaQBuAHQAZQBnAHIAYQB0AGUAZAAgAG8AdQB0AHAAdQB0AC4AXABuAFwAbgAqAC8AXABuAEEAUwBUAFIATwBfAFMAWQBOAE8ARABJAEMAXwBTAE8ATABWAEUAUgAgAD0AIABMAEEATQBCAEQAQQAoAHYAYQBsAF8AMQAsACAAdgBhAGwAXwAyACwAIABbAG0AbwBkAGUAXQAsACAAWwBmAG8AcgBtAGEAdABdACwAIABbAHAAcgBlAGMAXQAsAFwAbgAgACAAIAAgAEwARQBUACgAXABuACAAIAAgACAAIAAgACAAIAAvAC8AIABIAGEAbgBkAGwAZQAgAG8AcAB0AGkAbwBuAGEAbAAgAGEAcgBnAHUAbQBlAG4AdABzAFwAbgAgACAAIAAgACAAIAAgACAAcgBhAHcAXwBtAG8AZABlACwAIABJAEYAKABJAFMATwBNAEkAVABUAEUARAAoAG0AbwBkAGUAKQAgACsAIAAoAG0AbwBkAGUAIAA9ACAAXAAiAFwAIgApACwAIABcACIAUABRAFwAIgAsACAAbQBvAGQAZQApACwAXABuACAAIAAgACAAIAAgACAAIABuAG8AcgBtAF8AbQBvAGQAZQAsACAAVABFAFgAVABKAE8ASQBOACgAXAAiAFwAIgAsACAALAAgAFMATwBSAFQAKABNAEkARAAoAEwATwBXAEUAUgAoAHIAYQB3AF8AbQBvAGQAZQApACwAIABTAEUAUQBVAEUATgBDAEUAKABMAEUATgAoAHIAYQB3AF8AbQBvAGQAZQApACkALAAgADEAKQApACkALABcAG4AIAAgACAAIAAgACAAIAAgAG0AbwBkAGUALAAgAG4AbwByAG0AXwBtAG8AZABlACwAXABuACAAIAAgACAAIAAgACAAIABmAG8AcgBtAGEAdAAsACAASQBGACgASQBTAE8ATQBJAFQAVABFAEQAKABmAG8AcgBtAGEAdAApACAAKwAgACgAZgBvAHIAbQBhAHQAIAA9ACAAXAAiAFwAIgApACwAIABcACIAYgBhAHIAZQBcACIALAAgAEwATwBXAEUAUgAoAGYAbwByAG0AYQB0ACkAKQAsAFwAbgAgACAAIAAgACAAIAAgACAAcAByAGUAYwAsACAASQBGACgASQBTAE8ATQBJAFQAVABFAEQAKABwAHIAZQBjACkALAAgADQALAAgAHAAcgBlAGMAKQAsAFwAbgAgACAAIAAgACAAIAAgACAAXABuACAAIAAgACAAIAAgACAAIAAvAC8AIABJAG4AcAB1AHQAIAB1AG4AcABhAGMAawBpAG4AZwAgAGIAeQAgAG0AbwBkAGUAXABuACAAIAAgACAAIAAgACAAIABQAF8AaQBuACwAIABJAEYAKABPAFIAKABtAG8AZABlACAAPQAgAFwAIgBwAHEAXAAiACwAIABtAG8AZABlACAAPQAgAFwAIgBwAHMAXAAiACkALAAgAHYAYQBsAF8AMQAsACAATgBBACgAKQApACwAXABuACAAIAAgACAAIAAgACAAIABRAF8AaQBuACwAIABJAEYAKABtAG8AZABlACAAPQAgAFwAIgBwAHEAXAAiACwAIAB2AGEAbABfADIALAAgAEkARgAoAG0AbwBkAGUAIAA9ACAAXAAiAHEAcwBcACIALAAgAHYAYQBsAF8AMQAsACAATgBBACgAKQApACkALABcAG4AIAAgACAAIAAgACAAIAAgAFMAXwBpAG4ALAAgAEkARgAoAE8AUgAoAG0AbwBkAGUAIAA9ACAAXAAiAHAAcwBcACIALAAgAG0AbwBkAGUAIAA9ACAAXAAiAHEAcwBcACIAKQAsACAAdgBhAGwAXwAyACwAIABOAEEAKAApACkALABcAG4AIAAgACAAIAAgACAAIAAgAFwAbgAgACAAIAAgACAAIAAgACAALwAvACAAUAAgAGEAbgBkACAAUQAgAG8AcgBkAGUAcgBpAG4AZwAgAG8AbgBsAHkAIAB1AHMAZQBkACAAaQBuACAAJwBwAHEAJwAgAG0AbwBkAGUAXABuACAAIAAgACAAIAAgACAAIABQACwAIABJAEYAKABBAE4ARAAoAEkAUwBOAFUATQBCAEUAUgAoAFAAXwBpAG4AKQAsACAASQBTAE4AVQBNAEIARQBSACgAUQBfAGkAbgApACkALAAgAE0AQQBYACgAUABfAGkAbgAsACAAUQBfAGkAbgApACwAIABQAF8AaQBuACkALABcAG4AIAAgACAAIAAgACAAIAAgAFEALAAgAEkARgAoAEEATgBEACgASQBTAE4AVQBNAEIARQBSACgAUABfAGkAbgApACwAIABJAFMATgBVAE0AQgBFAFIAKABRAF8AaQBuACkAKQAsACAATQBJAE4AKABQAF8AaQBuACwAIABRAF8AaQBuACkALAAgAFEAXwBpAG4AKQAsAFwAbgAgACAAIAAgACAAIAAgACAAXABuACAAIAAgACAAIAAgACAAIAAvAC8AIABTAHkAbgBvAGQAaQBjACAAcABlAHIAaQBvAGQAIABjAGEAbABjAHUAbABhAHQAaQBvAG4AXABuACAAIAAgACAAIAAgACAAIABTAF8AYwBhAGwAYwAsACAASQBGACgAUAAgAD0AIABRACwAIABOAEEAKAApACwAIABSAE8AVQBOAEQAKAAoAFAAIAAqACAAUQApACAALwAgACgAUAAgAC0AIABRACkALAAgAHAAcgBlAGMAKQApACwAXABuACAAIAAgACAAIAAgACAAIABcAG4AIAAgACAAIAAgACAAIAAgAC8ALwAgAEQAaQByAGUAYwB0AGkAbwBuAC0AYQB3AGEAcgBlACAAaQBuAHYAZQByAHMAZQAgAGMAYQBsAGMAdQBsAGEAdABpAG8AbgBzAFwAbgAgACAAIAAgACAAIAAgACAAUQBfAGMAYQBsAGMALAAgAEkARgAoAFwAbgAgACAAIAAgACAAIAAgACAAIAAgACAAIABPAFIAKABOAE8AVAAoAEkAUwBOAFUATQBCAEUAUgAoAFAAKQApACwAIABOAE8AVAAoAEkAUwBOAFUATQBCAEUAUgAoAFMAXwBpAG4AKQApACkALABcAG4AIAAgACAAIAAgACAAIAAgACAAIAAgACAATgBBACgAKQAsAFwAbgAgACAAIAAgACAAIAAgACAAIAAgACAAIABSAE8AVQBOAEQAKAAoAFAAIAAqACAAUwBfAGkAbgApACAALwAgAEEAQgBTACgAUAAgAC0AIABTAF8AaQBuACkALAAgAHAAcgBlAGMAKQBcAG4AIAAgACAAIAAgACAAIAAgACkALABcAG4AIAAgACAAIAAgACAAIAAgAFAAXwBjAGEAbABjACwAIABJAEYAKABcAG4AIAAgACAAIAAgACAAIAAgACAAIAAgACAATwBSACgATgBPAFQAKABJAFMATgBVAE0AQgBFAFIAKABRACkAKQAsACAATgBPAFQAKABJAFMATgBVAE0AQgBFAFIAKABTAF8AaQBuACkAKQApACwAXABuACAAIAAgACAAIAAgACAAIAAgACAAIAAgAE4AQQAoACkALABcAG4AIAAgACAAIAAgACAAIAAgACAAIAAgACAAUgBPAFUATgBEACgAKABRACAAKgAgAFMAXwBpAG4AKQAgAC8AIABBAEIAUwAoAFEAIAAtACAAUwBfAGkAbgApACwAIABwAHIAZQBjACkAXABuACAAIAAgACAAIAAgACAAIAApACwAXABuACAAIAAgACAAIAAgACAAIABcAG4AIAAgACAAIAAgACAAIAAgAC8ALwAgAFMAZQBsAGUAYwB0AGUAZAAgAHIAZQBzAHUAbAB0ACAAdgBhAGwAdQBlAHMAXABuACAAIAAgACAAIAAgACAAIABQAF8AdgBhAGwALAAgAEkARgAoAG0AbwBkAGUAIAA9ACAAXAAiAHEAcwBcACIALAAgAFAAXwBjAGEAbABjACwAIABQACkALABcAG4AIAAgACAAIAAgACAAIAAgAFEAXwB2AGEAbAAsACAASQBGACgAbQBvAGQAZQAgAD0AIABcACIAcABzAFwAIgAsACAAUQBfAGMAYQBsAGMALAAgAFEAKQAsAFwAbgAgACAAIAAgACAAIAAgACAAUwBfAHYAYQBsACwAIABJAEYAKABtAG8AZABlACAAPQAgAFwAIgBwAHEAXAAiACwAIABTAF8AYwBhAGwAYwAsACAAUwBfAGkAbgApACwAXABuACAAIAAgACAAIAAgACAAIABcAG4AIAAgACAAIAAgACAAIAAgAC8ALwAgAFMAbwBsAHYAZQBkACAAbABhAGIAZQBsAFwAbgAgACAAIAAgACAAIAAgACAAbABhAGIAZQBsACwAIABTAFcASQBUAEMASAAoAG0AbwBkAGUALAAgAFwAIgBwAHEAXAAiACwAIABcACIAUwBcACIALAAgAFwAIgBwAHMAXAAiACwAIABcACIAUQBcACIALAAgAFwAIgBxAHMAXAAiACwAIABcACIAUABcACIALAAgAFwAIgA/AFwAIgApACwAXABuACAAIAAgACAAIAAgACAAIABcAG4AIAAgACAAIAAgACAAIAAgAC8ALwAgAFAAcgBpAG0AYQByAHkAIABzAGMAYQBsAGEAcgAgAHIAZQBzAHUAbAB0AFwAbgAgACAAIAAgACAAIAAgACAAcgBlAHMAdQBsAHQALAAgAFMAVwBJAFQAQwBIACgAbQBvAGQAZQAsACAAXAAiAHAAcQBcACIALAAgAFMAXwBjAGEAbABjACwAIABcACIAcABzAFwAIgAsACAAUQBfAGMAYQBsAGMALAAgAFwAIgBxAHMAXAAiACwAIABQAF8AYwBhAGwAYwAsACAATgBBACgAKQApACwAXABuACAAIAAgACAAIAAgACAAIABcAG4AIAAgACAAIAAgACAAIAAgAC8ALwAgAFYAZQByAGIAbwBzAGUAIAB0AGUAeAB0ACAAbwB1AHQAcAB1AHQAXABuACAAIAAgACAAIAAgACAAIAB2AGUAcgBiAG8AcwBlAF8AbwB1AHQALAAgAFwAIgBQACAAPQAgAFwAIgAgACYAIABJAEYAKABJAFMATgBVAE0AQgBFAFIAKABQAF8AdgBhAGwAKQAsACAASQBGACgAbQBvAGQAZQAgAD0AIABcACIAcQBzAFwAIgAsACAAXAAiAB4mIABcACIAIAAmACAAUABfAHYAYQBsACwAIABQAF8AdgBhAGwAKQAsACAAXAAiABQgXAAiACkAIAAmAFwAbgAgACAAIAAgACAAIAAgACAAIAAgACAAIABcACIALAAgAFwAIgAgACYAIABcACIAUQAgAD0AIABcACIAIAAmACAASQBGACgASQBTAE4AVQBNAEIARQBSACgAUQBfAHYAYQBsACkALAAgAEkARgAoAG0AbwBkAGUAIAA9ACAAXAAiAHAAcwBcACIALAAgAFwAIgAeJiAAXAAiACAAJgAgAFEAXwB2AGEAbAAsACAAUQBfAHYAYQBsACkALAAgAFwAIgAUIFwAIgApACAAJgAgAFwAIgAsACAAXAAiACAAJgBcAG4AIAAgACAAIAAgACAAIAAgACAAIAAgACAAXAAiAFMAIAA9ACAAXAAiACAAJgAgAEkARgAoAEkAUwBOAFUATQBCAEUAUgAoAFMAXwB2AGEAbAApACwAIABJAEYAKABtAG8AZABlACAAPQAgAFwAIgBwAHEAXAAiACwAIABcACIAHiYgAFwAIgAgACYAIABTAF8AdgBhAGwALAAgAFMAXwB2AGEAbAApACwAIABcACIAFCBcACIAKQAsAFwAbgAgACAAIAAgACAAIAAgACAAXABuACAAIAAgACAAIAAgACAAIAAvAC8AIABTAHAAaQBsAGwAYQBiAGwAZQAgAHQAYQBiAHUAbABhAHIAIABvAHUAdABwAHUAdABzAFwAbgAgACAAIAAgACAAIAAgACAAcgBvAHcAXwBvAHUAdAAsACAAVgBTAFQAQQBDAEsAKABcAG4AIAAgACAAIAAgACAAIAAgACAAIAAgACAASABTAFQAQQBDAEsAKABcAG4AIAAgACAAIAAgACAAIAAgACAAIAAgACAAIAAgACAAIABJAEYAKABtAG8AZABlACAAPQAgAFwAIgBxAHMAXAAiACwAIABcACIAUAAgAB4mXAAiACwAIABcACIAUAAgAD0AXAAiACkALABcAG4AIAAgACAAIAAgACAAIAAgACAAIAAgACAAIAAgACAAIABJAEYAKABtAG8AZABlACAAPQAgAFwAIgBwAHMAXAAiACwAIABcACIAUQAgAB4mXAAiACwAIABcACIAUQAgAD0AXAAiACkALABcAG4AIAAgACAAIAAgACAAIAAgACAAIAAgACAAIAAgACAAIABJAEYAKABtAG8AZABlACAAPQAgAFwAIgBwAHEAXAAiACwAIABcACIAUwAgAB4mXAAiACwAIABcACIAUwAgAD0AXAAiACkAXABuACAAIAAgACAAIAAgACAAIAAgACAAIAAgACkALABcAG4AIAAgACAAIAAgACAAIAAgACAAIAAgACAASABTAFQAQQBDAEsAKABQAF8AdgBhAGwALAAgAFEAXwB2AGEAbAAsACAAUwBfAHYAYQBsACkAXABuACAAIAAgACAAIAAgACAAIAApACwAXABuACAAIAAgACAAIAAgACAAIABjAG8AbABfAG8AdQB0ACwAIABWAFMAVABBAEMASwAoAFwAbgAgACAAIAAgACAAIAAgACAAIAAgACAAIABIAFMAVABBAEMASwAoAEkARgAoAG0AbwBkAGUAIAA9ACAAXAAiAHEAcwBcACIALAAgAFwAIgBQACAAHiZcACIALAAgAFwAIgBQACAAPQBcACIAKQAsACAAUABfAHYAYQBsACkALABcAG4AIAAgACAAIAAgACAAIAAgACAAIAAgACAASABTAFQAQQBDAEsAKABJAEYAKABtAG8AZABlACAAPQAgAFwAIgBwAHMAXAAiACwAIABcACIAUQAgAB4mXAAiACwAIABcACIAUQAgAD0AXAAiACkALAAgAFEAXwB2AGEAbAApACwAXABuACAAIAAgACAAIAAgACAAIAAgACAAIAAgAEgAUwBUAEEAQwBLACgASQBGACgAbQBvAGQAZQAgAD0AIABcACIAcABxAFwAIgAsACAAXAAiAFMAIAAeJlwAIgAsACAAXAAiAFMAIAA9AFwAIgApACwAIABTAF8AdgBhAGwAKQBcAG4AIAAgACAAIAAgACAAIAAgACkALABcAG4AIAAgACAAIAAgACAAIAAgAFwAbgAgACAAIAAgACAAIAAgACAALwAvACAARgBpAG4AYQBsACAAcwB3AGkAdABjAGgAIABmAG8AcgAgAHIAZQB0AHUAcgBuACAAdAB5AHAAZQBcAG4AIAAgACAAIAAgACAAIAAgAG8AdQB0AHAAdQB0ACwAIABTAFcASQBUAEMASAAoAFwAbgAgACAAIAAgACAAIAAgACAAIAAgACAAIABmAG8AcgBtAGEAdAAsAFwAbgAgACAAIAAgACAAIAAgACAAIAAgACAAIABcACIAYgBhAHIAZQBcACIALAAgAHIAZQBzAHUAbAB0ACwAXABuACAAIAAgACAAIAAgACAAIAAgACAAIAAgAFwAIgBsAGEAYgBlAGwAZQBkAFwAIgAsACAAbABhAGIAZQBsACAAJgAgAFwAIgAgAD0AIABcACIAIAAmACAAcgBlAHMAdQBsAHQALABcAG4AIAAgACAAIAAgACAAIAAgACAAIAAgACAAXAAiAHYAZQByAGIAbwBzAGUAXAAiACwAIAB2AGUAcgBiAG8AcwBlAF8AbwB1AHQALABcAG4AIAAgACAAIAAgACAAIAAgACAAIAAgACAAXAAiAHIAbwB3AFwAIgAsACAAcgBvAHcAXwBvAHUAdAAsAFwAbgAgACAAIAAgACAAIAAgACAAIAAgACAAIABcACIAYwBvAGwAXAAiACwAIABjAG8AbABfAG8AdQB0ACwAXABuACAAIAAgACAAIAAgACAAIAAgACAAIAAgAFwAIgBJAG4AdgBhAGwAaQBkACAAZgBvAHIAbQBhAHQAXAAiAFwAbgAgACAAIAAgACAAIAAgACAAKQAsAFwAbgAgACAAIAAgACAAIAAgACAAbwB1AHQAcAB1AHQAXABuACAAIAAgACAAKQBcAG4AKQA7AFwAbgBcAG4ALwAqACAAQQBTAFQAUgBPAF8AUwBZAE4ATwBEAEkAQwBfAFAAUQBcAG4AIAAgACAAUAB1AHIAcABvAHMAZQA6AFwAbgAgACAAIABDAGEAbABjAHUAbABhAHQAZQBzACAAdABoAGUAIABzAHkAbgBvAGQAaQBjACAAcABlAHIAaQBvAGQAIAAoAFMAKQAgAGIAZQB0AHcAZQBlAG4AIAB0AHcAbwAgAHAAbABhAG4AZQB0AGEAcgB5ACAAYgBvAGQAaQBlAHMAXABuACAAIAAgAGIAYQBzAGUAZAAgAG8AbgAgAHQAaABlAGkAcgAgAHMAaQBkAGUAcgBlAGEAbAAgAG8AcgBiAGkAdABhAGwAIABwAGUAcgBpAG8AZABzACAAUAAgAGEAbgBkACAAUQAuAFwAbgBcAG4AIAAgACAAUABhAHIAYQBtAGUAdABlAHIAcwA6AFwAbgAgACAAIAAtACAAUAAgACgAcgBlAHEAdQBpAHIAZQBkACkAOgAgAFMAaQBkAGUAcgBlAGEAbAAgAG8AcgBiAGkAdABhAGwAIABwAGUAcgBpAG8AZAAgAG8AZgAgAHQAaABlACAAaQBuAG4AZQByACAAKABmAGEAcwB0AGUAcgApACAAYgBvAGQAeQBcAG4AIAAgACAALQAgAFEAIAAoAHIAZQBxAHUAaQByAGUAZAApADoAIABTAGkAZABlAHIAZQBhAGwAIABvAHIAYgBpAHQAYQBsACAAcABlAHIAaQBvAGQAIABvAGYAIAB0AGgAZQAgAG8AdQB0AGUAcgAgACgAcwBsAG8AdwBlAHIAKQAgAGIAbwBkAHkAXABuACAAIAAgAC0AIABvAHUAdABwAHUAdAAgACgAbwBwAHQAaQBvAG4AYQBsACkAOgAgAE8AdQB0AHAAdQB0ACAAZgBvAHIAbQBhAHQALgAgAFwAbgAgACAAIAAgACAAIAAgAC0AIABcACIAYgBhAHIAZQBcACIAIAA9ACAAUgBlAHQAdQByAG4AcwAgAHMAeQBuAG8AZABpAGMAIABwAGUAcgBpAG8AZAAgAG8AbgBsAHkAIAAoAGQAZQBmAGEAdQBsAHQAKQBcAG4AIAAgACAAIAAgACAAIAAtACAAXAAiAHYAZQByAGIAbwBzAGUAXAAiACAAPQAgAFIAZQB0AHUAcgBuAHMAIABhACAAMgAtAGMAbwBsAHUAbQBuACAAdgBlAHIAdABpAGMAYQBsACAAdABhAGIAbABlADoAIABQACwAIABRACwAIABTACwAIAB3AGkAdABoACAAdABoAGUAIAByAGUAcwB1AGwAdAAgAGYAbABhAGcAZwBlAGQAIAAoAB4mKQBcAG4AIAAgACAALQAgAHAAcgBlAGMAIAAoAG8AcAB0AGkAbwBuAGEAbAApADoAIABEAGUAYwBpAG0AYQBsACAAcAByAGUAYwBpAHMAaQBvAG4AIAAoAGQAZQBmAGEAdQBsAHQAIAA9ACAANAApAFwAbgBcAG4AIAAgACAAUgBlAHQAdQByAG4AcwA6AFwAbgAgACAAIAAtACAAUwB5AG4AbwBkAGkAYwAgAHAAZQByAGkAbwBkACAAKABiAGEAcgBlACkALAAgAG8AcgBcAG4AIAAgACAALQAgAFYAZQByAGIAbwBzAGUAIAAyAC0AYwBvAGwAdQBtAG4AIABhAHIAcgBhAHkAIAB3AGkAdABoACAAbABhAGIAZQBsAGUAZAAgAFAALAAgAFEALAAgAGEAbgBkACAAUwAgAHYAYQBsAHUAZQBzAFwAbgAgACAAIAAgACAAKABTACAAaQBzACAAZgBsAGEAZwBnAGUAZAAgAHcAaQB0AGgAIABhACAAHiYgAHQAbwAgAGkAbgBkAGkAYwBhAHQAZQAgAGkAdAAnAHMAIAB0AGgAZQAgAHMAbwBsAHYAZQBkACAAdgBhAGwAdQBlACkAXABuAFwAbgAgACAAIABOAG8AdABlAHMAOgBcAG4AIAAgACAALQAgAFMAIAA9ACAAKABQACAA1wAgAFEAKQAgAC8AIAB8AFAAIAASIiAAUQB8ACwAIABhAHMAcwB1AG0AaQBuAGcAIABQACAAYCIgAFEAXABuACAAIAAgAC0AIABJAG4AcAB1AHQAcwAgAG0AYQB5ACAAYgBlACAAcAByAG8AdgBpAGQAZQBkACAAaQBuACAAYQBuAHkAIABvAHIAZABlAHIAOwAgAHQAaABlACAAZgB1AG4AYwB0AGkAbwBuACAAaQBuAHQAZQByAG4AYQBsAGwAeQAgAGEAcwBzAGkAZwBuAHMAIABQAC8AUQAgAGYAbwByACAAYwBvAHIAcgBlAGMAdAAgAGMAYQBsAGMAdQBsAGEAdABpAG8AbgBcAG4AIAAgACAALQAgAFUAcwBlAGYAdQBsACAAZgBvAHIAIABwAHIAZQBkAGkAYwB0AGkAbgBnACAAYwBvAG4AagB1AG4AYwB0AGkAbwBuACAAaQBuAHQAZQByAHYAYQBsAHMAIABvAHIAIABvAHIAYgBpAHQAYQBsACAAcgBlAHMAbwBuAGEAbgBjAGUAIABtAG8AZABlAGwAaQBuAGcAXABuAFwAbgAgACAAIABFAHgAYQBtAHAAbABlADoAXABuACAAIAAgAEEAUwBUAFIATwBfAFMAWQBOAE8ARABJAEMAXwBQAFEAKAAzADYANQAuADIANQAsACAANgA4ADcALAAgAFwAIgB2AGUAcgBiAG8AcwBlAFwAIgAsACAANAApAFwAbgAgACAAIAAgACAAkiFcAG4AIAAgACAAIAAgACAAIABQACAAPQAgACAAIAAgACAAIAAzADYANQAuADIANQBcAG4AIAAgACAAIAAgACAAIABRACAAPQAgACAAIAAgACAAIAA2ADgANwBcAG4AIAAgACAAIAAgACAAIABTACAAHiYgAD0AIAAgACAAIAA3ADcAOQAuADgAOAAxADEAXABuACoALwBcAG4AQQBTAFQAUgBPAF8AUwBZAE4ATwBEAEkAQwBfAFAAUQAgAD0AIABMAEEATQBCAEQAQQAoAFAALAAgAFEALAAgAFsAbwB1AHQAcAB1AHQAXQAsACAAWwBwAHIAZQBjAF0ALABcAG4AIAAgACAAIABMAEUAVAAoAFwAbgAgACAAIAAgACAAIAAgACAALwAvACAASABhAG4AZABsAGUAIABvAHAAdABpAG8AbgBhAGwAIABhAHIAZwB1AG0AZQBuAHQAcwBcAG4AIAAgACAAIAAgACAAIAAgAG0AbwBkAGUALAAgAEkARgAoAEkAUwBPAE0ASQBUAFQARQBEACgAbwB1AHQAcAB1AHQAKQAgACsAIAAoAG8AdQB0AHAAdQB0ACAAPQAgAFwAIgBcACIAKQAsACAAXAAiAGIAYQByAGUAXAAiACwAIABMAE8AVwBFAFIAKABvAHUAdABwAHUAdAApACkALABcAG4AIAAgACAAIAAgACAAIAAgAGQAaQBnAGkAdABzACwAIABJAEYAKABJAFMATwBNAEkAVABUAEUARAAoAHAAcgBlAGMAKQAsACAANAAsACAAcAByAGUAYwApACwAXABuACAAIAAgACAAIAAgACAAIABcAG4AIAAgACAAIAAgACAAIAAgAC8ALwAgAFMAbwByAHQAIABmAG8AcgAgAHMAdABhAGIAaQBsAGkAdAB5ACAAaQBuACAAcwB5AG4AbwBkAGkAYwAgAGMAYQBsAGMAdQBsAGEAdABpAG8AbgBcAG4AIAAgACAAIAAgACAAIAAgAEEALAAgAE0AQQBYACgAUAAsACAAUQApACwAXABuACAAIAAgACAAIAAgACAAIABCACwAIABNAEkATgAoAFAALAAgAFEAKQAsAFwAbgAgACAAIAAgACAAIAAgACAAXABuACAAIAAgACAAIAAgACAAIAAvAC8AIABDAGEAbABjAHUAbABhAHQAZQAgAHMAeQBuAG8AZABpAGMAIABwAGUAcgBpAG8AZABcAG4AIAAgACAAIAAgACAAIAAgAFMALAAgAFIATwBVAE4ARAAoACgAQQAgACoAIABCACkAIAAvACAAKABBACAALQAgAEIAKQAsACAAZABpAGcAaQB0AHMAKQAsAFwAbgAgACAAIAAgACAAIAAgACAAXABuACAAIAAgACAAIAAgACAAIAAvAC8AIABUAHcAbwAtAGMAbwBsAHUAbQBuACAAdgBlAHIAYgBvAHMAZQAgAG8AdQB0AHAAdQB0ACAAKABsAGEAYgBlAGwAcwAgAHAAcgBlAHMAZQByAHYAZQBkACkAXABuACAAIAAgACAAIAAgACAAIAB2AGUAcgBiAG8AcwBlACwAIABWAFMAVABBAEMASwAoAEgAUwBUAEEAQwBLACgAXAAiAFAAIAA9AFwAIgAsACAAUAApACwAIABIAFMAVABBAEMASwAoAFwAIgBRACAAPQBcACIALAAgAFEAKQAsACAASABTAFQAQQBDAEsAKABcACIAUwAgAB4mXAAiACwAIABTACkAKQAsAFwAbgAgACAAIAAgACAAIAAgACAAXABuACAAIAAgACAAIAAgACAAIAAvAC8AIABPAHUAdABwAHUAdAAgAHMAZQBsAGUAYwB0AGkAbwBuAFwAbgAgACAAIAAgACAAIAAgACAAcgBlAHMAdQBsAHQALAAgAEkARgAoAG0AbwBkAGUAIAA9ACAAXAAiAHYAZQByAGIAbwBzAGUAXAAiACwAIAB2AGUAcgBiAG8AcwBlACwAIABTACkALABcAG4AIAAgACAAIAAgACAAIAAgAHIAZQBzAHUAbAB0AFwAbgAgACAAIAAgACkAXABuACkAOwBcAG4AXABuAC8AKgAgAEEAUwBUAFIATwBfAFMAWQBOAE8ARABJAEMAXwBQAFMAXABuACAAIAAgAFAAdQByAHAAbwBzAGUAOgBcAG4AIAAgACAAQwBhAGwAYwB1AGwAYQB0AGUAcwAgAHQAaABlACAAcwBpAGQAZQByAGUAYQBsACAAbwByAGIAaQB0AGEAbAAgAHAAZQByAGkAbwBkACAAUQAgAG8AZgAgAHQAaABlACAAbwB1AHQAZQByACAAYgBvAGQAeQBcAG4AIAAgACAAYgBhAHMAZQBkACAAbwBuACAAdABoAGUAIABzAHkAbgBvAGQAaQBjACAAcABlAHIAaQBvAGQAIAAoAFMAKQAgAGEAbgBkACAAdABoAGUAIABrAG4AbwB3AG4AIABpAG4AbgBlAHIAIABvAHIAYgBpAHQAYQBsACAAcABlAHIAaQBvAGQAIAAoAFAAKQAuAFwAbgBcAG4AIAAgACAAUABhAHIAYQBtAGUAdABlAHIAcwA6AFwAbgAgACAAIAAtACAAUAAgACgAcgBlAHEAdQBpAHIAZQBkACkAOgAgAFMAaQBkAGUAcgBlAGEAbAAgAG8AcgBiAGkAdABhAGwAIABwAGUAcgBpAG8AZAAgAG8AZgAgAHQAaABlACAAaQBuAG4AZQByACAAKABmAGEAcwB0AGUAcgApACAAYgBvAGQAeQBcAG4AIAAgACAALQAgAFMAIAAoAHIAZQBxAHUAaQByAGUAZAApADoAIABTAHkAbgBvAGQAaQBjACAAcABlAHIAaQBvAGQAIAAoAG8AYgBzAGUAcgB2AGUAZAAgAGkAbgB0AGUAcgB2AGEAbAAgAGIAZQB0AHcAZQBlAG4AIABjAG8AbgBqAHUAbgBjAHQAaQBvAG4AcwApAFwAbgAgACAAIAAtACAAbwB1AHQAcAB1AHQAIAAoAG8AcAB0AGkAbwBuAGEAbAApADoAIABPAHUAdABwAHUAdAAgAGYAbwByAG0AYQB0AC4AIABcAG4AIAAgACAAIAAgACAAIAAtACAAXAAiAGIAYQByAGUAXAAiACAAPQAgAFIAZQB0AHUAcgBuAHMAIABRACAAbwBuAGwAeQAgACgAZABlAGYAYQB1AGwAdAApAFwAbgAgACAAIAAgACAAIAAgAC0AIABcACIAdgBlAHIAYgBvAHMAZQBcACIAIAA9ACAAUgBlAHQAdQByAG4AcwAgAGEAIAAyAC0AYwBvAGwAdQBtAG4AIAB2AGUAcgB0AGkAYwBhAGwAIAB0AGEAYgBsAGUAOgAgAFAALAAgAFEALAAgAFMALAAgAHcAaQB0AGgAIABRACAAZgBsAGEAZwBnAGUAZAAgACgAHiYpAFwAbgAgACAAIAAtACAAcAByAGUAYwAgACgAbwBwAHQAaQBvAG4AYQBsACkAOgAgAEQAZQBjAGkAbQBhAGwAIABwAHIAZQBjAGkAcwBpAG8AbgAgACgAZABlAGYAYQB1AGwAdAAgAD0AIAA0ACkAXABuAFwAbgAgACAAIABSAGUAdAB1AHIAbgBzADoAXABuACAAIAAgAC0AIABTAGkAZABlAHIAZQBhAGwAIABwAGUAcgBpAG8AZAAgAFEAIAAoAGIAYQByAGUAKQAsACAAbwByAFwAbgAgACAAIAAtACAAVgBlAHIAYgBvAHMAZQAgADIALQBjAG8AbAB1AG0AbgAgAGEAcgByAGEAeQAgAHcAaQB0AGgAIABsAGEAYgBlAGwAZQBkACAAUAAsACAAUQAsACAAYQBuAGQAIABTACAAdgBhAGwAdQBlAHMAXABuACAAIAAgACAAIAAoAFEAIABpAHMAIABmAGwAYQBnAGcAZQBkACAAdwBpAHQAaAAgAB4mIAB0AG8AIABpAG4AZABpAGMAYQB0AGUAIABpAHQAJwBzACAAdABoAGUAIABzAG8AbAB2AGUAZAAgAHYAYQBsAHUAZQApAFwAbgBcAG4AIAAgACAATgBvAHQAZQBzADoAXABuACAAIAAgAC0AIABRACAAPQAgACgAUAAgANcAIABTACkAIAAvACAAKABQACAAEiIgAFMAKQBcAG4AIAAgACAALQAgAEEAcwBzAHUAbQBlAHMAIABTACAAPAAgAFAAIAAoAHMAeQBuAG8AZABpAGMAIABwAGUAcgBpAG8AZAAgAG0AdQBzAHQAIABiAGUAIABzAGgAbwByAHQAZQByACAAdABoAGEAbgAgAHMAbABvAHcAZQByACAAYgBvAGQAeQAnAHMAIABvAHIAYgBpAHQAKQBcAG4AIAAgACAALQAgAEQAZQBzAGkAZwBuAGUAZAAgAGYAbwByACAAcwB5AHMAdABlAG0AcwAgAHcAaABlAHIAZQAgAHMAeQBuAG8AZABpAGMAIABpAG4AdABlAHIAdgBhAGwAcwAgAGEAcgBlACAAbQBlAGEAcwB1AHIAZQBkACAAYQBuAGQAIABpAG4AbgBlAHIAIABiAG8AZAB5ACAAaQBzACAAawBuAG8AdwBuAFwAbgBcAG4AIAAgACAARQB4AGEAbQBwAGwAZQA6AFwAbgAgACAAIABBAFMAVABSAE8AXwBTAFkATgBPAEQASQBDAF8AUABTACgAMwA2ADUALgAyADUALAAgADcANwA5AC4AOAA4ADEAMQAsACAAXAAiAHYAZQByAGIAbwBzAGUAXAAiACwAIAA0ACkAXABuACAAIAAgACAAIACSIVwAbgAgACAAIAAgACAAIAAgAFAAIAA9ACAAIAAgACAAIAAgADMANgA1AC4AMgA1AFwAbgAgACAAIAAgACAAIAAgAFEAIAAeJiAAPQAgACAAIAAgADYAOAA3AFwAbgAgACAAIAAgACAAIAAgAFMAIAA9ACAAIAAgACAAIAAgADcANwA5AC4AOAA4ADEAMQBcAG4AKgAvAFwAbgBBAFMAVABSAE8AXwBTAFkATgBPAEQASQBDAF8AUABTACAAPQAgAEwAQQBNAEIARABBACgAUAAsACAAUwAsACAAWwBvAHUAdABwAHUAdABdACwAIABbAHAAcgBlAGMAXQAsAFwAbgAgACAAIAAgAEwARQBUACgAXABuACAAIAAgACAAIAAgACAAIAAvAC8AIABPAHAAdABpAG8AbgBhAGwAIABhAHIAZwB1AG0AZQBuAHQAIABoAGEAbgBkAGwAaQBuAGcAXABuACAAIAAgACAAIAAgACAAIABtAG8AZABlACwAIABJAEYAKABJAFMATwBNAEkAVABUAEUARAAoAG8AdQB0AHAAdQB0ACkAIAArACAAKABvAHUAdABwAHUAdAAgAD0AIABcACIAXAAiACkALAAgAFwAIgBiAGEAcgBlAFwAIgAsACAATABPAFcARQBSACgAbwB1AHQAcAB1AHQAKQApACwAXABuACAAIAAgACAAIAAgACAAIABkAGkAZwBpAHQAcwAsACAASQBGACgASQBTAE8ATQBJAFQAVABFAEQAKABwAHIAZQBjACkALAAgADQALAAgAHAAcgBlAGMAKQAsAFwAbgAgACAAIAAgACAAIAAgACAAXABuACAAIAAgACAAIAAgACAAIAAvAC8AIABDAG8AbQBwAHUAdABlACAAUQAgACgAbwB1AHQAZQByACAAbwByAGIAaQB0ACkAXABuACAAIAAgACAAIAAgACAAIABRACwAIABSAE8AVQBOAEQAKAAoAFAAIAAqACAAUwApACAALwAgAEEAQgBTACgAUAAgAC0AIABTACkALAAgAGQAaQBnAGkAdABzACkALABcAG4AIAAgACAAIAAgACAAIAAgAFwAbgAgACAAIAAgACAAIAAgACAALwAvACAAVgBlAHIAYgBvAHMAZQAgAHMAcABpAGwAbAAgAG8AdQB0AHAAdQB0AFwAbgAgACAAIAAgACAAIAAgACAAdgBlAHIAYgBvAHMAZQAsACAAVgBTAFQAQQBDAEsAKABIAFMAVABBAEMASwAoAFwAIgBQACAAPQBcACIALAAgAFAAKQAsACAASABTAFQAQQBDAEsAKABcACIAUQAgAB4mXAAiACwAIABRACkALAAgAEgAUwBUAEEAQwBLACgAXAAiAFMAIAA9AFwAIgAsACAAUwApACkALABcAG4AIAAgACAAIAAgACAAIAAgAFwAbgAgACAAIAAgACAAIAAgACAALwAvACAATwB1AHQAcAB1AHQAIABjAGgAbwBpAGMAZQBcAG4AIAAgACAAIAAgACAAIAAgAHIAZQBzAHUAbAB0ACwAIABJAEYAKABtAG8AZABlACAAPQAgAFwAIgB2AGUAcgBiAG8AcwBlAFwAIgAsACAAdgBlAHIAYgBvAHMAZQAsACAAUQApACwAXABuACAAIAAgACAAIAAgACAAIAByAGUAcwB1AGwAdABcAG4AIAAgACAAIAApAFwAbgApADsAXABuAFwAbgAvACoAIABBAFMAVABSAE8AXwBTAFkATgBPAEQASQBDAF8AUQBTAFwAbgAgACAAIABQAHUAcgBwAG8AcwBlADoAXABuACAAIAAgAEMAYQBsAGMAdQBsAGEAdABlAHMAIAB0AGgAZQAgAHMAaQBkAGUAcgBlAGEAbAAgAG8AcgBiAGkAdABhAGwAIABwAGUAcgBpAG8AZAAgAFAAIABvAGYAIAB0AGgAZQAgAGkAbgBuAGUAcgAgACgAZgBhAHMAdABlAHIAKQAgAGIAbwBkAHkAXABuACAAIAAgAGIAYQBzAGUAZAAgAG8AbgAgAHQAaABlACAAcwB5AG4AbwBkAGkAYwAgAHAAZQByAGkAbwBkACAAKABTACkAIABhAG4AZAAgAHQAaABlACAAawBuAG8AdwBuACAAbwB1AHQAZQByACAAbwByAGIAaQB0AGEAbAAgAHAAZQByAGkAbwBkACAAKABRACkALgBcAG4AXABuACAAIAAgAFAAYQByAGEAbQBlAHQAZQByAHMAOgBcAG4AIAAgACAALQAgAFEAIAAoAHIAZQBxAHUAaQByAGUAZAApADoAIABTAGkAZABlAHIAZQBhAGwAIABvAHIAYgBpAHQAYQBsACAAcABlAHIAaQBvAGQAIABvAGYAIAB0AGgAZQAgAG8AdQB0AGUAcgAgACgAcwBsAG8AdwBlAHIAKQAgAGIAbwBkAHkAXABuACAAIAAgAC0AIABTACAAKAByAGUAcQB1AGkAcgBlAGQAKQA6ACAAUwB5AG4AbwBkAGkAYwAgAHAAZQByAGkAbwBkACAAKABvAGIAcwBlAHIAdgBlAGQAIABpAG4AdABlAHIAdgBhAGwAIABiAGUAdAB3AGUAZQBuACAAYwBvAG4AagB1AG4AYwB0AGkAbwBuAHMAKQBcAG4AIAAgACAALQAgAG8AdQB0AHAAdQB0ACAAKABvAHAAdABpAG8AbgBhAGwAKQA6ACAATwB1AHQAcAB1AHQAIABmAG8AcgBtAGEAdAAuACAAXABuACAAIAAgACAAIAAgACAALQAgAFwAIgBiAGEAcgBlAFwAIgAgAD0AIABSAGUAdAB1AHIAbgBzACAAUAAgAG8AbgBsAHkAIAAoAGQAZQBmAGEAdQBsAHQAKQBcAG4AIAAgACAAIAAgACAAIAAtACAAXAAiAHYAZQByAGIAbwBzAGUAXAAiACAAPQAgAFIAZQB0AHUAcgBuAHMAIABhACAAMgAtAGMAbwBsAHUAbQBuACAAdgBlAHIAdABpAGMAYQBsACAAdABhAGIAbABlADoAIABQACwAIABRACwAIABTACwAIAB3AGkAdABoACAAUAAgAGYAbABhAGcAZwBlAGQAIAAoAB4mKQBcAG4AIAAgACAALQAgAHAAcgBlAGMAIAAoAG8AcAB0AGkAbwBuAGEAbAApADoAIABEAGUAYwBpAG0AYQBsACAAcAByAGUAYwBpAHMAaQBvAG4AIAAoAGQAZQBmAGEAdQBsAHQAIAA9ACAANAApAFwAbgBcAG4AIAAgACAAUgBlAHQAdQByAG4AcwA6AFwAbgAgACAAIAAtACAAUwBpAGQAZQByAGUAYQBsACAAcABlAHIAaQBvAGQAIABQACAAKABiAGEAcgBlACkALAAgAG8AcgBcAG4AIAAgACAALQAgAFYAZQByAGIAbwBzAGUAIAAyAC0AYwBvAGwAdQBtAG4AIABhAHIAcgBhAHkAIAB3AGkAdABoACAAbABhAGIAZQBsAGUAZAAgAFAALAAgAFEALAAgAGEAbgBkACAAUwAgAHYAYQBsAHUAZQBzAFwAbgAgACAAIAAgACAAKABQACAAaQBzACAAZgBsAGEAZwBnAGUAZAAgAHcAaQB0AGgAIAAeJiAAdABvACAAaQBuAGQAaQBjAGEAdABlACAAaQB0ACcAcwAgAHQAaABlACAAcwBvAGwAdgBlAGQAIAB2AGEAbAB1AGUAKQBcAG4AXABuACAAIAAgAE4AbwB0AGUAcwA6AFwAbgAgACAAIAAtACAAUAAgAD0AIAAoAFEAIADXACAAUwApACAALwAgACgAUQAgACsAIABTACkAXABuACAAIAAgAC0AIABVAHMAZQBkACAAdwBoAGUAbgAgAHQAaABlACAAcwB5AG4AbwBkAGkAYwAgAHAAZQByAGkAbwBkACAAYQBuAGQAIABzAGwAbwB3AGUAcgAgAG8AcgBiAGkAdAAgAGEAcgBlACAAawBuAG8AdwBuACAAKABlAC4AZwAuACwAIABvAGIAcwBlAHIAdgBhAHQAaQBvAG4AYQBsACAAYQBzAHQAcgBvAG4AbwBtAHkAKQBcAG4AIAAgACAALQAgAE8AdQB0AHAAdQB0ACAAbABhAHkAbwB1AHQAIABpAHMAIABjAG8AbgBzAGkAcwB0AGUAbgB0ACAAYQBjAHIAbwBzAHMAIABhAGwAbAAgAHMAeQBuAG8AZABpAGMAIABzAG8AbAB2AGUAcgAgAGYAdQBuAGMAdABpAG8AbgBzAFwAbgBcAG4AIAAgACAARQB4AGEAbQBwAGwAZQA6AFwAbgAgACAAIABBAFMAVABSAE8AXwBTAFkATgBPAEQASQBDAF8AUQBTACgANgA4ADcALAAgADcANwA5AC4AOAA4ADEAMQAsACAAXAAiAHYAZQByAGIAbwBzAGUAXAAiACwAIAA0ACkAXABuACAAIAAgACAAIACSIVwAbgAgACAAIAAgACAAIAAgAFAAIAAeJiAAPQAgACAAIAAgADMANgA1AC4AMgA1AFwAbgAgACAAIAAgACAAIAAgAFEAIAA9ACAAIAAgACAAIAAgADYAOAA3AFwAbgAgACAAIAAgACAAIAAgAFMAIAA9ACAAIAAgACAAIAAgADcANwA5AC4AOAA4ADEAMQBcAG4AKgAvAFwAbgBBAFMAVABSAE8AXwBTAFkATgBPAEQASQBDAF8AUQBTACAAPQAgAEwAQQBNAEIARABBACgAUQAsACAAUwAsACAAWwBvAHUAdABwAHUAdABdACwAIABbAHAAcgBlAGMAXQAsAFwAbgAgACAAIAAgAEwARQBUACgAXABuACAAIAAgACAAIAAgACAAIABtAG8AZABlACwAIABJAEYAKABJAFMATwBNAEkAVABUAEUARAAoAG8AdQB0AHAAdQB0ACkAIAArACAAKABvAHUAdABwAHUAdAAgAD0AIABcACIAXAAiACkALAAgAFwAIgBiAGEAcgBlAFwAIgAsACAATABPAFcARQBSACgAbwB1AHQAcAB1AHQAKQApACwAXABuACAAIAAgACAAIAAgACAAIABkAGkAZwBpAHQAcwAsACAASQBGACgASQBTAE8ATQBJAFQAVABFAEQAKABwAHIAZQBjACkALAAgADQALAAgAHAAcgBlAGMAKQAsAFwAbgAgACAAIAAgACAAIAAgACAAXABuACAAIAAgACAAIAAgACAAIAAvAC8AIABDAG8AcgByAGUAYwB0ACAAZgBvAHIAbQB1AGwAYQA6ACAAUAAgAD0AIAAoAFEAIAAqACAAUwApACAALwAgACgAUQAgACsAIABTACkAXABuACAAIAAgACAAIAAgACAAIABQACwAIABSAE8AVQBOAEQAKAAoAFEAIAAqACAAUwApACAALwAgACgAUQAgACsAIABTACkALAAgAGQAaQBnAGkAdABzACkALABcAG4AIAAgACAAIAAgACAAIAAgAHYAZQByAGIAbwBzAGUALAAgAFYAUwBUAEEAQwBLACgASABTAFQAQQBDAEsAKABcACIAUAAgAB4mXAAiACwAIABQACkALAAgAEgAUwBUAEEAQwBLACgAXAAiAFEAIAA9AFwAIgAsACAAUQApACwAIABIAFMAVABBAEMASwAoAFwAIgBTACAAPQBcACIALAAgAFMAKQApACwAXABuACAAIAAgACAAIAAgACAAIAByAGUAcwB1AGwAdAAsACAASQBGACgAbQBvAGQAZQAgAD0AIABcACIAdgBlAHIAYgBvAHMAZQBcACIALAAgAHYAZQByAGIAbwBzAGUALAAgAFAAKQAsAFwAbgAgACAAIAAgACAAIAAgACAAcgBlAHMAdQBsAHQAXABuACAAIAAgACAAKQBcAG4AKQA7AFwAbgBcAG4ALwAqACAAQQBTAFQAUgBPAF8AQQBQAFAAQQBSAEUATgBUAF8AUwBPAEwAQQBSAF8AUwBJAFoARQBcAG4AIAAgACAAUAB1AHIAcABvAHMAZQA6AFwAbgAgACAAIABDAGEAbABjAHUAbABhAHQAZQBzACAAdABoAGUAIABhAHAAcABhAHIAZQBuAHQAIABhAG4AZwB1AGwAYQByACAAZABpAGEAbQBlAHQAZQByACAAbwBmACAAYQAgAHMAdABhAHIAIAAoAG8AcgAgAG8AdABoAGUAcgAgAG8AYgBqAGUAYwB0ACkAIABhAHMAIABzAGUAZQBuACAAZgByAG8AbQAgAGEAIABzAHAAZQBjAGkAZgBpAGUAZAAgAGQAaQBzAHQAYQBuAGMAZQAsAFwAbgAgACAAIABlAHgAcAByAGUAcwBzAGUAZAAgAGEAcwAgAGEAIABtAHUAbAB0AGkAcABsAGUAIABvAGYAIAB0AGgAZQAgAFMAdQBuABkgcwAgAGEAcABwAGEAcgBlAG4AdAAgAHMAaQB6AGUAIABmAHIAbwBtACAARQBhAHIAdABoAC4AXABuAFwAbgAgACAAIABJAG4AcAB1AHQAcwA6AFwAbgAgACAAIAAtACAAcgBhAGQAaQB1AHMAIAAoAHIAZQBxAHUAaQByAGUAZAApADoAIABSAGEAZABpAHUAcwAgAG8AZgAgAHQAaABlACAAbwBiAGoAZQBjAHQALAAgAGkAbgAgAHMAbwBsAGEAcgAgAHIAYQBkAGkAaQAgACgAUgAJJikAXABuACAAIAAgAC0AIABkAGkAcwB0AGEAbgBjAGUAIAAoAHIAZQBxAHUAaQByAGUAZAApADoAIABEAGkAcwB0AGEAbgBjAGUAIAB0AG8AIAB0AGgAZQAgAG8AYgBqAGUAYwB0ACwAIABpAG4AIABhAHMAdAByAG8AbgBvAG0AaQBjAGEAbAAgAHUAbgBpAHQAcwAgACgAQQBVACkAXABuACAAIAAgAC0AIABmAG8AcgBtAGEAdAAgACgAbwBwAHQAaQBvAG4AYQBsACkAOgAgAE8AdQB0AHAAdQB0ACAAbQBvAGQAZQAuAFwAbgAgACAAIAAgACAAIAAgAFwAIgByAGEAdwBcACIAIAAgACAAIAAgACAAIACSISAAcgBlAHQAdQByAG4AcwAgAG4AdQBtAGUAcgBpAGMAIABzAGMAYQBsAGEAcgAgACgAZQAuAGcALgAsACAAMQAuADUANAA1ACkAXABuACAAIAAgACAAIAAgACAAXAAiAGYAbwByAG0AYQB0AHQAZQBkAFwAIgAgAJIhIAByAGUAdAB1AHIAbgBzACAAcwB0AHIAaQBuAGcAIABmAG8AcgBtAGEAdAB0AGUAZAAgAGEAcwAgACgAZQAuAGcALgAsACAAXAAiADEALgA1ADQANQAJJlwAIgApAFwAbgAgACAAIAAgACAAIAAgAEQAZQBmAGEAdQBsAHQAIAAgACAAIAAgAJIhIABcACIAZgBvAHIAbQBhAHQAdABlAGQAXAAiAFwAbgAgACAAIAAtACAAcAByAGUAYwAgACgAbwBwAHQAaQBvAG4AYQBsACkAOgAgAE4AdQBtAGIAZQByACAAbwBmACAAZABlAGMAaQBtAGEAbAAgAHAAbABhAGMAZQBzACAAdABvACAAcgBvAHUAbgBkACAAdABvACAAKABkAGUAZgBhAHUAbAB0ACAAPQAgADQAKQBcAG4AXABuACAAIAAgAFIAZQB0AHUAcgBuAHMAOgBcAG4AIAAgACAALQAgAEEAcABwAGEAcgBlAG4AdAAgAGEAbgBnAHUAbABhAHIAIABzAGkAegBlACAAbwBmACAAdABoAGUAIABvAGIAagBlAGMAdAAgAGEAcwAgAGEAIABtAHUAbAB0AGkAcABsAGUAIABvAGYAIAB0AGgAZQAgAFMAdQBuABkgcwAuAFwAbgAgACAAIAAgACAAMQAuADAAIABtAGUAYQBuAHMAIAB0AGgAZQAgAG8AYgBqAGUAYwB0ACAAYQBwAHAAZQBhAHIAcwAgAGUAeABhAGMAdABsAHkAIAB0AGgAZQAgAHMAYQBtAGUAIABzAGkAegBlACAAYQBzACAAdABoAGUAIABTAHUAbgAgAGkAbgAgAEUAYQByAHQAaAAnAHMAIABzAGsAeQAuAFwAbgAgACAAIAAgACAAPgAxAC4AMAAgAG0AZQBhAG4AcwAgAGwAYQByAGcAZQByADsAIAA8ADEALgAwACAAbQBlAGEAbgBzACAAcwBtAGEAbABsAGUAcgAuAFwAbgBcAG4AIAAgACAATgBvAHQAZQBzADoAXABuACAAIAAgAC0AIABBAHMAcwB1AG0AZQBzACAAdABoAGEAdAAgAGkAbgBwAHUAdABzACAAYQByAGUAIABpAG4AIABzAG8AbABhAHIAIAByAGEAZABpAGkAIABhAG4AZAAgAEEAVQAsACAAdwBoAGkAYwBoACAAYwBhAG4AYwBlAGwAIABuAGEAdAB1AHIAYQBsAGwAeQAgAHQAbwAgAGEAIAB1AG4AaQB0AGwAZQBzAHMAIAByAGEAdABpAG8ALgBcAG4AIAAgACAALQAgAFUAcwBlAGYAdQBsACAAZgBvAHIAIAB3AG8AcgBsAGQAYgB1AGkAbABkAGkAbgBnACwAIAB2AGkAcwB1AGEAbAAgAHMAdABvAHIAeQB0AGUAbABsAGkAbgBnACwAIABhAG4AZAAgAGMAbwBtAHAAYQByAGEAdABpAHYAZQAgAGEAcwB0AHIAbwBuAG8AbQB5AC4AXABuACAAIAAgAC0AIABNAGEAeQAgAGIAZQAgAGUAeABwAGEAbgBkAGUAZAAgAGkAbgAgAGYAdQB0AHUAcgBlACAAdABvACAAcwB1AHAAcABvAHIAdAAgAHQAcgB1AGUAIABhAG4AZwB1AGwAYQByACAAdQBuAGkAdABzACAAKABhAHIAYwBtAGkAbgAsACAAZABlAGcAcgBlAGUAcwAsACAAZQB0AGMALgApAFwAbgAqAC8AXABuAEEAUwBUAFIATwBfAEEAUABQAEEAUgBFAE4AVABfAFMATwBMAEEAUgBfAFMASQBaAEUAIAA9ACAATABBAE0AQgBEAEEAKAByAGEAZABpAHUAcwAsACAAZABpAHMAdABhAG4AYwBlACwAIABbAGYAbwByAG0AYQB0AF0ALAAgAFsAcAByAGUAYwBdACwAXABuACAAIAAgACAATABFAFQAKABcAG4AIAAgACAAIAAgACAAIAAgAC8ALwAgAFMAZQB0ACAAZABlAGYAYQB1AGwAdAAgAHAAcgBlAGMAaQBzAGkAbwBuACAAaQBmACAAbwBtAGkAdAB0AGUAZABcAG4AIAAgACAAIAAgACAAIAAgAHAALAAgAEkARgAoAEkAUwBPAE0ASQBUAFQARQBEACgAcAByAGUAYwApACwAIAA0ACwAIABwAHIAZQBjACkALABcAG4AIAAgACAAIAAgACAAIAAgAFwAbgAgACAAIAAgACAAIAAgACAALwAvACAAQwBvAHIAZQAgAGMAYQBsAGMAdQBsAGEAdABpAG8AbgA6ACAAcgBhAHQAaQBvACAAbwBmACAAcgBhAGQAaQB1AHMAIAB0AG8AIABkAGkAcwB0AGEAbgBjAGUAXABuACAAIAAgACAAIAAgACAAIAByAGEAdwAsACAAcgBhAGQAaQB1AHMAIAAvACAAZABpAHMAdABhAG4AYwBlACwAXABuACAAIAAgACAAIAAgACAAIABcAG4AIAAgACAAIAAgACAAIAAgAC8ALwAgAEMAbwBuAGQAaQB0AGkAbwBuAGEAbAAgAG8AdQB0AHAAdQB0ACAAZgBvAHIAbQBhAHQAdABpAG4AZwBcAG4AIAAgACAAIAAgACAAIAAgAHIAZQBzAHUAbAB0ACwAIABJAEYAKABcAG4AIAAgACAAIAAgACAAIAAgACAAIAAgACAATwBSACgASQBTAE8ATQBJAFQAVABFAEQAKABmAG8AcgBtAGEAdAApACwAIABmAG8AcgBtAGEAdAAgAD0AIABcACIAZgBvAHIAbQBhAHQAdABlAGQAXAAiACkALABcAG4AIAAgACAAIAAgACAAIAAgACAAIAAgACAAVABFAFgAVAAoAHIAYQB3ACwAIABcACIAMAAuAFwAIgAgACYAIABSAEUAUABUACgAXAAiADAAXAAiACwAIABwACkAKQAgACYAIABcACIACSZcACIALAAgAC8ALwAgAGUALgBnAC4ALAAgAFwAIgAxAC4ANQA0ADUAMAAJJlwAIgBcAG4AIAAgACAAIAAgACAAIAAgACAAIAAgACAAcgBhAHcAIAAvAC8AIAByAGUAdAB1AHIAbgAgAHMAYwBhAGwAYQByAFwAbgAgACAAIAAgACAAIAAgACAAKQAsAFwAbgAgACAAIAAgACAAIAAgACAAcgBlAHMAdQBsAHQAXABuACAAIAAgACAAKQBcAG4AKQA7AFwAbgBcAG4ALwAqACAAQQBTAFQAUgBPAF8ATwBSAEIASQBUAF8AQwBPAE4ARgBJAEcAVQBSAEEAVABJAE8ATgBfAEkATgBEAEUAWABcAG4AIAAgACAAUAB1AHIAcABvAHMAZQA6AFwAbgAgACAAIABDAG8AbQBwAHUAdABlAHMAIABhACAAZABpAG0AZQBuAHMAaQBvAG4AbABlAHMAcwAgAGkAbgBkAGUAeAAgAHQAaABhAHQAIABjAGgAYQByAGEAYwB0AGUAcgBpAHoAZQBzACAAdABoAGUAIABjAG8AbgBmAGkAZwB1AHIAYQB0AGkAbwBuAFwAbgAgACAAIABvAGYAIABhACAAdAB3AG8ALQBiAG8AZAB5ACAAbwByAGIAaQB0AGEAbAAgAHMAeQBzAHQAZQBtACAAYgBhAHMAZQBkACAAbwBuACAAbQBhAHMAcwAgAGEAcwB5AG0AbQBlAHQAcgB5AC4AIABUAGgAaQBzACAAaQBuAGQAZQB4AFwAbgAgACAAIABwAHIAZQBkAGkAYwB0AHMAIAB3AGgAZQB0AGgAZQByACAAbwByAGIAaQB0AHMAIAB3AGkAbABsACAAYgBlACAAbgBlAHMAdABlAGQALAAgAHQAYQBuAGcAZQBuAHQAaQBhAGwALAAgAG8AcgAgAGMAcgBvAHMAcwBpAG4AZwAuAFwAbgBcAG4AIAAgACAASQBuAHAAdQB0AHMAOgBcAG4AIAAgACAALQAgAG0AYQBzAHMAMQA6ACAARgBpAHIAcwB0ACAAYgBvAGQAeQAgAG0AYQBzAHMAIAAoAHMAbwBsAGEAcgAgAG0AYQBzAHMAZQBzACkAXABuACAAIAAgAC0AIABtAGEAcwBzADIAOgAgAFMAZQBjAG8AbgBkACAAYgBvAGQAeQAgAG0AYQBzAHMAIAAoAHMAbwBsAGEAcgAgAG0AYQBzAHMAZQBzACkAXABuAFwAbgAgACAAIABSAGUAdAB1AHIAbgBzADoAXABuACAAIAAgAC0AIABDAG8AbgBmAGkAZwB1AHIAYQB0AGkAbwBuACAAaQBuAGQAZQB4ACAApABwACAAPQAgAHwAbQAxACAAEiIgAG0AMgB8ACAALwAgACgAbQAxACAAKwAgAG0AMgApACwAIAByAGEAbgBnAGUAIABbADAALAAgADEAKQBcAG4AXABuACAAIAAgAEkAbgB0AGUAcgBwAHIAZQB0AGEAdABpAG8AbgA6AFwAbgAgACAAIAAtACAAPAAgADAALgA0ADEANAAyACAAKAAaIjIAIAASIiAAMQApACAAkiEgAEMAcgBvAHMAcwBpAG4AZwAgAG8AcgBiAGkAdABzAFwAbgAgACAAIAAtACAAPQAgADAALgA0ADEANAAyACAAIAAgACAAIAAgACAAIAAgACAAkiEgAFQAYQBuAGcAZQBuAHQAaQBhAGwAIABiAG8AdQBuAGQAYQByAHkAIAAoAHMAaQBsAHYAZQByACAAcgBhAHQAaQBvACkAXABuACAAIAAgAC0AIAA+ACAAMAAuADQAMQA0ADIAIAAgACAAIAAgACAAIAAgACAAIACSISAATgBlAHMAdABlAGQAIABvAHIAYgBpAHQAcwBcAG4AXABuACAAIAAgAE4AbwB0AGUAcwA6AFwAbgAgACAAIAAtACAAVABoAGkAcwAgAGkAbgBkAGUAeAAgAGkAcwAgAHMAYwBhAGwAZQAtAGkAbgB2AGEAcgBpAGEAbgB0ACAAYQBuAGQAIABzAHkAbQBtAGUAdAByAGkAYwAuAFwAbgAgACAAIAAtACAAVQBzAGUAZgB1AGwAIABpAG4AIAB3AG8AcgBsAGQAYgB1AGkAbABkAGkAbgBnACwAIABjAGwAYQBzAHMAaQBmAGkAYwBhAHQAaQBvAG4ALAAgAGEAbgBkACAAYgBpAG4AYQByAHkAIABzAHkAcwB0AGUAbQAgAG0AbwBkAGUAbABpAG4AZwAuAFwAbgAqAC8AXABuAEEAUwBUAFIATwBfAE8AUgBCAEkAVABfAEMATwBOAEYASQBHAFUAUgBBAFQASQBPAE4AXwBJAE4ARABFAFgAIAA9ACAATABBAE0AQgBEAEEAKABtAGEAcwBzADEALAAgAG0AYQBzAHMAMgAsACAAQQBCAFMAKABtAGEAcwBzADEAIAAtACAAbQBhAHMAcwAyACkAIAAvACAAKABtAGEAcwBzADEAIAArACAAbQBhAHMAcwAyACkAKQA7AFwAbgBcAG4ALwAqACAAQQBTAFQAUgBPAF8AUwBQAEgARQBSAEkAQwBBAEwAXwBUAE8AXwBDAEEAUgBUAEUAUwBJAEEATgBcAG4AIAAgACAAUAB1AHIAcABvAHMAZQA6AFwAbgAgACAAIABDAG8AbgB2AGUAcgB0AHMAIABzAHAAaABlAHIAaQBjAGEAbAAgAGMAbwBvAHIAZABpAG4AYQB0AGUAcwAgAHQAbwAgAEMAYQByAHQAZQBzAGkAYQBuACAAKAB4ACwAIAB5ACwAIAB6ACkALABcAG4AIAAgACAAYQBzAHMAdQBtAGkAbgBnACAAcABoAGkAIABpAHMAIABpAG4AYwBsAGkAbgBhAHQAaQBvAG4AIABmAHIAbwBtACAAdABoAGUAIAB2AGUAcgB0AGkAYwBhAGwAIABhAHgAaQBzACAAYQBuAGQAIAB0AGgAZQB0AGEAIABpAHMAIABhAHoAaQBtAHUAdABoAC4AXABuAFwAbgAgACAAIABJAG4AcAB1AHQAcwA6AFwAbgAgACAAIAAtACAAcABoAGkAOgAgACAAIAAgAEkAbgBjAGwAaQBuAGEAdABpAG8AbgAgAGEAbgBnAGwAZQAgACgAZABlAGcAcgBlAGUAcwApACwAIAAwACAAPQAgAG4AbwByAHQAaAAgAHAAbwBsAGUALAAgADkAMAAgAD0AIABlAHEAdQBhAHQAbwByACwAIAAxADgAMAAgAD0AIABzAG8AdQB0AGgAIABwAG8AbABlAFwAbgAgACAAIAAtACAAdABoAGUAdABhADoAIAAgAEEAegBpAG0AdQB0AGgAYQBsACAAYQBuAGcAbABlACAAKABkAGUAZwByAGUAZQBzACkALAAgADAAIAA9ACAAcAByAGkAbQBlACAAbQBlAHIAaQBkAGkAYQBuACwAIAA5ADAAIAA9ACAAZQBhAHMAdABcAG4AIAAgACAALQAgAHIAOgAgACAAIAAgACAAIABSAGEAZABpAGEAbAAgAGQAaQBzAHQAYQBuAGMAZQBcAG4AIAAgACAALQAgAHAAcgBlAGMAIAAoAG8AcAB0AGkAbwBuAGEAbAApADoAIABEAGUAYwBpAG0AYQBsACAAcAByAGUAYwBpAHMAaQBvAG4AIAAoAGQAZQBmAGEAdQBsAHQAIAA9ACAAMwApAFwAbgBcAG4AIAAgACAAUgBlAHQAdQByAG4AcwA6AFwAbgAgACAAIAAtACAAMQDXADMAIABhAHIAcgBhAHkAOgAgAHsAeAAsACAAeQAsACAAegB9ACwAIAByAG8AdQBuAGQAZQBkACAAdABvACAAWwBwAHIAZQBjAF0AIABkAGkAZwBpAHQAcwBcAG4AXABuACAAIAAgAE4AbwB0AGUAcwA6AFwAbgAgACAAIAAtACAAQwBvAG0AcABhAHQAaQBiAGwAZQAgAHcAaQB0AGgAIABtAGEAcABwAGkAbgBnACAAYQBuAGQAIABzAGkAbQB1AGwAYQB0AGkAbwBuACAAcwB5AHMAdABlAG0AcwAgAHUAcwBpAG4AZwAgAHMAcABoAGUAcgBpAGMAYQBsACAAZwBlAG8AbQBlAHQAcgB5AC4AXABuACAAIAAgAC0AIABBAHMAcwB1AG0AZQBzACAAcwB0AGEAbgBkAGEAcgBkACAAcgBpAGcAaAB0AC0AaABhAG4AZABlAGQAIABjAG8AbwByAGQAaQBuAGEAdABlACAAcwB5AHMAdABlAG0ALgBcAG4AKgAvAFwAbgBBAFMAVABSAE8AXwBTAFAASABFAFIASQBDAEEATABfAFQATwBfAEMAQQBSAFQARQBTAEkAQQBOACAAPQAgAEwAQQBNAEIARABBACgAcABoAGkALAAgAHQAaABlAHQAYQAsACAAcgAsACAAcAByAGUAYwAsAFwAbgAgACAAIAAgAEwARQBUACgAXABuACAAIAAgACAAIAAgACAAIAAvAC8AIABIAGEAbgBkAGwAZQAgAGQAZQBmAGEAdQBsAHQAIABwAHIAZQBjAGkAcwBpAG8AbgBcAG4AIAAgACAAIAAgACAAIAAgAHAAcgBlAGMALAAgAEkARgAoAEkAUwBPAE0ASQBUAFQARQBEACgAcAByAGUAYwApACAAKwAgACgAcAByAGUAYwAgADwAIAAwACkALAAgADMALAAgAHAAcgBlAGMAKQAsAFwAbgAgACAAIAAgACAAIAAgACAAXABuACAAIAAgACAAIAAgACAAIAAvAC8AIABDAG8AbgB2AGUAcgB0ACAAZABlAGcAcgBlAGUAcwAgAHQAbwAgAHIAYQBkAGkAYQBuAHMAXABuACAAIAAgACAAIAAgACAAIABwAGgAaQBfAHIAYQBkACwAIABSAEEARABJAEEATgBTACgAcABoAGkAKQAsAFwAbgAgACAAIAAgACAAIAAgACAAdABoAGUAdABhAF8AcgBhAGQALAAgAFIAQQBEAEkAQQBOAFMAKAB0AGgAZQB0AGEAKQAsAFwAbgAgACAAIAAgACAAIAAgACAAXABuACAAIAAgACAAIAAgACAAIAAvAC8AIABUAHIAaQBnACAAYwBhAGwAYwB1AGwAYQB0AGkAbwBuAHMAXABuACAAIAAgACAAIAAgACAAIAB4AF8AcgBhAHcALAAgAHIAIAAqACAAUwBJAE4AKABwAGgAaQBfAHIAYQBkACkAIAAqACAAQwBPAFMAKAB0AGgAZQB0AGEAXwByAGEAZAApACwAXABuACAAIAAgACAAIAAgACAAIAB5AF8AcgBhAHcALAAgAHIAIAAqACAAUwBJAE4AKABwAGgAaQBfAHIAYQBkACkAIAAqACAAUwBJAE4AKAB0AGgAZQB0AGEAXwByAGEAZAApACwAXABuACAAIAAgACAAIAAgACAAIAB6AF8AcgBhAHcALAAgAHIAIAAqACAAQwBPAFMAKABwAGgAaQBfAHIAYQBkACkALABcAG4AIAAgACAAIAAgACAAIAAgAFwAbgAgACAAIAAgACAAIAAgACAALwAvACAAUgBvAHUAbgBkACAAYQBuAGQAIAByAGUAdAB1AHIAbgAgAGEAcwAgADEA1wAzACAAYQByAHIAYQB5AFwAbgAgACAAIAAgACAAIAAgACAAeAAsACAAUgBPAFUATgBEACgAeABfAHIAYQB3ACwAIABwAHIAZQBjACkALABcAG4AIAAgACAAIAAgACAAIAAgAHkALAAgAFIATwBVAE4ARAAoAHkAXwByAGEAdwAsACAAcAByAGUAYwApACwAXABuACAAIAAgACAAIAAgACAAIAB6ACwAIABSAE8AVQBOAEQAKAB6AF8AcgBhAHcALAAgAHAAcgBlAGMAKQAsAFwAbgAgACAAIAAgACAAIAAgACAASABTAFQAQQBDAEsAKAB4ACwAIAB5ACwAIAB6ACkAXABuACAAIAAgACAAKQBcAG4AKQA7AFwAbgBcAG4ALwAqACAAQQBTAFQAUgBPAF8AQwBBAFIAVABFAFMASQBBAE4AXwBUAE8AXwBTAFAASABFAFIASQBDAEEATABcAG4AIAAgACAAUAB1AHIAcABvAHMAZQA6AFwAbgAgACAAIABDAG8AbgB2AGUAcgB0AHMAIABDAGEAcgB0AGUAcwBpAGEAbgAgAGMAbwBvAHIAZABpAG4AYQB0AGUAcwAgACgAeAAsACAAeQAsACAAegApACAAaQBuAHQAbwAgAHMAcABoAGUAcgBpAGMAYQBsACAAYwBvAG8AcgBkAGkAbgBhAHQAZQBzADoAXABuACAAIAAgAGkAbgBjAGwAaQBuAGEAdABpAG8AbgAgACgAcABoAGkAKQAsACAAYQB6AGkAbQB1AHQAaAAgACgAdABoAGUAdABhACkALAAgAGEAbgBkACAAcgBhAGQAaQB1AHMAIAAoAHIAKQAuAFwAbgBcAG4AIAAgACAASQBuAHAAdQB0AHMAOgBcAG4AIAAgACAALQAgAHgALAAgAHkALAAgAHoAOgAgAEMAYQByAHQAZQBzAGkAYQBuACAAYwBvAG8AcgBkAGkAbgBhAHQAZQBzAFwAbgAgACAAIAAtACAAcAByAGUAYwAgACgAbwBwAHQAaQBvAG4AYQBsACkAOgAgAEQAZQBjAGkAbQBhAGwAIABwAHIAZQBjAGkAcwBpAG8AbgAgACgAZABlAGYAYQB1AGwAdAAgAD0AIAAzACkAXABuAFwAbgAgACAAIABSAGUAdAB1AHIAbgBzADoAXABuACAAIAAgAC0AIAAxANcAMwAgAGEAcgByAGEAeQA6ACAAewBwAGgAaQAsACAAdABoAGUAdABhACwAIAByAH0ALAAgAHIAbwB1AG4AZABlAGQAIAB0AG8AIABbAHAAcgBlAGMAXQAgAGQAaQBnAGkAdABzAFwAbgBcAG4AIAAgACAATgBvAHQAZQBzADoAXABuACAAIAAgAC0AIABwAGgAaQAgAD0AIABpAG4AYwBsAGkAbgBhAHQAaQBvAG4AIABmAHIAbwBtACAAdgBlAHIAdABpAGMAYQBsACAAKAAwACAAPQAgAHAAbwBsAGUALAAgADkAMAAgAD0AIABlAHEAdQBhAHQAbwByACkAXABuACAAIAAgAC0AIAB0AGgAZQB0AGEAIAA9ACAAYQB6AGkAbQB1AHQAaABhAGwAIABkAGkAcgBlAGMAdABpAG8AbgAgAGYAcgBvAG0AIAB4AC0AYQB4AGkAcwAsACAAMAATIDMANgAwALAAXABuACoALwBcAG4AQQBTAFQAUgBPAF8AQwBBAFIAVABFAFMASQBBAE4AXwBUAE8AXwBTAFAASABFAFIASQBDAEEATAAgAD0AIABMAEEATQBCAEQAQQAoAHgALAAgAHkALAAgAHoALAAgAHAAcgBlAGMALABcAG4AIAAgACAAIABMAEUAVAAoAFwAbgAgACAAIAAgACAAIAAgACAALwAvACAASABhAG4AZABsAGUAIABkAGUAZgBhAHUAbAB0ACAAcgBvAHUAbgBkAGkAbgBnACAAcAByAGUAYwBpAHMAaQBvAG4AXABuACAAIAAgACAAIAAgACAAIABwAHIAZQBjACwAIABJAEYAKABJAFMATwBNAEkAVABUAEUARAAoAHAAcgBlAGMAKQAgACsAIAAoAHAAcgBlAGMAIAA8ACAAMAApACwAIAAzACwAIABwAHIAZQBjACkALABcAG4AIAAgACAAIAAgACAAIAAgAFwAbgAgACAAIAAgACAAIAAgACAALwAvACAAQwBvAG0AcAB1AHQAZQAgAHIAYQBkAGkAYQBsACAAZABpAHMAdABhAG4AYwBlACAAZgByAG8AbQAgAG8AcgBpAGcAaQBuAFwAbgAgACAAIAAgACAAIAAgACAAcgAsACAAUwBRAFIAVAAoAHgAIABeACAAMgAgACsAIAB5ACAAXgAgADIAIAArACAAegAgAF4AIAAyACkALABcAG4AIAAgACAAIAAgACAAIAAgAFwAbgAgACAAIAAgACAAIAAgACAALwAvACAAQwBvAG0AcAB1AHQAZQAgAGkAbgBjAGwAaQBuAGEAdABpAG8AbgAgAGEAbgBnAGwAZQAgAGYAcgBvAG0AIAB2AGUAcgB0AGkAYwBhAGwAIABhAHgAaQBzACAAKAB6ACkAXABuACAAIAAgACAAIAAgACAAIABwAGgAaQAsACAARABFAEcAUgBFAEUAUwAoAEEAQwBPAFMAKAB6ACAALwAgAHIAKQApACwAXABuACAAIAAgACAAIAAgACAAIABcAG4AIAAgACAAIAAgACAAIAAgAC8ALwAgAEMAbwBtAHAAdQB0AGUAIABhAHoAaQBtAHUAdABoAGEAbAAgAGEAbgBnAGwAZQAgAGkAbgAgAHgALQB5ACAAcABsAGEAbgBlACwAIABuAG8AcgBtAGEAbABpAHoAZQBkACAAdABvACAAWwAwACwAIAAzADYAMAApAFwAbgAgACAAIAAgACAAIAAgACAAdABoAGUAdABhACwAIABNAE8ARAAoAEQARQBHAFIARQBFAFMAKABBAFQAQQBOADIAKAB5ACwAIAB4ACkAKQAsACAAMwA2ADAAKQAsAFwAbgAgACAAIAAgACAAIAAgACAAXABuACAAIAAgACAAIAAgACAAIAAvAC8AIABSAG8AdQBuAGQAIABhAGwAbAAgAG8AdQB0AHAAdQB0AHMAXABuACAAIAAgACAAIAAgACAAIABwAGgAaQBfAG8AdQB0ACwAIABSAE8AVQBOAEQAKABwAGgAaQAsACAAcAByAGUAYwApACwAXABuACAAIAAgACAAIAAgACAAIAB0AGgAZQB0AGEAXwBvAHUAdAAsACAAUgBPAFUATgBEACgAdABoAGUAdABhACwAIABwAHIAZQBjACkALABcAG4AIAAgACAAIAAgACAAIAAgAHIAXwBvAHUAdAAsACAAUgBPAFUATgBEACgAcgAsACAAcAByAGUAYwApACwAXABuACAAIAAgACAAIAAgACAAIABcAG4AIAAgACAAIAAgACAAIAAgAC8ALwAgAFIAZQB0AHUAcgBuACAAYQBzACAAMQDXADMAIABhAHIAcgBhAHkAXABuACAAIAAgACAAIAAgACAAIABIAFMAVABBAEMASwAoAHAAaABpAF8AbwB1AHQALAAgAHQAaABlAHQAYQBfAG8AdQB0ACwAIAByAF8AbwB1AHQAKQBcAG4AIAAgACAAIAApAFwAbgApADsAXABuAFwAbgAvACoAIABBAFMAVABSAE8AXwBPAFIAQgBJAFQAXwBBAFgASQBTAFwAbgAgACAAIABQAHUAcgBwAG8AcwBlADoAXABuACAAIAAgAEMAbwBtAHAAdQB0AGUAcwAgAHQAaABlACAAcwBlAG0AaQAtAG0AYQBqAG8AcgAgAGEAeABpAHMAIAAoAGkAbgAgAEEAVQApACAAbwBmACAAYQAgAHQAdwBvAC0AYgBvAGQAeQAgAHMAeQBzAHQAZQBtAFwAbgAgACAAIABiAGEAcwBlAGQAIABvAG4AIAB0AG8AdABhAGwAIABtAGEAcwBzACAAKABpAG4AIABzAG8AbABhAHIAIABtAGEAcwBzAGUAcwApACAAYQBuAGQAIABvAHIAYgBpAHQAYQBsACAAcABlAHIAaQBvAGQAIAAoAGkAbgAgAHkAZQBhAHIAcwApAC4AXABuAFwAbgAgACAAIABJAG4AcAB1AHQAcwA6AFwAbgAgACAAIAAtACAAbQBhAHMAcwAxADoAIABQAHIAaQBtAGEAcgB5ACAAbQBhAHMAcwAgACgAaQBuACAAcwBvAGwAYQByACAAbQBhAHMAcwBlAHMAKQBcAG4AIAAgACAALQAgAG0AYQBzAHMAMgAgACgAbwBwAHQAaQBvAG4AYQBsACkAOgAgAFMAZQBjAG8AbgBkAGEAcgB5ACAAbQBhAHMAcwAgACgAaQBuACAAcwBvAGwAYQByACAAbQBhAHMAcwBlAHMAOwAgAGQAZQBmAGEAdQBsAHQAcwAgAHQAbwAgADAAIABpAGYAIABvAG0AaQB0AHQAZQBkACAAbwByACAAPQAgADEAKQBcAG4AIAAgACAALQAgAHAAZQByAGkAbwBkADoAIABPAHIAYgBpAHQAYQBsACAAcABlAHIAaQBvAGQAIAAoAGkAbgAgAHkAZQBhAHIAcwApAFwAbgBcAG4AIAAgACAAUgBlAHQAdQByAG4AcwA6AFwAbgAgACAAIAAtACAATwByAGIAaQB0AGEAbAAgAGEAeABpAHMAIABpAG4AIABhAHMAdAByAG8AbgBvAG0AaQBjAGEAbAAgAHUAbgBpAHQAcwAgACgAQQBVACkAXABuAFwAbgAgACAAIABOAG8AdABlAHMAOgBcAG4AIAAgACAALQAgAFUAcwBlAHMAIABOAGUAdwB0AG8AbgBpAGEAbgAgAGYAbwByAG0AIABvAGYAIABLAGUAcABsAGUAcgAnAHMAIABUAGgAaQByAGQAIABMAGEAdwAuAFwAbgAgACAAIAAtACAAbQBhAHMAcwAyACAAaQBzACAAYwBvAG4AdgBlAHIAdABlAGQAIABmAHIAbwBtACAAcwBvAGwAYQByACAAbQBhAHMAcwBlAHMAIABpAGYAIABwAHIAZQBzAGUAbgB0AC4AXABuACoALwBcAG4AQQBTAFQAUgBPAF8ATwBSAEIASQBUAF8AQQBYAEkAUwAgAD0AIABMAEEATQBCAEQAQQAoAG0AYQBzAHMAMQAsACAAbQBhAHMAcwAyACwAIABwAGUAcgBpAG8AZAAsAFwAbgAgACAAIAAgAEwARQBUACgAXABuACAAIAAgACAAIAAgACAAIABtAF8AMgAsACAASQBGACgAKABJAFMATwBNAEkAVABUAEUARAAoAG0AYQBzAHMAMgApACkAIAArACAAKABtAGEAcwBzADIAIAA9ACAAMQApACwAIAAwACwAIABtAGEAcwBzADIAIAAqACAAMAAuADAAMAAwADAAMAAzADAAMAAzACkALABcAG4AIAAgACAAIAAgACAAIAAgAGEAeABpAHMALAAgAFAATwBXAEUAUgAoACgAUABPAFcARQBSACgAcABlAHIAaQBvAGQALAAgADIAKQAgACoAIAAoAG0AYQBzAHMAMQAgACsAIABtAF8AMgApACkALAAgADEAIAAvACAAMwApACwAXABuACAAIAAgACAAIAAgACAAIABhAHgAaQBzAFwAbgAgACAAIAAgACkAXABuACkAOwBcAG4AXABuAC8AKgAgAEEAUwBUAFIATwBfAE8AUgBCAEkAVABfAFAARQBSAEkATwBEAFwAbgAgACAAIABQAHUAcgBwAG8AcwBlADoAXABuACAAIAAgAEMAbwBtAHAAdQB0AGUAcwAgAHQAaABlACAAbwByAGIAaQB0AGEAbAAgAHAAZQByAGkAbwBkACAAKABpAG4AIAB5AGUAYQByAHMAKQAgAG8AZgAgAGEAIAB0AHcAbwAtAGIAbwBkAHkAIABzAHkAcwB0AGUAbQBcAG4AIAAgACAAYgBhAHMAZQBkACAAbwBuACAAdABvAHQAYQBsACAAbQBhAHMAcwAgACgAaQBuACAAcwBvAGwAYQByACAAbQBhAHMAcwBlAHMAKQAgAGEAbgBkACAAcwBlAG0AaQAtAG0AYQBqAG8AcgAgAGEAeABpAHMAIAAoAGkAbgAgAEEAVQApAC4AXABuAFwAbgAgACAAIABJAG4AcAB1AHQAcwA6AFwAbgAgACAAIAAtACAAbQBhAHMAcwAxADoAIABQAHIAaQBtAGEAcgB5ACAAbQBhAHMAcwAgACgAaQBuACAAcwBvAGwAYQByACAAbQBhAHMAcwBlAHMAKQBcAG4AIAAgACAALQAgAG0AYQBzAHMAMgAgACgAbwBwAHQAaQBvAG4AYQBsACkAOgAgAFMAZQBjAG8AbgBkAGEAcgB5ACAAbQBhAHMAcwAgACgAaQBuACAAcwBvAGwAYQByACAAbQBhAHMAcwBlAHMAOwAgAGQAZQBmAGEAdQBsAHQAcwAgAHQAbwAgADAAIABpAGYAIABvAG0AaQB0AHQAZQBkACAAbwByACAAPQAgADEAKQBcAG4AIAAgACAALQAgAGEAeABpAHMAOgAgAE8AcgBiAGkAdABhAGwAIABhAHgAaQBzACAAKABpAG4AIABBAFUAKQBcAG4AXABuACAAIAAgAFIAZQB0AHUAcgBuAHMAOgBcAG4AIAAgACAALQAgAE8AcgBiAGkAdABhAGwAIABwAGUAcgBpAG8AZAAgAGkAbgAgAHkAZQBhAHIAcwBcAG4AKgAvAFwAbgBBAFMAVABSAE8AXwBPAFIAQgBJAFQAXwBQAEUAUgBJAE8ARAAgAD0AIABMAEEATQBCAEQAQQAoAG0AYQBzAHMAMQAsACAAbQBhAHMAcwAyACwAIABhAHgAaQBzACwAXABuACAAIAAgACAATABFAFQAKABcAG4AIAAgACAAIAAgACAAIAAgAG0AXwAyACwAIABJAEYAKAAoAEkAUwBPAE0ASQBUAFQARQBEACgAbQBhAHMAcwAyACkAKQAgACsAIAAoAG0AYQBzAHMAMgAgAD0AIAAxACkALAAgADAALAAgAG0AYQBzAHMAMgAgACoAIAAwAC4AMAAwADAAMAAwADMAMAAwADIANwAzACkALABcAG4AIAAgACAAIAAgACAAIAAgAHAAZQByAGkAbwBkACwAIABTAFEAUgBUACgAUABPAFcARQBSACgAYQB4AGkAcwAsACAAMwApACAALwAgACgAbQBhAHMAcwAxACAAKwAgAG0AXwAyACkAKQAsAFwAbgAgACAAIAAgACAAIAAgACAAcABlAHIAaQBvAGQAXABuACAAIAAgACAAKQBcAG4AKQA7AFwAbgBcAG4ALwAqACAAQQBTAFQAUgBPAF8ATwBSAEIASQBUAF8AUwBVAE0AXwBNAEEAUwBTAEUAUwBcAG4AIAAgACAAUAB1AHIAcABvAHMAZQA6AFwAbgAgACAAIABDAG8AbQBwAHUAdABlAHMAIAB0AGgAZQAgAGMAbwBtAGIAaQBuAGUAZAAgAG0AYQBzAHMAIAAoAGkAbgAgAHMAbwBsAGEAcgAgAG0AYQBzAHMAZQBzACkAIABvAGYAIABhACAAdAB3AG8ALQBiAG8AZAB5ACAAcwB5AHMAdABlAG0AXABuACAAIAAgAGYAcgBvAG0AIABvAHIAYgBpAHQAYQBsACAAYQB4AGkAcwAgACgAaQBuACAAQQBVACkAIABhAG4AZAAgAHAAZQByAGkAbwBkACAAKABpAG4AIAB5AGUAYQByAHMAKQAuAFwAbgBcAG4AIAAgACAASQBuAHAAdQB0AHMAOgBcAG4AIAAgACAALQAgAGEAeABpAHMAOgAgAFMAZQBtAGkALQBtAGEAagBvAHIAIABhAHgAaQBzACAAKABBAFUAKQBcAG4AIAAgACAALQAgAHAAZQByAGkAbwBkADoAIABPAHIAYgBpAHQAYQBsACAAcABlAHIAaQBvAGQAIAAoAHkAZQBhAHIAcwApAFwAbgBcAG4AIAAgACAAUgBlAHQAdQByAG4AcwA6AFwAbgAgACAAIAAtACAAVABvAHQAYQBsACAAcwB5AHMAdABlAG0AIABtAGEAcwBzACAAKABpAG4AIABzAG8AbABhAHIAIABtAGEAcwBzAGUAcwApAFwAbgAqAC8AXABuAEEAUwBUAFIATwBfAE8AUgBCAEkAVABfAFMAVQBNAF8ATQBBAFMAUwBFAFMAIAA9ACAATABBAE0AQgBEAEEAKABhAHgAaQBzACwAIABwAGUAcgBpAG8AZAAsACAAUABPAFcARQBSACgAYQB4AGkAcwAsACAAMwApACAALwAgAFAATwBXAEUAUgAoAHAAZQByAGkAbwBkACwAIAAyACkAKQA7AFwAbgBcAG4ALwAqACAAQQBTAFQAUgBPAF8ATwBSAEIASQBUAF8AUwBPAEwAVgBFAFIAXABuACAAIAAgAFAAdQByAHAAbwBzAGUAOgBcAG4AIAAgACAAVQBuAGkAZgBpAGUAZAAgAHMAbwBsAHYAZQByACAAZgBvAHIAIABvAHIAYgBpAHQAYQBsACAAYQB4AGkAcwAsACAAcABlAHIAaQBvAGQALAAgAG8AcgAgAHQAbwB0AGEAbAAgAG0AYQBzAHMAIABpAG4AIABhACAAdAB3AG8ALQBiAG8AZAB5ACAAcwB5AHMAdABlAG0ALgBcAG4AIAAgACAAUwBlAGwAZQBjAHQAcwAgAGEAcABwAHIAbwBwAHIAaQBhAHQAZQAgAGYAbwByAG0AdQBsAGEAIABiAGEAcwBlAGQAIABvAG4AIABtAG8AZABlAC4AXABuAFwAbgAgACAAIABJAG4AcAB1AHQAcwA6AFwAbgAgACAAIAAtACAAbQBvAGQAZQA6ACAATwBuAGUAIABvAGYAIABcACIAYQB4AGkAcwBcACIALAAgAFwAIgBwAGUAcgBpAG8AZABcACIALAAgAG8AcgAgAFwAIgBtAGEAcwBzAFwAIgBcAG4AIAAgACAALQAgAHYAYQBsAF8AMQA6ACAARgBpAHIAcwB0ACAAawBuAG8AdwBuACAAdgBhAGwAdQBlACAAKABkAGUAcABlAG4AZABzACAAbwBuACAAbQBvAGQAZQApAFwAbgAgACAAIAAtACAAdgBhAGwAXwAyADoAIABTAGUAYwBvAG4AZAAgAGsAbgBvAHcAbgAgAHYAYQBsAHUAZQAgACgAZABlAHAAZQBuAGQAcwAgAG8AbgAgAG0AbwBkAGUAKQBcAG4AIAAgACAALQAgAG0AYQBzAHMAMgAgACgAbwBwAHQAaQBvAG4AYQBsACkAOgAgAFMAZQBjAG8AbgBkAGEAcgB5ACAAbQBhAHMAcwAgACgAaQBuACAAcwBvAGwAYQByACAAbQBhAHMAcwBlAHMAOwAgAGQAZQBmAGEAdQBsAHQAcwAgAHQAbwAgADAAIABpAGYAIABvAG0AaQB0AHQAZQBkACAAbwByACAAPQAgADEAKQBcAG4AIAAgACAALQAgAHAAcgBlAGMAaQBzAGkAbwBuACAAKABvAHAAdABpAG8AbgBhAGwAKQA6ACAARABlAGMAaQBtAGEAbAAgAHAAbABhAGMAZQBzACAAZgBvAHIAIABmAG8AcgBtAGEAdAB0AGUAZAAgAG8AdQB0AHAAdQB0ACAAKABkAGUAZgBhAHUAbAB0ACAAPQAgADQAKQBcAG4AXABuACAAIAAgAFIAZQB0AHUAcgBuAHMAOgBcAG4AIAAgACAALQAgAFIAZQBzAHUAbAB0ACAAYQBzACAAYQAgAG4AdQBtAGIAZQByACAAbwByACAAbABhAGIAZQBsAGUAZAAgAHMAdAByAGkAbgBnACwAIABkAGUAcABlAG4AZABpAG4AZwAgAG8AbgAgAG0AbwBkAGUAIABhAG4AZAAgAGYAbwByAG0AYQB0AFwAbgBcAG4AIAAgACAATgBvAHQAZQBzADoAXABuACAAIAAgAC0AIABtAGEAcwBzADIAIABpAHMAIABvAG4AbAB5ACAAcgBlAGwAZQB2AGEAbgB0ACAAZgBvAHIAIABcACIAYQB4AGkAcwBcACIAIABhAG4AZAAgAFwAIgBwAGUAcgBpAG8AZABcACIAIABtAG8AZABlAHMALgBcAG4AKgAvAFwAbgBBAFMAVABSAE8AXwBPAFIAQgBJAFQAXwBTAE8ATABWAEUAUgAgAD0AIABMAEEATQBCAEQAQQAoAG0AbwBkAGUALAAgAHYAYQBsAF8AMQAsACAAdgBhAGwAXwAyACwAIABtAGEAcwBzADIALAAgAHAAcgBlAGMAaQBzAGkAbwBuACwAXABuACAAIAAgACAATABFAFQAKABcAG4AIAAgACAAIAAgACAAIAAgAG0AXwAyACwAIABJAEYAKABJAFMATwBNAEkAVABUAEUARAAoAG0AYQBzAHMAMgApACAAKwAgACgAbQBhAHMAcwAyACAAPQAgADEAKQAsACAAMAAsACAAbQBhAHMAcwAyACAAKgAgADAALgAwADAAMAAwADAAMwAwADAAMwApACwAXABuACAAIAAgACAAIAAgACAAIABwAHIAZQBjACwAIABJAEYAKABJAFMATwBNAEkAVABUAEUARAAoAHAAcgBlAGMAaQBzAGkAbwBuACkALAAgADQALAAgAHAAcgBlAGMAaQBzAGkAbwBuACkALABcAG4AIAAgACAAIAAgACAAIAAgAHIAZQBzAHUAbAB0ACwAIABTAFcASQBUAEMASAAoAFwAbgAgACAAIAAgACAAIAAgACAAIAAgACAAIABMAE8AVwBFAFIAKABtAG8AZABlACkALABcAG4AIAAgACAAIAAgACAAIAAgACAAIAAgACAAXAAiAGEAeABpAHMAXAAiACwAIABQAE8AVwBFAFIAKAAoAFAATwBXAEUAUgAoAHYAYQBsAF8AMgAsACAAMgApACAAKgAgACgAdgBhAGwAXwAxACAAKwAgAG0AXwAyACkAKQAsACAAMQAgAC8AIAAzACkALABcAG4AIAAgACAAIAAgACAAIAAgACAAIAAgACAAXAAiAHAAZQByAGkAbwBkAFwAIgAsACAAUwBRAFIAVAAoAFAATwBXAEUAUgAoAHYAYQBsAF8AMgAsACAAMwApACAALwAgACgAdgBhAGwAXwAxACAAKwAgAG0AXwAyACkAKQAsAFwAbgAgACAAIAAgACAAIAAgACAAIAAgACAAIABcACIAbQBhAHMAcwBcACIALAAgAFAATwBXAEUAUgAoAHYAYQBsAF8AMQAsACAAMwApACAALwAgAFAATwBXAEUAUgAoAHYAYQBsAF8AMgAsACAAMgApACwAXABuACAAIAAgACAAIAAgACAAIAAgACAAIAAgAE4AQQAoACkAXABuACAAIAAgACAAIAAgACAAIAApACwAXABuACAAIAAgACAAIAAgACAAIABsAGEAYgBlAGwALAAgAFMAVwBJAFQAQwBIACgAXABuACAAIAAgACAAIAAgACAAIAAgACAAIAAgAEwATwBXAEUAUgAoAG0AbwBkAGUAKQAsAFwAbgAgACAAIAAgACAAIAAgACAAIAAgACAAIABcACIAYQB4AGkAcwBcACIALAAgAFwAIgBBAHgAaQBzACAAPQAgAFwAIgAsAFwAbgAgACAAIAAgACAAIAAgACAAIAAgACAAIABcACIAcABlAHIAaQBvAGQAXAAiACwAIABcACIAUABlAHIAaQBvAGQAIAA9ACAAXAAiACwAXABuACAAIAAgACAAIAAgACAAIAAgACAAIAAgAFwAIgBtAGEAcwBzAFwAIgAsACAAXAAiAE0AYQBzAHMAIAA9ACAAXAAiACwAXABuACAAIAAgACAAIAAgACAAIAAgACAAIAAgAFwAIgA/AFwAIgBcAG4AIAAgACAAIAAgACAAIAAgACkALABcAG4AIAAgACAAIAAgACAAIAAgAFQARQBYAFQAKAByAGUAcwB1AGwAdAAsACAAXAAiADAALgBcACIAIAAmACAAUgBFAFAAVAAoAFwAIgAwAFwAIgAsACAAcAByAGUAYwApACkAIAAmACAAXAAiACAAXAAiACAAJgAgAGwAYQBiAGUAbABcAG4AIAAgACAAIAApAFwAbgApADsAXABuAFwAbgAvACoAIABBAFMAVABSAE8AXwBEAEUARwBSAEUARQBTAF8AVABPAF8ARABNAFMAXwBOAFUATQBcAG4AIAAgACAAUAB1AHIAcABvAHMAZQA6AFwAbgAgACAAIABDAG8AbgB2AGUAcgB0AHMAIABkAGUAYwBpAG0AYQBsACAAZABlAGcAcgBlAGUAcwAgAGkAbgB0AG8AIABhACAAYwBvAG0AcABhAGMAdAAgAEQALgBNAE0AUwBTACAAbgB1AG0AZQByAGkAYwAgAHIAZQBwAHIAZQBzAGUAbgB0AGEAdABpAG8AbgAuAFwAbgBcAG4AIAAgACAASQBuAHAAdQB0ADoAXABuACAAIAAgAC0AIABEAGUAYwBpAG0AYQBsAEQAZQBnAHIAZQBlAHMAOgAgAEEAbgBnAGwAZQAgAGkAbgAgAGQAZQBjAGkAbQBhAGwAIABkAGUAZwByAGUAZQBzAFwAbgBcAG4AIAAgACAAUgBlAHQAdQByAG4AcwA6AFwAbgAgACAAIAAtACAATgB1AG0AZQByAGkAYwAgAHIAZQBzAHUAbAB0ACAAaQBuACAARAAuAE0ATQBTAFMAIABmAG8AcgBtAGEAdABcAG4AKgAvAFwAbgBBAFMAVABSAE8AXwBEAEUARwBSAEUARQBTAF8AVABPAF8ARABNAFMAXwBOAFUATQAgAD0AIABMAEEATQBCAEQAQQAoAEQAZQBjAGkAbQBhAGwARABlAGcAcgBlAGUAcwAsAFwAbgAgACAAIAAgAEwARQBUACgAXABuACAAIAAgACAAIAAgACAAIABEAGUAZwAsACAAVABSAFUATgBDACgARABlAGMAaQBtAGEAbABEAGUAZwByAGUAZQBzACkALAAgAC8ALwAgAFcAaABvAGwAZQAgAGQAZQBnAHIAZQBlAHMAXABuACAAIAAgACAAIAAgACAAIABGAHIAYQBjAFAAbwByAHQAaQBvAG4ALAAgAEEAQgBTACgARABlAGMAaQBtAGEAbABEAGUAZwByAGUAZQBzACAALQAgAEQAZQBnACkALAAgAC8ALwAgAEYAcgBhAGMAdABpAG8AbgBhAGwAIABwAGEAcgB0AFwAbgAgACAAIAAgACAAIAAgACAATQBpAG4AdQB0AGUAcwAsACAARgByAGEAYwBQAG8AcgB0AGkAbwBuACAAKgAgADYAMAAsACAALwAvACAAQwBvAG4AdgBlAHIAdAAgAHQAbwAgAG0AaQBuAHUAdABlAHMAXABuACAAIAAgACAAIAAgACAAIABNAGkAbgBfAHAAYQByAHQALAAgAFQAUgBVAE4AQwAoAE0AaQBuAHUAdABlAHMAKQAgAC8AIAAxADAAMAAsACAALwAvACAASQBuAHQAZQBnAGUAcgAgAG0AaQBuAHUAdABlAHMAIAAvACAAMQAwADAAXABuACAAIAAgACAAIAAgACAAIABJAG4AdABNAGkAbgAsACAASQBOAFQAKABNAGkAbgB1AHQAZQBzACkALABcAG4AIAAgACAAIAAgACAAIAAgAEYAcgBhAGMATQBpAG4ALAAgAEEAQgBTACgATQBpAG4AdQB0AGUAcwAgAC0AIABJAG4AdABNAGkAbgApACwAIAAvAC8AIABSAGUAbQBhAGkAbgBkAGUAcgAgAG0AaQBuAHUAdABlAHMAXABuACAAIAAgACAAIAAgACAAIABTAGUAYwBvAG4AZABzACwAIABGAHIAYQBjAE0AaQBuACAAKgAgADYAMAAsACAALwAvACAAQwBvAG4AdgBlAHIAdAAgAHQAbwAgAHMAZQBjAG8AbgBkAHMAXABuACAAIAAgACAAIAAgACAAIABzAGUAYwBfAHAAYQByAHQALAAgAFMAZQBjAG8AbgBkAHMAIAAvACAAMQAwADAAMAAwACwAIAAvAC8AIABTAGUAYwBvAG4AZABzACAALwAgADEAMAAwADAAMABcAG4AIAAgACAAIAAgACAAIAAgAG8AdQB0AHAAdQB0ACwAIABEAGUAZwAgACsAIABNAGkAbgBfAHAAYQByAHQAIAArACAAcwBlAGMAXwBwAGEAcgB0ACwAIAAvAC8AIABBAGQAZAAgAGEAbABsACAAdABvAGcAZQB0AGgAZQByAFwAbgAgACAAIAAgACAAIAAgACAARgBJAFgARQBEACgAbwB1AHQAcAB1AHQALAAgADcAKQAgAC8ALwAgAFIAZQB0AHUAcgBuACAAZgBpAHgAZQBkACAAZABlAGMAaQBtAGEAbAAgAHQAZQB4AHQAXABuACAAIAAgACAAKQBcAG4AKQA7AFwAbgBcAG4ALwAqACAAQQBTAFQAUgBPAF8ARABFAEcAUgBFAEUAUwBfAFQATwBfAEQATQBTAF8AVABFAFgAVABcAG4AIAAgACAAUAB1AHIAcABvAHMAZQA6AFwAbgAgACAAIABDAG8AbgB2AGUAcgB0AHMAIABkAGUAYwBpAG0AYQBsACAAZABlAGcAcgBlAGUAcwAgAGkAbgB0AG8AIABhACAAZgBvAHIAbQBhAHQAdABlAGQAIABEALAAIABNACcAIABTAFwAIgAgAHMAdAByAGkAbgBnAC4AXABuAFwAbgAgACAAIABJAG4AcAB1AHQAcwA6AFwAbgAgACAAIAAtACAARABlAGMAaQBtAGEAbABEAGUAZwByAGUAZQBzADoAIABBAG4AZwBsAGUAIABpAG4AIABkAGUAYwBpAG0AYQBsACAAZABlAGcAcgBlAGUAcwBcAG4AIAAgACAALQAgAHAAcgBlAGMAaQBzAGkAbwBuACAAKABvAHAAdABpAG8AbgBhAGwAKQA6ACAARABlAGMAaQBtAGEAbAAgAHAAbABhAGMAZQBzACAAZgBvAHIAIABzAGUAYwBvAG4AZABzACAAKABkAGUAZgBhAHUAbAB0ACAAPQAgADMAKQBcAG4AXABuACAAIAAgAFIAZQB0AHUAcgBuAHMAOgBcAG4AIAAgACAALQAgAFMAdAByAGkAbgBnACAAaQBuACAAXAAiAEQAsAAgAE0AJwAgAFMALgBTAFMAXABcAFwAIgBcACIAIABmAG8AcgBtAGEAdABcAG4AKgAvAFwAbgBBAFMAVABSAE8AXwBEAEUARwBSAEUARQBTAF8AVABPAF8ARABNAFMAXwBUAEUAWABUACAAPQAgAEwAQQBNAEIARABBACgARABlAGMAaQBtAGEAbABEAGUAZwByAGUAZQBzACwAIABwAHIAZQBjAGkAcwBpAG8AbgAsAFwAbgAgACAAIAAgAEwARQBUACgAXABuACAAIAAgACAAIAAgACAAIABkAGUAYwBwAHIAZQBjACwAIABJAEYAKABJAFMATwBNAEkAVABUAEUARAAoAHAAcgBlAGMAaQBzAGkAbwBuACkALAAgADMALAAgAHAAcgBlAGMAaQBzAGkAbwBuACkALABcAG4AIAAgACAAIAAgACAAIAAgAEQAZQBnACwAIABUAFIAVQBOAEMAKABEAGUAYwBpAG0AYQBsAEQAZQBnAHIAZQBlAHMAKQAsAFwAbgAgACAAIAAgACAAIAAgACAARgByAGEAYwBQAG8AcgB0AGkAbwBuACwAIABBAEIAUwAoAEQAZQBjAGkAbQBhAGwARABlAGcAcgBlAGUAcwAgAC0AIABEAGUAZwApACwAXABuACAAIAAgACAAIAAgACAAIABNAGkAbgB1AHQAZQBzACwAIABGAHIAYQBjAFAAbwByAHQAaQBvAG4AIAAqACAANgAwACwAXABuACAAIAAgACAAIAAgACAAIABJAG4AdABNAGkAbgAsACAASQBOAFQAKABNAGkAbgB1AHQAZQBzACkALABcAG4AIAAgACAAIAAgACAAIAAgAEYAcgBhAGMATQBpAG4ALAAgAEEAQgBTACgATQBpAG4AdQB0AGUAcwAgAC0AIABJAG4AdABNAGkAbgApACwAXABuACAAIAAgACAAIAAgACAAIABTAGUAYwBvAG4AZABzACwAIABGAHIAYQBjAE0AaQBuACAAKgAgADYAMAAsAFwAbgAgACAAIAAgACAAIAAgACAARABlAGcAIAAmACAAXAAiALAAIABcACIAIAAmACAASQBuAHQATQBpAG4AIAAmACAAQwBIAEEAUgAoADMAOQApACAAJgAgAEMASABBAFIAKAAzADIAKQAgACYAIABGAEkAWABFAEQAKABTAGUAYwBvAG4AZABzACwAIABkAGUAYwBwAHIAZQBjACkAIAAmACAAQwBIAEEAUgAoADMANAApAFwAbgAgACAAIAAgACkAXABuACkAOwBcAG4AXABuAC8AKgAgAEEAUwBUAFIATwBfAEQATQBTAF8ATgBVAE0AXwBUAE8AXwBEAEUARwBSAEUARQBTAFwAbgAgACAAIABQAHUAcgBwAG8AcwBlADoAXABuACAAIAAgAEMAbwBuAHYAZQByAHQAcwAgAGEAIABEAC4ATQBNAFMAUwAtAHMAdAB5AGwAZQAgAG4AdQBtAGUAcgBpAGMAIABmAG8AcgBtAGEAdAAgAGkAbgB0AG8AIABkAGUAYwBpAG0AYQBsACAAZABlAGcAcgBlAGUAcwAuAFwAbgBcAG4AIAAgACAASQBuAHAAdQB0ADoAXABuACAAIAAgAC0AIABpAG4AcAB1AHQAOgAgAEEAbgBnAGwAZQAgAGkAbgAgAEQALgBNAE0AUwBTACAAZgBvAHIAbQBhAHQAIAAoAGUALgBnAC4ALAAgADEAMgAzAC4AMwAwADEANQApAFwAbgBcAG4AIAAgACAAUgBlAHQAdQByAG4AcwA6AFwAbgAgACAAIAAtACAARABlAGMAaQBtAGEAbAAgAGQAZQBnAHIAZQBlAHMAXABuACoALwBcAG4AQQBTAFQAUgBPAF8ARABNAFMAXwBOAFUATQBfAFQATwBfAEQARQBHAFIARQBFAFMAIAA9ACAATABBAE0AQgBEAEEAKABpAG4AcAB1AHQALABcAG4AIAAgACAAIABMAEUAVAAoAFwAbgAgACAAIAAgACAAIAAgACAAZABlAGcAcgBlAGUAcwAsACAAVABSAFUATgBDACgAaQBuAHAAdQB0ACkALAAgAC8ALwAgAFcAaABvAGwAZQAgAGQAZQBnAHIAZQBlAHMAXABuACAAIAAgACAAIAAgACAAIABtAGkAbgB1AHQAZQBzACwAIABUAFIAVQBOAEMAKAAoAGkAbgBwAHUAdAAgAC0AIABkAGUAZwByAGUAZQBzACkAIAAqACAAMQAwADAAKQAsACAALwAvACAATQBpAG4AdQB0AGUAcwAgAHAAbwByAHQAaQBvAG4AXABuACAAIAAgACAAIAAgACAAIABmAHIAYQBjAHQAaQBvAG4AYQBsAF8AcwBlAGMAbwBuAGQAcwAsACAAKAAoAGkAbgBwAHUAdAAgACoAIAAxADAAMAApACAALQAgAFQAUgBVAE4AQwAoAGkAbgBwAHUAdAAgACoAIAAxADAAMAApACkAIAAvACAAMAAuADYALAAgAC8ALwAgAEMAbwBuAHYAZQByAHQAIABmAHIAbwBtACAAZABlAGMAaQBtAGEAbAAgAG0AaQBuAHUAdABlAHMAIAB0AG8AIABzAGUAYwBvAG4AZABzAFwAbgAgACAAIAAgACAAIAAgACAAcgBlAHMAdQBsAHQALAAgAGQAZQBnAHIAZQBlAHMAIAArACAAKAAoAG0AaQBuAHUAdABlAHMAIAArACAAZgByAGEAYwB0AGkAbwBuAGEAbABfAHMAZQBjAG8AbgBkAHMAKQAgAC8AIAA2ADAAKQAsAFwAbgAgACAAIAAgACAAIAAgACAAcgBlAHMAdQBsAHQAXABuACAAIAAgACAAKQBcAG4AKQA7AFwAbgBcAG4ALwAvACAAQwBPAE4AUwBUAEEATgBUAFMAIABCAEUATABPAFcAXABuAEEAVQBfAEsATQAgAD0AIABMAEEATQBCAEQAQQAoAEEAVQBfAE0AKAApACAALwAgADEAMAAwADAAKQA7AFwAbgBcAG4AQQBVAF8ATQAgAD0AIABMAEEATQBCAEQAQQAoADEANAA5ADUAOQA3ADgANwAwADcAMAAwACkAOwBcAG4AXABuAEQAQQBZAF8ARQBQAEgAXwBIACAAPQAgAEwAQQBNAEIARABBACgAOAA2ADQAMAAwACAALwAgADMANgAwADAAKQA7AFwAbgBcAG4ARABBAFkAXwBFAFAASABfAE0AIAA9ACAATABBAE0AQgBEAEEAKAAxADQANAAwACkAOwBcAG4AXABuAEQAQQBZAF8ARQBQAEgAXwBTACAAPQAgAEwAQQBNAEIARABBACgAOAA2ADQAMAAwACkAOwBcAG4AXABuAEQAQQBZAF8AUwBJAEQAXwBIACAAPQAgAEwAQQBNAEIARABBACgAOAA2ADEANgA0AC4AMAA5ADAANQAzADAAOAAzADIAOQAgAC8AIAAzADYAMAAwACkAOwBcAG4AXABuAEQAQQBZAF8AUwBJAEQAXwBTACAAPQAgAEwAQQBNAEIARABBACgAOAA2ADEANgA0AC4AMAA5ADAANQAzADAAOAAzADIAOQApADsAXABuAFwAbgBEAEEAWQBfAFMAVABMAF8ASAAgAD0AIABMAEEATQBCAEQAQQAoADgANgAxADYANAAuADAAOQA4ADkAMAAzADYAOQAxACAALwAgADMANgAwADAAKQA7AFwAbgBcAG4ARABBAFkAXwBTAFQATABfAFMAIAA9ACAATABBAE0AQgBEAEEAKAA4ADYAMQA2ADQALgAwADkAOAA5ADAAMwA2ADkAMQApADsAXABuAFwAbgBFAEEAUgBUAEgAXwBEAF8ARwAgAD0AIABMAEEATQBCAEQAQQAoADUALgA1ADEAMwA0ACkAOwBcAG4AXABuAEUAQQBSAFQASABfAEUAQwBDACAAPQAgAEwAQQBNAEIARABBACgAMAAuADAAMQA2ADcAMAA4ADYAKQA7AFwAbgBcAG4ARQBBAFIAVABIAF8ATQBfAEcAIAA9ACAATABBAE0AQgBEAEEAKAA1AC4AOQA3ADIARQArADIANwApADsAXABuAFwAbgBFAEEAUgBUAEgAXwBNAF8ASwBHACAAPQAgAEwAQQBNAEIARABBACgARQBBAFIAVABIAF8ATQBfAEcAKAApACAALwAgADEAMAAwADAAKQA7AFwAbgBcAG4ARQBBAFIAVABIAF8ATQBfAFMAIAA9ACAATABBAE0AQgBEAEEAKAAxACAALwAgAFMAVQBOAF8ATQBfAFQAKAApACkAOwBcAG4AXABuAEUAQQBSAFQASABfAE8AQgBMACAAPQAgAEwAQQBNAEIARABBACgAMgAzAC4ANAAzADkAMgA4ADEAMQApADsAXABuAFwAbgBFAEEAUgBUAEgAXwBSAF8ASwBNACAAPQAgAEwAQQBNAEIARABBACgANgAzADcAMQApADsAXABuAFwAbgBIAE8AVQBSAF8ARQBQAEgAXwBTACAAPQAgAEwAQQBNAEIARABBACgAMwA2ADAAMAApADsAXABuAFwAbgBMAEkARwBIAFQAXwBNACAAPQAgAEwAQQBNAEIARABBACgAMgA5ADkANwA5ADIANAA1ADgAKQA7AFwAbgBcAG4ATABJAEcASABUAFkAUgBfAEEAVQAgAD0AIABMAEEATQBCAEQAQQAoAEwASQBHAEgAVABZAFIAXwBNACgAKQAgAC8AIABBAFUAXwBNACgAKQApADsAXABuAFwAbgBMAEkARwBIAFQAWQBSAF8ATQAgAD0AIABMAEEATQBCAEQAQQAoADkANAA2ADAANwAwADAAMAAwADAAMAAwADAAMAAwADAAKQA7AFwAbgBcAG4ATQBPAE8ATgBfAEQAXwBHACAAPQAgAEwAQQBNAEIARABBACgAMwAuADMANAA0ACkAOwBcAG4AXABuAE0ATwBPAE4AXwBEAF8AVAAgAD0AIABMAEEATQBCAEQAQQAoAE0ATwBPAE4AXwBEAF8ARwAoACkAIAAvACAARQBBAFIAVABIAF8ARABfAEcAKAApACkAOwBcAG4AXABuAE0ATwBPAE4AXwBFAEMAQwAgAD0AIABMAEEATQBCAEQAQQAoADAALgAwADUANAA5ACkAOwBcAG4AXABuAE0ATwBPAE4AXwBHAF8AVAAgAD0AIABMAEEATQBCAEQAQQAoADAALgAxADYANQA0ACkAOwBcAG4AXABuAE0ATwBPAE4AXwBNAF8AVAAgAD0AIABMAEEATQBCAEQAQQAoADAALgAwADEAMgAzACkAOwBcAG4AXABuAE0ATwBPAE4AXwBPAFIAQgBfAEEAVQAgAD0AIABMAEEATQBCAEQAQQAoAE0ATwBPAE4AXwBPAFIAQgBfAEsATQAoACkAIAAvACAAQQBVAF8ASwBNACgAKQApADsAXABuAFwAbgBNAE8ATwBOAF8ATwBSAEIAXwBLAE0AIAA9ACAATABBAE0AQgBEAEEAKAAzADgANAAzADkAOQApADsAXABuAFwAbgBNAE8ATwBOAF8ATwBSAEIAXwBUACAAPQAgAEwAQQBNAEIARABBACgATQBPAE8ATgBfAE8AUgBCAF8ASwBNACgAKQAgAC8AIABFAEEAUgBUAEgAXwBSAF8ASwBNACgAKQApADsAXABuAFwAbgBNAE8ATwBOAF8AUABfAFMASQBEACAAPQAgAEwAQQBNAEIARABBACgAMgA3AC4AMwAyADEANgA2ADEAKQA7AFwAbgBcAG4ATQBPAE8ATgBfAFAAXwBTAFkATgAgAD0AIABMAEEATQBCAEQAQQAoADIAOQAuADUAMwAwADUAOAA4ADIAMQApADsAXABuAFwAbgBNAE8ATwBOAF8AUgBfAEsATQAgAD0AIABMAEEATQBCAEQAQQAoADEANwAzADcALgA0ACkAOwBcAG4AXABuAE0ATwBPAE4AXwBSAF8AVAAgAD0AIABMAEEATQBCAEQAQQAoAE0ATwBPAE4AXwBSAF8ASwBNACgAKQAgAC8AIABFAEEAUgBUAEgAXwBSAF8ASwBNACgAKQApADsAXABuAFwAbgBTAFUATgBfAE0AXwBLAEcAIAA9ACAATABBAE0AQgBEAEEAKAAxAC4AOQA4ADgANAAyAEUAKwAzADAAKQA7AFwAbgBcAG4AUwBVAE4AXwBNAF8AVAAgAD0AIABMAEEATQBCAEQAQQAoAFMAVQBOAF8ATQBfAEsARwAoACkAIAAvACAARQBBAFIAVABIAF8ATQBfAEsARwAoACkAKQA7AFwAbgBcAG4AUwBVAE4AXwBSAF8AQQBVACAAPQAgAEwAQQBNAEIARABBACgAUwBVAE4AXwBSAF8ASwBNACgAKQAgAC8AIABBAFUAXwBLAE0AKAApACkAOwBcAG4AXABuAFMAVQBOAF8AUgBfAEsATQAgAD0AIABMAEEATQBCAEQAQQAoADYAOQA1ADcAMAAwACkAOwBcAG4AXABuAFkAUgBfAEMAQQBMAF8ARAAgAD0AIABMAEEATQBCAEQAQQAoADMANgA1ACkAOwBcAG4AXABuAFkAUgBfAEMAQQBMAF8AUwAgAD0AIABMAEEATQBCAEQAQQAoAFkAUgBfAEMAQQBMAF8ARAAoACkAIAAqACAARABBAFkAXwBFAFAASABfAFMAKAApACkAOwBcAG4AXABuAFkAUgBfAEcAUgBHAF8ARAAgAD0AIABMAEEATQBCAEQAQQAoADMANgA1AC4AMgA0ADIANQApADsAXABuAFwAbgBZAFIAXwBHAFIARwBfAFMAIAA9ACAATABBAE0AQgBEAEEAKABZAFIAXwBHAFIARwBfAEQAKAApACAAKgAgAEQAQQBZAF8ARQBQAEgAXwBTACgAKQApADsAXABuAFwAbgBZAFIAXwBKAFUATABfAEQAIAA9ACAATABBAE0AQgBEAEEAKAAzADYANQAuADIANQApADsAXABuAFwAbgBZAFIAXwBKAFUATABfAFMAIAA9ACAATABBAE0AQgBEAEEAKABZAFIAXwBKAFUATABfAEQAKAApACAAKgAgAEQAQQBZAF8ARQBQAEgAXwBTACgAKQApADsAXABuAFwAbgBZAFIAXwBTAEkARABfAEQAIAA9ACAATABBAE0AQgBEAEEAKAAzADYANQAuADIANQA2ADMANgAzADAAMAA0ACkAOwBcAG4AXABuAFkAUgBfAFMASQBEAF8AUwAgAD0AIABMAEEATQBCAEQAQQAoAFkAUgBfAFMASQBEAF8ARAAoACkAIAAqACAARABBAFkAXwBFAFAASABfAFMAKAApACkAOwBcAG4AXABuAFkAUgBfAFQAUgBQAF8ARAAgAD0AIABMAEEATQBCAEQAQQAoADMANgA1AC4AMgA0ADIAMQA5ADAANAAwADIAKQA7AFwAbgBcAG4AWQBSAF8AVABSAFAAXwBTACAAPQAgAEwAQQBNAEIARABBACgAWQBSAF8AVABSAFAAXwBEACgAKQAgACoAIABEAEEAWQBfAEUAUABIAF8AUwAoACkAKQA7ACIAfQAsAHsAIgBwAGEAdABoACIAOgAiAC8AcAByAG8AagBlAGMAdABzAC8ARwBlAG4AZQByAGEAbAAiACwAIgB0AGUAeAB0ACIAOgAiAC8AKgAgAEYATwBSAE0AQQBUAF8AQQBTAF8ATABJAFMAVABcAG4AIAAgACAAUAB1AHIAcABvAHMAZQA6AFwAbgAgACAAIABDAG8AbgB2AGUAcgB0AHMAIABhACAAbABpAHMAdAAgAG8AZgAgAHYAYQBsAHUAZQBzACAAaQBuAHQAbwAgAGEAIABzAHkAbgB0AGEAYwB0AGkAYwBhAGwAbAB5ACAAdgBhAGwAaQBkACAARQB4AGMAZQBsACAAYQByAHIAYQB5ACAAYwBvAG4AcwB0AGEAbgB0ACAAcwB0AHIAaQBuAGcALABcAG4AIAAgACAAdQBzAGUAZgB1AGwAIABmAG8AcgAgAGUAbQBiAGUAZABkAGkAbgBnACAAZABpAHIAZQBjAHQAbAB5ACAAaQBuACAATABBAE0AQgBEAEEAIABkAGUAZgBpAG4AaQB0AGkAbwBuAHMAIABhAHMAIAB7AGkAdABlAG0AMQAsACAAaQB0AGUAbQAyACwAIAAuAC4ALgB9ACAAbwByACAAewBpAHQAZQBtADEAOwAgAGkAdABlAG0AMgA7ACAALgAuAC4AfQAuAFwAbgBcAG4AIAAgACAASQBuAHAAdQB0AHMAOgBcAG4AIAAgACAALQAgAHIAYQBuAGcAZQAgACAAIAA6ACAAVABoAGUAIABsAGkAcwB0ACAAbwByACAAYQByAHIAYQB5ACAAdABvACAAZgBvAHIAbQBhAHQAXABuACAAIAAgAC0AIABbAGYAbwByAG0AYQB0AF0AOgAgAE8AcAB0AGkAbwBuAGEAbAAuACAAMAAgAD0AIABjAG8AbQBtAGEALQBzAGUAcABhAHIAYQB0AGUAZAAgACgAaABvAHIAaQB6AG8AbgB0AGEAbAApACwAIAAxACAAPQAgAHMAZQBtAGkAYwBvAGwAbwBuAC0AcwBlAHAAYQByAGEAdABlAGQAIAAoAHYAZQByAHQAaQBjAGEAbAApAFwAbgAgACAAIAAtACAAWwBzAHQAeQBsAGUAXQAgADoAIABPAHAAdABpAG8AbgBhAGwALgAgADAAIAA9ACAAaQBuAGMAbAB1AGQAZQAgAGMAdQByAGwAeQAgAGIAcgBhAGMAZQBzACAAKABkAGUAZgBhAHUAbAB0ACkALAAgADEAIAA9ACAAbwBtAGkAdAAgAGIAcgBhAGMAZQBzAFwAbgAgACAAIAAtACAAWwBzAG8AcgB0AF0AIAAgADoAIABPAHAAdABpAG8AbgBhAGwALgAgADAAIAA9ACAAbgBvACAAcwBvAHIAdAAgACgAZABlAGYAYQB1AGwAdAApACwAIAAxACAAPQAgAGEAbABwAGgAYQBiAGUAdABpAGMAYQBsAGwAeQAgAHMAbwByAHQAZQBkAFwAbgAgACAAIAAtACAAWwBtAG8AZABlAF0AIAAgADoAIABPAHAAdABpAG8AbgBhAGwALgAgADAAIAA9ACAAaQBuAGMAbAB1AGQAZQAgAGEAbABsACAAdgBhAGwAdQBlAHMAIAAoAGQAZQBmAGEAdQBsAHQAKQAsACAAMQAgAD0AIAB1AHMAZQAgAG8AbgBsAHkAIAB1AG4AaQBxAHUAZQAgAHYAYQBsAHUAZQBzAFwAbgBcAG4AIAAgACAATwB1AHQAcAB1AHQAOgBcAG4AIAAgACAALQAgAEEAIABzAHQAcgBpAG4AZwAgAGYAbwByAG0AYQB0AHQAZQBkACAAYQBzACAAYQAgAHYAYQBsAGkAZAAgAEUAeABjAGUAbAAgAGEAcgByAGEAeQAgAGMAbwBuAHMAdABhAG4AdABcAG4AKgAvAFwAbgBGAE8AUgBNAEEAVABfAEEAUwBfAEwASQBTAFQAIAA9ACAATABBAE0AQgBEAEEAKAByAGEAbgBnAGUALAAgAFsAZgBvAHIAbQBhAHQAXQAsACAAWwBzAHQAeQBsAGUAXQAsACAAWwBzAG8AcgB0AF0ALAAgAFsAbQBvAGQAZQBdACwAXABuACAAIAAgACAATABFAFQAKABcAG4AIAAgACAAIAAgACAAIAAgAC8ALwAgAE4AbwByAG0AYQBsAGkAegBlACAAaQBuAHAAdQB0ACAAZgBsAGEAZwBzACAAdwBpAHQAaAAgAGQAZQBmAGEAdQBsAHQAIABmAGEAbABsAGIAYQBjAGsAcwBcAG4AIAAgACAAIAAgACAAIAAgAHMAdAB5AGwAZQAsACAASQBGACgATwBSACgASQBTAE8ATQBJAFQAVABFAEQAKABzAHQAeQBsAGUAKQAsACAAcwB0AHkAbABlACAAPgAgADEAKQAsACAAMAAsACAAcwB0AHkAbABlACkALABcAG4AIAAgACAAIAAgACAAIAAgAGYAbwByAG0AYQB0ACwAIABJAEYAKABPAFIAKABJAFMATwBNAEkAVABUAEUARAAoAGYAbwByAG0AYQB0ACkALAAgAGYAbwByAG0AYQB0ACAAPgAgADEAKQAsACAAMAAsACAAZgBvAHIAbQBhAHQAKQAsAFwAbgAgACAAIAAgACAAIAAgACAAbQBvAGQAZQAsACAASQBGACgATwBSACgASQBTAE8ATQBJAFQAVABFAEQAKABtAG8AZABlACkALAAgAG0AbwBkAGUAIAA+ACAAMQApACwAIAAwACwAIABtAG8AZABlACkALABcAG4AIAAgACAAIAAgACAAIAAgAHMAbwByAHQALAAgAEkARgAoAE8AUgAoAEkAUwBPAE0ASQBUAFQARQBEACgAcwBvAHIAdAApACwAIABzAG8AcgB0ACAAPgAgADEAKQAsACAAMAAsACAAcwBvAHIAdAApACwAXABuACAAIAAgACAAIAAgACAAIABcAG4AIAAgACAAIAAgACAAIAAgAC8ALwAgAEMAaABvAG8AcwBlACAAYQByAHIAYQB5ACAAcwBlAHAAYQByAGEAdABvAHIAIABiAGEAcwBlAGQAIABvAG4AIABmAG8AcgBtAGEAdABcAG4AIAAgACAAIAAgACAAIAAgAHMAZQBwAGEAcgBhAHQAbwByACwAIABJAEYAKABmAG8AcgBtAGEAdAAgAD0AIAAwACwAIABcACIALAAgAFwAIgAsACAAXAAiADsAIABcACIAKQAsAFwAbgAgACAAIAAgACAAIAAgACAAXABuACAAIAAgACAAIAAgACAAIAAvAC8AIABDAG8AbgB2AGUAcgB0ACAAdABvACAAMQBEACAAYQByAHIAYQB5ACAAYQBuAGQAIABhAHAAcABsAHkAIAB1AG4AaQBxAHUAZQBuAGUAcwBzACAAbQBvAGQAZQBcAG4AIAAgACAAIAAgACAAIAAgAGwAaQBzAHQALAAgAFMAVwBJAFQAQwBIACgAXABuACAAIAAgACAAIAAgACAAIAAgACAAIAAgAG0AbwBkAGUALABcAG4AIAAgACAAIAAgACAAIAAgACAAIAAgACAAMAAsACAAVABPAEMATwBMACgAcgBhAG4AZwBlACwAIAAzACkALAAgAC8ALwAgAGEAbABsACAAdgBhAGwAdQBlAHMAXABuACAAIAAgACAAIAAgACAAIAAgACAAIAAgADEALAAgAFUATgBJAFEAVQBFACgAVABPAEMATwBMACgAcgBhAG4AZwBlACwAIAAzACkAKQAgAC8ALwAgAHUAbgBpAHEAdQBlACAAdgBhAGwAdQBlAHMAIABvAG4AbAB5AFwAbgAgACAAIAAgACAAIAAgACAAKQAsAFwAbgAgACAAIAAgACAAIAAgACAAXABuACAAIAAgACAAIAAgACAAIAAvAC8AIABPAHAAdABpAG8AbgBhAGwAbAB5ACAAcwBvAHIAdAAgAHQAaABlACAAbABpAHMAdABcAG4AIAAgACAAIAAgACAAIAAgAHMAbwByAHQAZQBkACwAIABTAFcASQBUAEMASAAoAFwAbgAgACAAIAAgACAAIAAgACAAIAAgACAAIABzAG8AcgB0ACwAXABuACAAIAAgACAAIAAgACAAIAAgACAAIAAgADAALAAgAGwAaQBzAHQALAAgAC8ALwAgAG4AbwAgAHMAbwByAHQAXABuACAAIAAgACAAIAAgACAAIAAgACAAIAAgADEALAAgAFMATwBSAFQAKABsAGkAcwB0ACkAIAAvAC8AIABhAGwAcABoAGEAYgBlAHQAaQBjAGEAbAAgAHMAbwByAHQAXABuACAAIAAgACAAIAAgACAAIAApACwAXABuACAAIAAgACAAIAAgACAAIABcAG4AIAAgACAAIAAgACAAIAAgAC8ALwAgAEYAaQBuAGEAbAAgAGEAcwBzAGUAbQBiAGwAeQA6ACAAdwByAGEAcAAgAHcAaQB0AGgAIABiAHIAYQBjAGUAcwAgAGkAZgAgAHMAdAB5AGwAZQAgAD0AIAAwAFwAbgAgACAAIAAgACAAIAAgACAAbwB1AHQAcAB1AHQALAAgAFMAVwBJAFQAQwBIACgAXABuACAAIAAgACAAIAAgACAAIAAgACAAIAAgAHMAdAB5AGwAZQAsAFwAbgAgACAAIAAgACAAIAAgACAAIAAgACAAIAAwACwAIABcACIAewBcACIAIAAmACAAVABFAFgAVABKAE8ASQBOACgAcwBlAHAAYQByAGEAdABvAHIALAAgACwAIABzAG8AcgB0AGUAZAApACAAJgAgAFwAIgB9AFwAIgAsACAALwAvACAAaQBuAGMAbAB1AGQAZQAgAGIAcgBhAGMAZQBzAFwAbgAgACAAIAAgACAAIAAgACAAIAAgACAAIAAxACwAIABUAEUAWABUAEoATwBJAE4AKABzAGUAcABhAHIAYQB0AG8AcgAsACAALAAgAHMAbwByAHQAZQBkACkAIAAvAC8AIABvAG0AaQB0ACAAYgByAGEAYwBlAHMAXABuACAAIAAgACAAIAAgACAAIAApACwAXABuACAAIAAgACAAIAAgACAAIABvAHUAdABwAHUAdABcAG4AIAAgACAAIAApAFwAbgApADsAXABuAFwAbgAvACoAIABSAEUAQwBJAFAAOgBcAG4AIAAgACAAUAB1AHIAcABvAHMAZQA6AFwAbgAgACAAIABSAGUAdAB1AHIAbgBzACAAdABoAGUAIAByAGUAYwBpAHAAcgBvAGMAYQBsACAAKABtAHUAbAB0AGkAcABsAGkAYwBhAHQAaQB2AGUAIABpAG4AdgBlAHIAcwBlACkAIABvAGYAIABhACAAbgB1AG0AYgBlAHIALgBcAG4AXABuACAAIAAgAFIAZQB0AHUAcgBuAHMAOgBcAG4AIAAgACAAQQAgAHMAaQBuAGcAbABlACAAZABlAGMAaQBtAGEAbAAgAHYAYQBsAHUAZQAgAGUAcQB1AGEAbAAgAHQAbwAgADEAIABkAGkAdgBpAGQAZQBkACAAYgB5ACAAdABoAGUAIABpAG4AcAB1AHQALgBcAG4AXABuACAAIAAgAFAAYQByAGEAbQBlAHQAZQByAHMAOgBcAG4AIAAgACAALQAgAGkAbgBwAHUAdAAgACgAcgBlAHEAdQBpAHIAZQBkACkAOgAgAEEAbgB5ACAAbgBvAG4AegBlAHIAbwAgAG4AdQBtAGUAcgBpAGMAIAB2AGEAbAB1AGUALgBcAG4AXABuACAAIAAgAE4AbwB0AGUAcwA6AFwAbgAgACAAIAAtACAAUgBlAHQAdQByAG4AcwAgAGAAIwBEAEkAVgAvADAAIQBgACAAaQBmACAAaQBuAHAAdQB0ACAAaQBzACAAegBlAHIAbwAuAFwAbgAgACAAIAAtACAAVQBzAGUAZgB1AGwAIABmAG8AcgAgAGYAbABpAHAAcABpAG4AZwAgAGYAcgBhAGMAdABpAG8AbgBzACwAIABjAG8AbgB2AGUAcgB0AGkAbgBnACAAcgBhAHQAZQBzACAAKABlAC4AZwAuACwAIABIAHoAIACUISAAcwBlAGMAbwBuAGQAcwApACwAIABvAHIAIABpAG4AdgBlAHIAdABpAG4AZwAgAHIAYQB0AGkAbwBzAC4AXABuAFwAbgAgACAAIABFAHgAYQBtAHAAbABlADoAXABuACAAIAAgACAAIABSAEUAQwBJAFAAKAA0ACkAIACSISAAMAAuADIANQBcAG4AIAAgACAAIAAgAFIARQBDAEkAUAAoADAALgAyACkAIACSISAANQBcAG4AKgAvAFwAbgBSAEUAQwBJAFAAIAA9ACAATABBAE0AQgBEAEEAKABpAG4AcAB1AHQALAAgADEAIAAvACAAaQBuAHAAdQB0ACkAOwBcAG4AXABuAC8AKgAgAEYAUgBBAEMAOgBcAG4AIAAgACAAUAB1AHIAcABvAHMAZQA6AFwAbgAgACAAIABSAGUAdAB1AHIAbgBzACAAdABoAGUAIABmAHIAYQBjAHQAaQBvAG4AYQBsACAAKABuAG8AbgAtAGkAbgB0AGUAZwBlAHIAKQAgAHAAYQByAHQAIABvAGYAIABhACAAbgB1AG0AYgBlAHIALgBcAG4AXABuACAAIAAgAFIAZQB0AHUAcgBuAHMAOgBcAG4AIAAgACAAQQAgAHMAYwBhAGwAYQByACAAZABlAGMAaQBtAGEAbAAgAGIAZQB0AHcAZQBlAG4AIAAwACAAYQBuAGQAIAAxACAAKABvAHIAIAAtADEAIABhAG4AZAAgADAAIABpAGYAIABzAGkAZwBuACAAaQBzACAAcAByAGUAcwBlAHIAdgBlAGQAKQAuAFwAbgBcAG4AIAAgACAAUABhAHIAYQBtAGUAdABlAHIAcwA6AFwAbgAgACAAIAAtACAAaQBuAHAAdQB0ACAAKAByAGUAcQB1AGkAcgBlAGQAKQA6ACAAVABoAGUAIABuAHUAbQBiAGUAcgAgAHQAbwAgAGUAeAB0AHIAYQBjAHQAIAB0AGgAZQAgAGYAcgBhAGMAdABpAG8AbgBhAGwAIABwAGEAcgB0ACAAZgByAG8AbQAuAFwAbgAgACAAIAAtACAAbQBvAGQAZQAgACgAbwBwAHQAaQBvAG4AYQBsACkAOgAgAE8AdQB0AHAAdQB0ACAAbQBvAGQAZQAgACgAZABlAGYAYQB1AGwAdAAgAD0AIAAwACkAXABuACAAIAAgACAAIAAgACAALQAgADAAOgAgAEEAbAB3AGEAeQBzACAAcgBlAHQAdQByAG4AIABwAG8AcwBpAHQAaQB2AGUAIABmAHIAYQBjAHQAaQBvAG4AYQBsACAAcABhAHIAdABcAG4AIAAgACAAIAAgACAAIAAtACAAMQA6ACAAUAByAGUAcwBlAHIAdgBlACAAcwBpAGcAbgAgAG8AZgAgAGkAbgBwAHUAdAAgACgAZQAuAGcALgAsACAALQAzAC4AMgA1ACAAkiEgAC0AMAAuADIANQApAFwAbgBcAG4AIAAgACAATgBvAHQAZQBzADoAXABuACAAIAAgAC0AIABDAG8AbQBwAGwAZQBtAGUAbgB0AHMAIABFAHgAYwBlAGwAGSBzACAAVABSAFUATgBDACAAYQBuAGQAIABRAFUATwBUAEkARQBOAFQAIABmAHUAbgBjAHQAaQBvAG4AcwAuAFwAbgAgACAAIAAtACAAVQBzAGUAZgB1AGwAIABmAG8AcgAgAGQAZQB0AGUAYwB0AGkAbgBnACAAZABlAGMAaQBtAGEAbAAgAHIAZQBtAGEAaQBuAGQAZQByAHMAIABhAG4AZAAgAGEAbgBhAGwAeQB6AGkAbgBnACAAbwBmAGYAcwBlAHQAcwAgAGYAcgBvAG0AIAB3AGgAbwBsAGUAIAB2AGEAbAB1AGUAcwAuAFwAbgAgACAAIAAtACAAUwBpAGcAbgAtAHAAcgBlAHMAZQByAHYAaQBuAGcAIABtAG8AZABlACAAYwBhAG4AIABpAG4AZABpAGMAYQB0AGUAIAB3AGgAZQB0AGgAZQByACAAYQAgAHYAYQBsAHUAZQAgAGkAcwAgAGoAdQBzAHQAIABhAGIAbwB2AGUAIABvAHIAIABqAHUAcwB0ACAAYgBlAGwAbwB3ACAAYQBuACAAaQBuAHQAZQBnAGUAcgAuAFwAbgBcAG4AIAAgACAARQB4AGEAbQBwAGwAZQBzADoAXABuACAAIAAgAEYAUgBBAEMAKAAtADMALgAyADUAKQAgACAAIAAgACAAIAAgAJIhIAAwAC4AMgA1ACAAIABcAG4AIAAgACAARgBSAEEAQwAoAC0AMwAuADIANQAsACAAMQApACAAIAAgACAAkiEgAC0AMAAuADIANQBcAG4AKgAvAFwAbgBGAFIAQQBDACAAPQAgAEwAQQBNAEIARABBACgAaQBuAHAAdQB0ACwAIABbAG0AbwBkAGUAXQAsAFwAbgAgACAAIAAgAEwARQBUACgAXABuACAAIAAgACAAIAAgACAAIAAvAC8AIABEAGUAZgBhAHUAbAB0ACAAbQBvAGQAZQAgAHQAbwAgADAAIABpAGYAIABvAG0AaQB0AHQAZQBkACAAbwByACAAaQBuAHYAYQBsAGkAZABcAG4AIAAgACAAIAAgACAAIAAgAG0AbwBkAGUALAAgAEkARgAoAE8AUgAoAEkAUwBPAE0ASQBUAFQARQBEACgAbQBvAGQAZQApACwAIABtAG8AZABlACAAPgAgADEAKQAsACAAMAAsACAAbQBvAGQAZQApACwAXABuACAAIAAgACAAIAAgACAAIABcAG4AIAAgACAAIAAgACAAIAAgAC8ALwAgAEMAbwBtAHAAdQB0AGUAIABmAHIAYQBjAHQAaQBvAG4AYQBsACAAcABhAHIAdAAgAGIAeQAgAHMAdQBiAHQAcgBhAGMAdABpAG4AZwAgAGkAbgB0AGUAZwBlAHIAIABwAG8AcgB0AGkAbwBuAFwAbgAgACAAIAAgACAAIAAgACAAZgByAGEAYwBfAHAAYQByAHQALAAgAGkAbgBwAHUAdAAgAC0AIABUAFIAVQBOAEMAKABpAG4AcAB1AHQAKQAsAFwAbgAgACAAIAAgACAAIAAgACAAXABuACAAIAAgACAAIAAgACAAIAAvAC8AIABSAGUAdAB1AHIAbgAgAHMAaQBnAG4AZQBkACAAbwByACAAYQBiAHMAbwBsAHUAdABlACAAdgBhAGwAdQBlACAAZABlAHAAZQBuAGQAaQBuAGcAIABvAG4AIABtAG8AZABlAFwAbgAgACAAIAAgACAAIAAgACAASQBGACgAbQBvAGQAZQAgAD0AIAAxACwAIABmAHIAYQBjAF8AcABhAHIAdAAsACAAQQBCAFMAKABmAHIAYQBjAF8AcABhAHIAdAApACkAXABuACAAIAAgACAAKQBcAG4AKQA7AFwAbgBcAG4ALwAqACAAUgBPAE8AVAA6AFwAbgAgACAAIABQAHUAcgBwAG8AcwBlADoAXABuACAAIAAgAFIAZQB0AHUAcgBuAHMAIAB0AGgAZQAgAHgALQB0AGgAIAByAG8AbwB0ACAAbwBmACAAYQAgAG4AdQBtAGIAZQByACAAKABvAHIAIABzAHEAdQBhAHIAZQAgAHIAbwBvAHQAIABpAGYAIABuAG8AIABkAGUAZwByAGUAZQAgAGkAcwAgAHMAcABlAGMAaQBmAGkAZQBkACkALgBcAG4AXABuACAAIAAgAFIAZQB0AHUAcgBuAHMAOgBcAG4AIAAgACAAQQAgAHIAZQBhAGwAIABkAGUAYwBpAG0AYQBsACAAbgB1AG0AYgBlAHIAIAByAGUAcAByAGUAcwBlAG4AdABpAG4AZwAgAHQAaABlACAAcgBvAG8AdAAgAG8AZgAgAGAAbgBgAC4AXABuAFwAbgAgACAAIABQAGEAcgBhAG0AZQB0AGUAcgBzADoAXABuACAAIAAgAC0AIABuACAAKAByAGUAcQB1AGkAcgBlAGQAKQA6ACAAVABoAGUAIABuAHUAbQBiAGUAcgAgAHQAbwAgAHQAYQBrAGUAIAB0AGgAZQAgAHIAbwBvAHQAIABvAGYALgBcAG4AIAAgACAALQAgAHgAIAAoAG8AcAB0AGkAbwBuAGEAbAApADoAIABUAGgAZQAgAHIAbwBvAHQAIABkAGUAZwByAGUAZQAuACAARABlAGYAYQB1AGwAdABzACAAdABvACAAMgAgACgAcwBxAHUAYQByAGUAIAByAG8AbwB0ACkALgBcAG4AXABuACAAIAAgAE4AbwB0AGUAcwA6AFwAbgAgACAAIAAtACAAUgBlAGoAZQBjAHQAcwAgAGEAbABsACAAbgBlAGcAYQB0AGkAdgBlACAAaQBuAHAAdQB0ACAAdgBhAGwAdQBlAHMAIABmAG8AcgAgAGAAbgBgACwAIAByAGUAZwBhAHIAZABsAGUAcwBzACAAbwBmACAAcgBvAG8AdAAuAFwAbgAgACAAIAAtACAATQBpAG0AaQBjAHMAIABFAHgAYwBlAGwAJwBzACAAYgBlAGgAYQB2AGkAbwByACAAKAByAGUAdAB1AHIAbgBzACAAIwBOAFUATQAhACAAaQBmACAAcgBvAG8AdAAgAHcAbwB1AGwAZAAgAGIAZQAgAGMAbwBtAHAAbABlAHgAKQAuAFwAbgAgACAAIAAtACAAVQBzAGUAIABFAHgAYwBlAGwAGSBzACAAYABJAE0AUABPAFcARQBSAGAAIABvAHIAIABgAEkATQBTAFEAUgBUAGAAIABmAG8AcgAgAGMAbwBtAHAAbABlAHgAIABuAHUAbQBiAGUAcgAgAHMAdQBwAHAAbwByAHQALgBcAG4AXABuACAAIAAgAEUAeABhAG0AcABsAGUAcwA6AFwAbgAgACAAIABSAE8ATwBUACgAMQA2ACkAIAAgACAAIAAgACAAIACSISAANABcAG4AIAAgACAAUgBPAE8AVAAoADIANwAsACAAMwApACAAIAAgACAAkiEgADMAXABuACAAIAAgAFIATwBPAFQAKAA5ACwAIAAwAC4ANQApACAAIAAgAJIhIAA4ADEAXABuACAAIAAgAFIATwBPAFQAKAAtADUALAAgADMAKQAgACAAIAAgAJIhIAAjAE4AVQBNACEAXABuACoALwBcAG4AUgBPAE8AVAAgAD0AIABMAEEATQBCAEQAQQAoAG4ALAAgAFsAeABdACwAXABuACAAIAAgACAATABFAFQAKABcAG4AIAAgACAAIAAgACAAIAAgAHIAbwBvAHQAXwBkAGUAZwByAGUAZQAsACAASQBGACgASQBTAE8ATQBJAFQAVABFAEQAKAB4ACkALAAgADIALAAgAHgAKQAsAFwAbgAgACAAIAAgACAAIAAgACAASQBGACgAXABuACAAIAAgACAAIAAgACAAIAAgACAAIAAgAG4AIAA8ACAAMAAsAFwAbgAgACAAIAAgACAAIAAgACAAIAAgACAAIABTAFEAUgBUACgALQAxACkALAAgAC8ALwAgAFQAcgBpAGcAZwBlAHIAcwAgACMATgBVAE0AIQAgAGUAcgByAG8AcgAgAGYAbwByACAAbgBlAGcAYQB0AGkAdgBlACAAYgBhAHMAZQBcAG4AIAAgACAAIAAgACAAIAAgACAAIAAgACAAbgAgAF4AIAAoADEAIAAvACAAcgBvAG8AdABfAGQAZQBnAHIAZQBlACkAXABuACAAIAAgACAAIAAgACAAIAApAFwAbgAgACAAIAAgACkAXABuACkAOwBcAG4AXABuAC8AKgAgAEYATwBSAE0AVQBMAEEAXwBUAEUAWABUAFwAbgAgACAAIAAtAC0ALQAtAC0ALQAtAC0ALQAtAC0ALQAtAC0ALQAtAC0ALQAtAC0ALQAtAC0ALQAtAC0AXABuACAAIAAgAFIAZQB0AHUAcgBuAHMAIABhACAAbwBuAGUALQBsAGkAbgBlACwAIABsAGEAYgBlAGwAZQBkACAAdgBlAHIAcwBpAG8AbgAgAG8AZgAgAHQAaABlACAAZgBvAHIAbQB1AGwAYQAgAGkAbgAgAHQAaABlACAAZwBpAHYAZQBuACAAYwBlAGwAbAAsAFwAbgAgACAAIABvAG0AaQB0AHQAaQBuAGcAIAB0AGgAZQAgAGwAZQBhAGQAaQBuAGcAIABlAHEAdQBhAGwAIABzAGkAZwBuACAAYQBuAGQAIABwAHIAZQBwAGUAbgBkAGkAbgBnACAAdABoAGUAIABjAGUAbABsACAAcgBlAGYAZQByAGUAbgBjAGUALgBcAG4AXABuACAAIAAgAFMAeQBuAHQAYQB4ADoAXABuACAAIAAgACAAIABGAE8AUgBNAFUATABBAF8AVABFAFgAVAAoAGMAZQBsAGwAKQBcAG4AXABuACAAIAAgAFAAYQByAGEAbQBlAHQAZQByAHMAOgBcAG4AIAAgACAAIAAgAGMAZQBsAGwAIAA6ACAAQQAgAHIAZQBmAGUAcgBlAG4AYwBlACAAdABvACAAYQAgAGMAZQBsAGwAIABjAG8AbgB0AGEAaQBuAGkAbgBnACAAYQAgAGYAbwByAG0AdQBsAGEALgBcAG4AXABuACAAIAAgAFIAZQB0AHUAcgBuAHMAOgBcAG4AIAAgACAAIAAgAEEAIABzAGkAbgBnAGwAZQAtAGwAaQBuAGUAIABzAHQAcgBpAG4AZwAgAGkAbgAgAHQAaABlACAAZgBvAHIAbQBhAHQAIABcACIAQQAxADoAPQAgAEYATwBSAE0AVQBMAEEAKAAuAC4ALgApAFwAIgBcAG4AIAAgACAAIAAgAFUAcwBlAGYAdQBsACAAZgBvAHIAIABhAHUAZABpAHQAaQBuAGcALAAgAGQAbwBjAHUAbQBlAG4AdABhAHQAaQBvAG4ALAAgAGQAYQBzAGgAYgBvAGEAcgBkAHMALAAgAG8AcgAgAHQAZQBhAGMAaABpAG4AZwAgAHQAbwBvAGwAcwAuAFwAbgBcAG4AIAAgACAARQB4AGEAbQBwAGwAZQBzADoAXABuACAAIAAgACAAIABGAE8AUgBNAFUATABBAF8AVABFAFgAVAAoAEIAMwApACAAIACSISAAXAAiAEIAMwA6AD0AIABSAEUAQwBJAFAAKABSAE8ATwBUACgAUABJACgAKQAsADMAKQApAFwAIgBcAG4AIAAgACAAIAAgAEYATwBSAE0AVQBMAEEAXwBUAEUAWABUACgAQwA1ACkAIAAgAJIhIABcACIAQwA1ADoAPQAgAFIATwBVAE4ARABfAEYASQBYACgAUABJACgAKQAsADMAKQBcACIAXABuAFwAbgAgACAAIABOAG8AdABlAHMAOgBcAG4AIAAgACAAIAAgAC0AIABUAGgAZQAgAHIAZQBzAHUAbAB0ACAAaQBzACAAZQBxAHUAaQB2AGEAbABlAG4AdAAgAHQAbwA6ACAAQwBFAEwATAAoAFwAIgBhAGQAZAByAGUAcwBzAFwAIgAsACAAYwBlAGwAbAApACAAJgAgAFwAIgA6AD0AIABcACIAIAAmACAAVABFAFgAVABBAEYAVABFAFIAKABGAE8AUgBNAFUATABBAFQARQBYAFQAKABjAGUAbABsACkALAAgAFwAIgA9AFwAIgApAFwAbgAgACAAIAAgACAALQAgAEkAZgAgAHQAaABlACAAcgBlAGYAZQByAGUAbgBjAGUAZAAgAGMAZQBsAGwAIABkAG8AZQBzACAAbgBvAHQAIABjAG8AbgB0AGEAaQBuACAAYQAgAGYAbwByAG0AdQBsAGEALAAgAGEAbgAgAGUAcgByAG8AcgAgAHcAaQBsAGwAIABvAGMAYwB1AHIALgBcAG4AIAAgACAAIAAgAC0AIABUAGgAaQBzACAAZgB1AG4AYwB0AGkAbwBuACAAZABvAGUAcwAgAG4AbwB0ACAAZQB2AGEAbAB1AGEAdABlACAAbwByACAAYQBsAHQAZQByACAAdABoAGUAIABmAG8AcgBtAHUAbABhABQgbwBuAGwAeQAgAGYAbwByAG0AYQB0AHMAIABpAHQAIABmAG8AcgAgAGQAaQBzAHAAbABhAHkALgBcAG4AKgAvAFwAbgBGAE8AUgBNAFUATABBAF8AVABFAFgAVAAgAD0AIABMAEEATQBCAEQAQQAoAGYAbwByAG0AdQBsAGEAXwBjAGUAbABsACwAIAAvAC8AIABBACAAcgBlAGYAZQByAGUAbgBjAGUAIAB0AG8AIABhACAAYwBlAGwAbAAgAGMAbwBuAHQAYQBpAG4AaQBuAGcAIABhACAAZgBvAHIAbQB1AGwAYQBcAG4AIAAgACAAIABMAEUAVAAoAFwAbgAgACAAIAAgACAAIAAgACAAcgBhAHcALAAgAEYATwBSAE0AVQBMAEEAVABFAFgAVAAoAGYAbwByAG0AdQBsAGEAXwBjAGUAbABsACkALAAgAC8ALwAgAFwAIgA9AFIARQBDAEkAUAAoAFIATwBPAFQAKABQAEkAKAApACwAMwApACkAXAAiAFwAbgAgACAAIAAgACAAIAAgACAAYwBsAGUAYQBuACwAIABUAEUAWABUAEEARgBUAEUAUgAoAHIAYQB3ACwAIABcACIAPQBcACIAKQAsACAALwAvACAAXAAiAFIARQBDAEkAUAAoAFIATwBPAFQAKABQAEkAKAApACwAMwApACkAXAAiAFwAbgAgACAAIAAgACAAIAAgACAAbABhAGIAZQBsACwAIABTAFUAQgBTAFQASQBUAFUAVABFACgAQwBFAEwATAAoAFwAIgBhAGQAZAByAGUAcwBzAFwAIgAsACAAZgBvAHIAbQB1AGwAYQBfAGMAZQBsAGwAKQAsACAAXAAiACQAXAAiACwAIABcACIAXAAiACkAIAAmACAAXAAiADoAPQAgAFwAIgAsAFwAbgAgACAAIAAgACAAIAAgACAAbABhAGIAZQBsACAAJgAgAGMAbABlAGEAbgBcAG4AIAAgACAAIAApAFwAbgApADsAXABuAFwAbgAvACoAIABSAE8AVQBOAEQAXwBGAEkAWABcAG4AIAAgACAALQAtAC0ALQAtAC0ALQAtAC0ALQAtAC0ALQAtAC0ALQAtAC0ALQAtAC0ALQAtAC0ALQAtAFwAbgAgACAAIABSAG8AdQBuAGQAcwAgAG8AcgAgAHQAcgB1AG4AYwBhAHQAZQBzACAAYQAgAG4AdQBtAGIAZQByACAAdABvACAAYQAgAHMAcABlAGMAaQBmAGkAZQBkACAAbgB1AG0AYgBlAHIAIABvAGYAIABkAGUAYwBpAG0AYQBsACAAcABsAGEAYwBlAHMALgBcAG4AIAAgACAATwBwAHQAaQBvAG4AYQBsAGwAeQAgAHIAZQB0AHUAcgBuAHMAIAB0AGgAZQAgAHIAZQBzAHUAbAB0ACAAYQBzACAAYQAgAGYAaQB4AGUAZAAtAHcAaQBkAHQAaAAgAHQAZQB4AHQAIABzAHQAcgBpAG4AZwAsACAAcAByAGUAcwBlAHIAdgBpAG4AZwAgAHQAcgBhAGkAbABpAG4AZwAgAHoAZQByAG8AcwAuAFwAbgBcAG4AIAAgACAAUwB5AG4AdABhAHgAOgBcAG4AIAAgACAAIAAgAFIATwBVAE4ARABfAEYASQBYACgAbgB1AG0AYgBlAHIALAAgAHAAbABhAGMAZQBzACwAIABbAGEAcwBfAHQAZQB4AHQAXQAsACAAWwB1AHMAZQBfAHIAbwB1AG4AZABdACkAXABuAFwAbgAgACAAIABQAGEAcgBhAG0AZQB0AGUAcgBzADoAXABuACAAIAAgACAAIABuAHUAbQBiAGUAcgAgACAAIAAgACAAIAA6ACAAVABoAGUAIABuAHUAbQBlAHIAaQBjACAAdgBhAGwAdQBlACAAdABvACAAcAByAG8AYwBlAHMAcwAuAFwAbgAgACAAIAAgACAAcABsAGEAYwBlAHMAIAAgACAAIAAgACAAOgAgAE4AdQBtAGIAZQByACAAbwBmACAAZABlAGMAaQBtAGEAbAAgAHAAbABhAGMAZQBzACAAdABvACAAcgBlAHQAYQBpAG4ALgBcAG4AIAAgACAAIAAgAGEAcwBfAHQAZQB4AHQAIAAgACAAIAAgADoAIABPAHAAdABpAG8AbgBhAGwAIAAoAGQAZQBmAGEAdQBsAHQAIAA9ACAARgBBAEwAUwBFACkALgAgAEkAZgAgAFQAUgBVAEUALAAgAHIAZQB0AHUAcgBuAHMAIABvAHUAdABwAHUAdAAgAGEAcwAgAHQAZQB4AHQAIAAoAGUALgBnAC4ALAAgAFwAIgAzAC4AMQA0ADAAXAAiACkALgBcAG4AIAAgACAAIAAgAHUAcwBlAF8AcgBvAHUAbgBkACAAIAAgADoAIABPAHAAdABpAG8AbgBhAGwAIAAoAGQAZQBmAGEAdQBsAHQAIAA9ACAARgBBAEwAUwBFACkALgAgAEkAZgAgAFQAUgBVAEUALAAgAGEAcABwAGwAaQBlAHMAIAByAG8AdQBuAGQAaQBuAGcALgAgAE8AdABoAGUAcgB3AGkAcwBlACwAIAB0AHIAdQBuAGMAYQB0AGUAcwAuAFwAbgBcAG4AIAAgACAAUgBlAHQAdQByAG4AcwA6AFwAbgAgACAAIAAgACAAQQAgAG4AdQBtAGIAZQByACAAbwByACAAdABlAHgAdAAgAHMAdAByAGkAbgBnACAAcgBlAHAAcgBlAHMAZQBuAHQAaQBuAGcAIAB0AGgAZQAgAHIAbwB1AG4AZABlAGQAIABvAHIAIAB0AHIAdQBuAGMAYQB0AGUAZAAgAHYAYQBsAHUAZQAgAHQAbwAgAGYAaQB4AGUAZAAgAGQAZQBjAGkAbQBhAGwAIABwAGwAYQBjAGUAcwAuAFwAbgBcAG4AIAAgACAARQB4AGEAbQBwAGwAZQBzADoAXABuACAAIAAgACAAIABSAE8AVQBOAEQAXwBGAEkAWAAoAFAASQAoACkALAAgADIAKQAgACAAIAAgACAAIAAgACAAIAAgACAAIAAgACAAIAAgACAAIAAgACAAIACSISAAMwAuADEANABcAG4AIAAgACAAIAAgAFIATwBVAE4ARABfAEYASQBYACgAUABJACgAKQAsACAAMwAsACAAVABSAFUARQApACAAIAAgACAAIAAgACAAIAAgACAAIAAgACAAIAAgAJIhIABcACIAMwAuADEANAAxAFwAIgBcAG4AIAAgACAAIAAgAFIATwBVAE4ARABfAEYASQBYACgAUABJACgAKQAsACAANAAsACAAVABSAFUARQAsACAARgBBAEwAUwBFACkAIAAgACAAIAAgACAAIAAgAJIhIABcACIAMwAuADEANAAxADUAXAAiAFwAbgAgACAAIAAgACAAUgBPAFUATgBEAF8ARgBJAFgAKABQAEkAKAApACwAIAAxADIALAAgAEYAQQBMAFMARQApACAAIAAgACAAIAAgACAAIAAgACAAIAAgACAAkiEgADMALgAxADQAMQA1ADkAMgA2ADUANAAgACAAIAAoAGMAYQBwAHAAZQBkACAAdABvACAAOQAgAGQAZQBjAGkAbQBhAGwAcwApAFwAbgAgACAAIAAgACAAUgBPAFUATgBEAF8ARgBJAFgAKABQAEkAKAApACwAIAAxADIALAAgAFQAUgBVAEUAKQAgACAAIAAgACAAIAAgACAAIAAgACAAIAAgACAAkiEgAFwAIgAzAC4AMQA0ADEANQA5ADIANgA1ADMANQA5ADAAXAAiAFwAbgBcAG4AIAAgACAATgBvAHQAZQBzADoAXABuACAAIAAgACAAIAAtACAARQB4AGMAZQBsACAAbABpAG0AaQB0AHMAIABuAHUAbQBlAHIAaQBjACAAZABpAHMAcABsAGEAeQAgAHAAcgBlAGMAaQBzAGkAbwBuACAAdABvACAAfgA5ACAAZABlAGMAaQBtAGEAbAAgAHAAbABhAGMAZQBzAC4AIABXAGgAZQBuACAAYQBzAF8AdABlAHgAdAAgAD0AIABGAEEATABTAEUALABcAG4AIAAgACAAIAAgACAAIABvAHUAdABwAHUAdAAgAGkAcwAgAGMAYQBwAHAAZQBkACAAYQB0ACAAOQAgAGQAaQBnAGkAdABzACAAZgBvAHIAIABjAG8AbgBzAGkAcwB0AGUAbgBjAHkALgBcAG4AIAAgACAAIAAgAC0AIABUAG8AIABkAGkAcwBwAGwAYQB5ACAAZgB1AGwAbAAgAHAAcgBlAGMAaQBzAGkAbwBuACAAbwByACAAcAByAGUAcwBlAHIAdgBlACAAdAByAGEAaQBsAGkAbgBnACAAegBlAHIAbwBzACwAIABzAGUAdAAgAGEAcwBfAHQAZQB4AHQAIAA9ACAAVABSAFUARQAuAFwAbgAgACAAIAAgACAALQAgAFMAdQBwAHAAbwByAHQAcwAgAGIAbwB0AGgAIAByAG8AdQBuAGQAaQBuAGcAIABhAG4AZAAgAHQAcgB1AG4AYwBhAHQAaQBvAG4AIABtAG8AZABlAHMALgBcAG4AIAAgACAAIAAgAC0AIABJAGQAZQBhAGwAIABmAG8AcgAgAGYAbwByAG0AYQB0AHQAaQBuAGcAIABjAG8AbgBzAHQAYQBuAHQAcwAsACAAdgBpAHMAdQBhAGwAIABkAGkAcwBwAGwAYQB5ACAAYwBvAG4AdAByAG8AbAAsACAAbwByACAAZQBuAHMAdQByAGkAbgBnACAAYwBsAGUAYQBuACAAbwB1AHQAcAB1AHQAcwAgAGkAbgAgAHIAZQBwAG8AcgB0AHMALgBcAG4AKgAvAFwAbgBSAE8AVQBOAEQAXwBGAEkAWAAgAD0AIABMAEEATQBCAEQAQQAoAFwAbgAgACAAIAAgAG4AdQBtAGIAZQByACwAIAAvAC8AIABSAGUAcQB1AGkAcgBlAGQAOgAgAHQAaABlACAAbgB1AG0AYgBlAHIAIAB0AG8AIAByAG8AdQBuAGQAIABvAHIAIAB0AHIAdQBuAGMAYQB0AGUAXABuACAAIAAgACAAcABsAGEAYwBlAHMALAAgAC8ALwAgAFIAZQBxAHUAaQByAGUAZAA6ACAAbgB1AG0AYgBlAHIAIABvAGYAIABkAGUAYwBpAG0AYQBsACAAcABsAGEAYwBlAHMAIAB0AG8AIAByAGUAdABhAGkAbgBcAG4AIAAgACAAIABbAGEAcwBfAHQAZQB4AHQAXQAsACAALwAvACAATwBwAHQAaQBvAG4AYQBsADoAIABpAGYAIABUAFIAVQBFACwAIAByAGUAdAB1AHIAbgAgAHIAZQBzAHUAbAB0ACAAYQBzACAAdABlAHgAdAAgAHcAaQB0AGgAIABmAGkAeABlAGQAIABkAGUAYwBpAG0AYQBsACAAcABsAGEAYwBlAHMAXABuACAAIAAgACAAWwB1AHMAZQBfAHIAbwB1AG4AZABdACwAIAAvAC8AIABPAHAAdABpAG8AbgBhAGwAOgAgAGkAZgAgAFQAUgBVAEUALAAgAHIAbwB1AG4AZAA7ACAAaQBmACAARgBBAEwAUwBFACAAbwByACAAbwBtAGkAdAB0AGUAZAAsACAAdAByAHUAbgBjAGEAdABlAFwAbgAgACAAIAAgAEwARQBUACgAXABuACAAIAAgACAAIAAgACAAIABuACwAIABOACgAbgB1AG0AYgBlAHIAKQAsACAALwAvACAARQBuAHMAdQByAGUAIABuAHUAbQBlAHIAaQBjACAAaQBuAHAAdQB0AFwAbgAgACAAIAAgACAAIAAgACAAcgBhAHcAXwBwACwAIABOACgAcABsAGEAYwBlAHMAKQAsACAALwAvACAAUgBhAHcAIABpAG4AcAB1AHQAIABmAG8AcgAgAHAAbABhAGMAZQBzAFwAbgAgACAAIAAgACAAIAAgACAAcgBvAHUAbgBkAF8AZgBsAGEAZwAsACAASQBGACgASQBTAEIATABBAE4ASwAoAHUAcwBlAF8AcgBvAHUAbgBkACkALAAgAEYAQQBMAFMARQAsACAAdQBzAGUAXwByAG8AdQBuAGQAKQAsAFwAbgAgACAAIAAgACAAIAAgACAAcgBlAHQAdQByAG4AXwB0AGUAeAB0ACwAIABJAEYAKABJAFMAQgBMAEEATgBLACgAYQBzAF8AdABlAHgAdAApACwAIABGAEEATABTAEUALAAgAGEAcwBfAHQAZQB4AHQAKQAsAFwAbgAgACAAIAAgACAAIAAgACAAXABuACAAIAAgACAAIAAgACAAIAAvAC8AIABFAHgAYwBlAGwAIABvAG4AbAB5ACAAcgBlAGwAaQBhAGIAbAB5ACAAZABpAHMAcABsAGEAeQBzACAAdQBwACAAdABvACAAOQAgAGQAZQBjAGkAbQBhAGwAcwAgAGEAcwAgAG4AdQBtAGUAcgBpAGMAXABuACAAIAAgACAAIAAgACAAIABtAGEAeABfAHAAbABhAGMAZQBzACwAIABJAEYAKAByAGUAdAB1AHIAbgBfAHQAZQB4AHQALAAgAHIAYQB3AF8AcAAsACAATQBJAE4AKAByAGEAdwBfAHAALAAgADkAKQApACwAXABuACAAIAAgACAAIAAgACAAIABwAHcAcgBfADEAMAAsACAAMQAwACAAXgAgAG0AYQB4AF8AcABsAGEAYwBlAHMALAAgAC8ALwAgAFAAbwB3AGUAcgAgAG8AZgAgADEAMAAgAGYAbwByACAAcgBvAHUAbgBkAGkAbgBnAC8AdAByAHUAbgBjAGEAdABpAG8AbgBcAG4AIAAgACAAIAAgACAAIAAgAFwAbgAgACAAIAAgACAAIAAgACAALwAvACAAUABlAHIAZgBvAHIAbQAgAHIAbwB1AG4AZABpAG4AZwAgAG8AcgAgAHQAcgB1AG4AYwBhAHQAaQBvAG4AXABuACAAIAAgACAAIAAgACAAIAByAGUAcwB1AGwAdAAsACAASQBGACgAcgBvAHUAbgBkAF8AZgBsAGEAZwAsACAAUgBPAFUATgBEACgAbgAsACAAbQBhAHgAXwBwAGwAYQBjAGUAcwApACwAIABUAFIAVQBOAEMAKABuACAAKgAgAHAAdwByAF8AMQAwACkAIAAvACAAcAB3AHIAXwAxADAAKQAsAFwAbgAgACAAIAAgACAAIAAgACAAXABuACAAIAAgACAAIAAgACAAIAAvAC8AIABPAHAAdABpAG8AbgBhAGwAbAB5ACAAZgBvAHIAbQBhAHQAIABhAHMAIABmAGkAeABlAGQALQBsAGUAbgBnAHQAaAAgAHMAdAByAGkAbgBnAFwAbgAgACAAIAAgACAAIAAgACAAZgBpAG4AYQBsACwAIABJAEYAKAByAGUAdAB1AHIAbgBfAHQAZQB4AHQALAAgAFQARQBYAFQAKAByAGUAcwB1AGwAdAAsACAAXAAiADAALgBcACIAIAAmACAAUgBFAFAAVAAoAFwAIgAwAFwAIgAsACAAbQBhAHgAXwBwAGwAYQBjAGUAcwApACkALAAgAHIAZQBzAHUAbAB0ACkALABcAG4AIAAgACAAIAAgACAAIAAgAGYAaQBuAGEAbABcAG4AIAAgACAAIAApAFwAbgApADsAXABuAFwAbgAvACoAIABDAE8AVQBOAFQAQQBfAFMAVABSAEkAQwBUAFwAbgAgACAAIABQAHUAcgBwAG8AcwBlADoAXABuACAAIAAgAFIAZQB0AHUAcgBuAHMAIABhACAAYwBvAHUAbgB0ACAAbwBmACAAbgBvAG4ALQBiAGwAYQBuAGsALAAgAG4AbwBuAC0AZQBtAHAAdAB5ACwAIABhAG4AZAAgAG4AbwBuAC0AdwBoAGkAdABlAHMAcABhAGMAZQAtAG8AbgBsAHkAIAB2AGEAbAB1AGUAcwAgAGYAcgBvAG0AIABhACAAcgBhAG4AZwBlAC4AXABuACAAIAAgAFIAZQB0AHUAcgBuAHMAIAAwACAAaQBmACAAbgBvACAAbQBlAGEAbgBpAG4AZwBmAHUAbAAgAGMAbwBuAHQAZQBuAHQAIABlAHgAaQBzAHQAcwAuAFwAbgBcAG4AIAAgACAASQBuAHAAdQB0AHMAOgBcAG4AIAAgACAALQAgAGkAbgBwAHUAdAAgADoAIABBACAAdgBlAHIAdABpAGMAYQBsACAAbABpAHMAdAAgAG8AcgAgAGEAbgB5ACAAcwBpAG4AZwBsAGUALQBjAG8AbAB1AG0AbgAgAHIAYQBuAGcAZQBcAG4AXABuACAAIAAgAFIAZQB0AHUAcgBuAHMAOgBcAG4AIAAgACAALQAgAEkAbgB0AGUAZwBlAHIAOgAgAE4AdQBtAGIAZQByACAAbwBmACAAYwBlAGwAbABzACAAdABoAGEAdAAgAGMAbwBuAHQAYQBpAG4AIABtAGUAYQBuAGkAbgBnAGYAdQBsACAAYwBvAG4AdABlAG4AdAAgACgAaQBnAG4AbwByAGUAcwAgAFwAIgBcACIALAAgAFwAIgAgAFwAIgApAFwAbgBcAG4AIAAgACAAQgBlAGgAYQB2AGkAbwByADoAXABuACAAIAAgAC0AIABJAGYAIAB0AGgAZQAgAHIAYQBuAGcAZQAgAGMAbwBuAHQAYQBpAG4AcwAgAG8AbgBsAHkAIABiAGwAYQBuAGsAcwAgAG8AcgAgAHcAaABpAHQAZQBzAHAAYQBjAGUALQBvAG4AbAB5ACAAYwBlAGwAbABzACAAkiEgAHIAZQB0AHUAcgBuAHMAIAAwAFwAbgAgACAAIAAtACAATwB0AGgAZQByAHcAaQBzAGUAIAByAGUAdAB1AHIAbgBzACAAQwBPAFUATgBUAEEAKABpAG4AcAB1AHQAKQBcAG4AIAAgACAALQAgAEEAcwBzAHUAbQBlAHMAIABpAG4AcAB1AHQAIABpAHMAIABhACAAcwB0AGEAdABpAGMAIABvAHIAIABzAHQAcgB1AGMAdAB1AHIAZQBkACAAcgBhAG4AZwBlACAAKABuAG8AdAAgAGQAeQBuAGEAbQBpAGMAIABzAHAAaQBsAGwAKQBcAG4AXABuACAAIAAgAEUAeABhAG0AcABsAGUAOgBcAG4AIAAgACAAQwBPAFUATgBUAEEAXwBTAFQAUgBJAEMAVAAoAHsAXAAiAGEAcABwAGwAZQBcACIALAAgAFwAIgBcACIALAAgAFwAIgAgAFwAIgAsACAAXAAiAGcAcgBhAHAAZQBcACIAfQApACAAkiEgADIAXABuACoALwBcAG4AQwBPAFUATgBUAEEAXwBTAFQAUgBJAEMAVAAgAD0AIABMAEEATQBCAEQAQQAoAGkAbgBwAHUAdAAsACAASQBGACgAQwBPAFUATgBUAEkARgAoAGkAbgBwAHUAdAAsACAAXAAiACoAPwBcACIAKQAgAD0AIAAwACwAIAAwACwAIABDAE8AVQBOAFQAQQAoAGkAbgBwAHUAdAApACkAKQA7ACIAfQAsAHsAIgBwAGEAdABoACIAOgAiAC8AcAByAG8AagBlAGMAdABzAC8AQwBvAG4AdgBlAHIAcwBpAG8AbgBzACIALAAiAHQAZQB4AHQAIgA6ACIALwAqACAAQwBPAE4AVgBFAFIAVABfAFQARQBNAFAAXwBDAF8AVABPAF8ARgBcAG4AIAAgACAAUAB1AHIAcABvAHMAZQA6AFwAbgAgACAAIABDAG8AbgB2AGUAcgB0AHMAIABhACAAQwBlAGwAcwBpAHUAcwAgAHQAZQBtAHAAZQByAGEAdAB1AHIAZQAgAHYAYQBsAHUAZQAgAHQAbwAgAEYAYQBoAHIAZQBuAGgAZQBpAHQALgBcAG4AXABuACAAIAAgAFIAZQB0AHUAcgBuAHMAOgBcAG4AIAAgACAAQQAgAG4AdQBtAGUAcgBpAGMAIAB2AGEAbAB1AGUAIAByAGUAcAByAGUAcwBlAG4AdABpAG4AZwAgAHQAaABlACAAZQBxAHUAaQB2AGEAbABlAG4AdAAgAHQAZQBtAHAAZQByAGEAdAB1AHIAZQAgAGkAbgAgAEYAYQBoAHIAZQBuAGgAZQBpAHQALABcAG4AIAAgACAAbwBwAHQAaQBvAG4AYQBsAGwAeQAgAHIAbwB1AG4AZABlAGQAIAB0AG8AIABhACAAZwBpAHYAZQBuACAAbgB1AG0AYgBlAHIAIABvAGYAIABkAGUAYwBpAG0AYQBsACAAcABsAGEAYwBlAHMALgBcAG4AXABuACAAIAAgAFAAYQByAGEAbQBlAHQAZQByAHMAOgBcAG4AIAAgACAALQAgAEMAIAAoAHIAZQBxAHUAaQByAGUAZAApADoAIABUAGUAbQBwAGUAcgBhAHQAdQByAGUAIABpAG4AIABkAGUAZwByAGUAZQBzACAAQwBlAGwAcwBpAHUAcwBcAG4AIAAgACAALQAgAHAAcgBlAGMAaQBzAGkAbwBuACAAKABvAHAAdABpAG8AbgBhAGwAKQA6ACAATgB1AG0AYgBlAHIAIABvAGYAIABkAGUAYwBpAG0AYQBsACAAcABsAGEAYwBlAHMAIAAoAGQAZQBmAGEAdQBsAHQAIAA9ACAAMwApAFwAbgBcAG4AIAAgACAATgBvAHQAZQBzADoAXABuACAAIAAgAC0AIABBAHUAdABvAG0AYQB0AGkAYwBhAGwAbAB5ACAAZABlAGYAYQB1AGwAdABzACAAdABvACAAMwAgAGQAZQBjAGkAbQBhAGwAIABwAGwAYQBjAGUAcwAgAGkAZgAgAG4AbwBuAGUAIABwAHIAbwB2AGkAZABlAGQAIABvAHIAIABpAG4AdgBhAGwAaQBkACAAaQBuAHAAdQB0AFwAbgAgACAAIAAtACAATwB1AHQAcAB1AHQAIABpAHMAIABuAHUAbQBlAHIAaQBjACwAIABzAHUAaQB0AGEAYgBsAGUAIABmAG8AcgAgAGYAdQByAHQAaABlAHIAIABjAG8AbQBwAHUAdABhAHQAaQBvAG4AIABvAHIAIABkAGkAcwBwAGwAYQB5AFwAbgAgACAAIAAtACAAVQBzAGUAcwAgAHMAdABhAG4AZABhAHIAZAAgAGYAbwByAG0AdQBsAGEAOgAgAEYAIAA9ACAAKABDACAA1wAgADkALwA1ACkAIAArACAAMwAyAFwAbgBcAG4AIAAgACAARQB4AGEAbQBwAGwAZQBzADoAXABuACAAIAAgACAAIABDAE8ATgBWAEUAUgBUAF8AVABFAE0AUABfAEMAXwBUAE8AXwBGACgAMAApACAAkiEgADMAMgBcAG4AIAAgACAAIAAgAEMATwBOAFYARQBSAFQAXwBUAEUATQBQAF8AQwBfAFQATwBfAEYAKAAxADAAMAAsACAAMQApACAAkiEgADIAMQAyAC4AMABcAG4AIAAgACAAIAAgAEMATwBOAFYARQBSAFQAXwBUAEUATQBQAF8AQwBfAFQATwBfAEYAKAAtADQAMAApACAAkiEgAC0ANAAwAC4AMAAwADAAXABuACoALwBcAG4AQwBPAE4AVgBFAFIAVABfAFQARQBNAFAAXwBDAF8AVABPAF8ARgAgAD0AIABMAEEATQBCAEQAQQAoAEMALAAgAFsAcAByAGUAYwBpAHMAaQBvAG4AXQAsAFwAbgAgACAAIAAgAEwARQBUACgAXABuACAAIAAgACAAIAAgACAAIAAvAC8AIABWAGEAbABpAGQAYQB0AGUAIABvAHIAIABkAGUAZgBhAHUAbAB0ACAAdABoAGUAIABwAHIAZQBjAGkAcwBpAG8AbgAgAHYAYQBsAHUAZQBcAG4AIAAgACAAIAAgACAAIAAgAHAAcgBlAGMAaQBzAGkAbwBuACwAIABJAEYAKABJAFMATwBNAEkAVABUAEUARAAoAHAAcgBlAGMAaQBzAGkAbwBuACkAIAArACAAKABwAHIAZQBjAGkAcwBpAG8AbgAgADwAIAAwACkALAAgADMALAAgAHAAcgBlAGMAaQBzAGkAbwBuACkALABcAG4AIAAgACAAIAAgACAAIAAgAFwAbgAgACAAIAAgACAAIAAgACAALwAvACAAQwBvAG4AdgBlAHIAcwBpAG8AbgAgAGYAbwByAG0AdQBsAGEAXABuACAAIAAgACAAIAAgACAAIABmAGEAaAByAGUAbgBoAGUAaQB0ACwAIABDACAAKgAgACgAOQAgAC8AIAA1ACkAIAArACAAMwAyACwAXABuACAAIAAgACAAIAAgACAAIABcAG4AIAAgACAAIAAgACAAIAAgAC8ALwAgAEYAaQBuAGEAbAAgAG8AdQB0AHAAdQB0AFwAbgAgACAAIAAgACAAIAAgACAAUgBPAFUATgBEACgAZgBhAGgAcgBlAG4AaABlAGkAdAAsACAAcAByAGUAYwBpAHMAaQBvAG4AKQBcAG4AIAAgACAAIAApAFwAbgApADsAXABuAFwAbgAvACoAIABDAE8ATgBWAEUAUgBUAF8AVABFAE0AUABfAEYAXwBUAE8AXwBDADoAXABuACAAIAAgAFAAdQByAHAAbwBzAGUAOgBcAG4AIAAgACAAQwBvAG4AdgBlAHIAdABzACAAYQAgAHQAZQBtAHAAZQByAGEAdAB1AHIAZQAgAGYAcgBvAG0AIABkAGUAZwByAGUAZQBzACAARgBhAGgAcgBlAG4AaABlAGkAdAAgAHQAbwAgAGQAZQBnAHIAZQBlAHMAIABDAGUAbABzAGkAdQBzAC4AXABuAFwAbgAgACAAIABSAGUAdAB1AHIAbgBzADoAXABuACAAIAAgAEEAIABuAHUAbQBlAHIAaQBjACAAdgBhAGwAdQBlACAAaQBuACAAZABlAGcAcgBlAGUAcwAgAEMAZQBsAHMAaQB1AHMALAAgAG8AcAB0AGkAbwBuAGEAbABsAHkAIAByAG8AdQBuAGQAZQBkACAAdABvACAAYQAgAHMAcABlAGMAaQBmAGkAZQBkACAAbgB1AG0AYgBlAHIAIABvAGYAIABkAGUAYwBpAG0AYQBsACAAcABsAGEAYwBlAHMALgBcAG4AXABuACAAIAAgAFAAYQByAGEAbQBlAHQAZQByAHMAOgBcAG4AIAAgACAALQAgAEYAIAAoAHIAZQBxAHUAaQByAGUAZAApADoAIABBACAAdABlAG0AcABlAHIAYQB0AHUAcgBlACAAaQBuACAAZABlAGcAcgBlAGUAcwAgAEYAYQBoAHIAZQBuAGgAZQBpAHQAXABuACAAIAAgAC0AIABwAHIAZQBjAGkAcwBpAG8AbgAgACgAbwBwAHQAaQBvAG4AYQBsACkAOgAgAE4AdQBtAGIAZQByACAAbwBmACAAZABlAGMAaQBtAGEAbAAgAHAAbABhAGMAZQBzACAAdABvACAAcgBvAHUAbgBkACAAdABoAGUAIAByAGUAcwB1AGwAdAAgAHQAbwAgACgAZABlAGYAYQB1AGwAdAAgAD0AIAAzACkAXABuAFwAbgAgACAAIABOAG8AdABlAHMAOgBcAG4AIAAgACAALQAgAEkAZgAgAHAAcgBlAGMAaQBzAGkAbwBuACAAaQBzACAAbwBtAGkAdAB0AGUAZAAgAG8AcgAgAGkAbgB2AGEAbABpAGQAIAAoAGUALgBnAC4ALAAgAG4AZQBnAGEAdABpAHYAZQApACwAIABpAHQAIABkAGUAZgBhAHUAbAB0AHMAIAB0AG8AIAAzAC4AXABuACAAIAAgAC0AIABVAHMAZQBzACAAdABoAGUAIABzAHQAYQBuAGQAYQByAGQAIABmAG8AcgBtAHUAbABhADoAIABDACAAPQAgACgARgAgABIiIAAzADIAKQAgANcAIAA1AEQgOQBcAG4AIAAgACAALQAgAEgAYQBuAGQAbABlAHMAIABuAGUAZwBhAHQAaQB2AGUAIABhAG4AZAAgAGYAcgBhAGMAdABpAG8AbgBhAGwAIAB0AGUAbQBwAGUAcgBhAHQAdQByAGUAcwAgAGMAbwByAHIAZQBjAHQAbAB5AC4AXABuACAAIAAgAC0AIABVAHMAZQBmAHUAbAAgAGYAbwByACAAdQBuAGkAdAAgAGMAbwBuAHYAZQByAHMAaQBvAG4AcwAgAGkAbgAgAGQAYQB0AGEAIABjAGwAZQBhAG4AdQBwACwAIABkAGkAcwBwAGwAYQB5ACwAIABvAHIAIAByAGUAcABvAHIAdABpAG4AZwAuAFwAbgBcAG4AIAAgACAARQB4AGEAbQBwAGwAZQBzADoAXABuACAAIAAgAEMATwBOAFYARQBSAFQAXwBUAEUATQBQAF8ARgBfAFQATwBfAEMAKAAzADIAKQAgAJIhIAAwAFwAbgAgACAAIABDAE8ATgBWAEUAUgBUAF8AVABFAE0AUABfAEYAXwBUAE8AXwBDACgAMgAxADIALAAgADIAKQAgAJIhIAAxADAAMAAuADAAMABcAG4AIAAgACAAQwBPAE4AVgBFAFIAVABfAFQARQBNAFAAXwBGAF8AVABPAF8AQwAoAC0ANAAwACkAIACSISAALQA0ADAALgAwADAAMABcAG4AKgAvAFwAbgBDAE8ATgBWAEUAUgBUAF8AVABFAE0AUABfAEYAXwBUAE8AXwBDACAAPQAgAEwAQQBNAEIARABBACgARgAsACAAWwBwAHIAZQBjAGkAcwBpAG8AbgBdACwAXABuACAAIAAgACAATABFAFQAKABcAG4AIAAgACAAIAAgACAAIAAgAC8ALwAgAEQAZQBmAGEAdQBsAHQAIABwAHIAZQBjAGkAcwBpAG8AbgAgAHQAbwAgADMAIABpAGYAIABvAG0AaQB0AHQAZQBkACAAbwByACAAaQBuAHYAYQBsAGkAZABcAG4AIAAgACAAIAAgACAAIAAgAHAAcgBlAGMAaQBzAGkAbwBuACwAIABJAEYAKABPAFIAKABJAFMATwBNAEkAVABUAEUARAAoAHAAcgBlAGMAaQBzAGkAbwBuACkALAAgAHAAcgBlAGMAaQBzAGkAbwBuACAAPAAgADAAKQAsACAAMwAsACAAcAByAGUAYwBpAHMAaQBvAG4AKQAsAFwAbgAgACAAIAAgACAAIAAgACAAXABuACAAIAAgACAAIAAgACAAIAAvAC8AIABDAG8AbgB2AGUAcgBzAGkAbwBuACAAYwBhAGwAYwB1AGwAYQB0AGkAbwBuAFwAbgAgACAAIAAgACAAIAAgACAAYwBlAGwAcwBpAHUAcwAsACAAKABGACAALQAgADMAMgApACAAKgAgACgANQAgAC8AIAA5ACkALABcAG4AIAAgACAAIAAgACAAIAAgAFwAbgAgACAAIAAgACAAIAAgACAALwAvACAAUgBvAHUAbgBkACAAcgBlAHMAdQBsAHQAXABuACAAIAAgACAAIAAgACAAIABSAE8AVQBOAEQAKABjAGUAbABzAGkAdQBzACwAIABwAHIAZQBjAGkAcwBpAG8AbgApAFwAbgAgACAAIAAgACkAXABuACkAOwBcAG4AXABuAC8AKgAgAEYATwBSAE0AQQBUAF8ARgBFAEUAVABfAEEATgBEAF8ASQBOAEMASABFAFMAOgBcAG4AIAAgACAAUAB1AHIAcABvAHMAZQA6AFwAbgAgACAAIABDAG8AbgB2AGUAcgB0AHMAIABhACAAZABlAGMAaQBtAGEAbAAgAGYAbwBvAHQAIAB2AGEAbAB1AGUAIABpAG4AdABvACAAZgBlAGUAdAAgAGEAbgBkACAAaQBuAGMAaABlAHMALABcAG4AIAAgACAAZQBpAHQAaABlAHIAIABhAHMAIABhACAAZABlAGMAaQBtAGEAbAAtAGkAbgBjAGgAIABmAG8AcgBtAGEAdAAgAG8AcgAgAGEAcwAgAGYAZQBlAHQAIAB3AGkAdABoACAAZgByAGEAYwB0AGkAbwBuAGEAbAAgAGkAbgBjAGgAZQBzAC4AXABuAFwAbgAgACAAIABSAGUAdAB1AHIAbgBzADoAXABuACAAIAAgAEEAIABmAG8AcgBtAGEAdAB0AGUAZAAgAHMAdAByAGkAbgBnACAAbABpAGsAZQAgAFwAIgA2ACcAIAA1AC4AMgA1AFwAIgBcACIAIABvAHIAIABcACIANgAnACAANQAtADEALwA0AFwAIgBcACIAXABuAFwAbgAgACAAIABQAGEAcgBhAG0AZQB0AGUAcgBzADoAXABuACAAIAAgAC0AIABpAG4AcAB1AHQAIAAoAHIAZQBxAHUAaQByAGUAZAApADoAIABBACAAZABlAGMAaQBtAGEAbAAgAHYAYQBsAHUAZQAgAGkAbgAgAGYAZQBlAHQAIAAoAGUALgBnAC4ALAAgADYALgA0ADMANwA1ACkAXABuACAAIAAgAC0AIABzAHQAeQBsAGUAIAAoAG8AcAB0AGkAbwBuAGEAbAApADoAXABuACAAIAAgACAAIAAgACAAMAAgAD0AIAB1AHMAZQAgAGQAZQBjAGkAbQBhAGwAIABpAG4AYwBoAGUAcwAgACgAZABlAGYAYQB1AGwAdAApAFwAbgAgACAAIAAgACAAIAAgADEAIAA9ACAAdQBzAGUAIABmAHIAYQBjAHQAaQBvAG4AYQBsACAAaQBuAGMAaABlAHMAIAAoAGUALgBnAC4ALAAgADUALQAxAC8ANABcACIAKQBcAG4AIAAgACAALQAgAGQAZQBuAG8AbQAgACgAbwBwAHQAaQBvAG4AYQBsACkAOgAgAEQAZQBuAG8AbQBpAG4AYQB0AG8AcgAgAGYAbwByACAAZgByAGEAYwB0AGkAbwBuAGEAbAAgAGkAbgBjAGgAZQBzACAAKABkAGUAZgBhAHUAbAB0ACAAPQAgADEANgApAFwAbgAgACAAIAAtACAAcAByAGUAYwBpAHMAaQBvAG4AIAAoAG8AcAB0AGkAbwBuAGEAbAApADoAIABEAGUAYwBpAG0AYQBsACAAcABsAGEAYwBlAHMAIABmAG8AcgAgAHMAdAB5AGwAZQAgADAAIAAoAGQAZQBmAGEAdQBsAHQAIAA9ACAAMwApAFwAbgBcAG4AIAAgACAATgBvAHQAZQBzADoAXABuACAAIAAgAC0AIABUAGgAZQAgAGAAcAByAGUAYwBpAHMAaQBvAG4AYAAgAHAAYQByAGEAbQBlAHQAZQByACAAaQBzACAAbwBuAGwAeQAgAHUAcwBlAGQAIABmAG8AcgAgAGAAcwB0AHkAbABlACAAPQAgADAAYABcAG4AIAAgACAAIAAgAGEAbgBkACAAaABhAHMAIABuAG8AIABlAGYAZgBlAGMAdAAgAHcAaABlAG4AIABkAGkAcwBwAGwAYQB5AGkAbgBnACAAZgByAGEAYwB0AGkAbwBuAGEAbAAgAGkAbgBjAGgAZQBzAC4AXABuACAAIAAgAC0AIABGAHIAYQBjAHQAaQBvAG4AcwAgAGEAcgBlACAAYQB1AHQAbwBtAGEAdABpAGMAYQBsAGwAeQAgAHMAaQBtAHAAbABpAGYAaQBlAGQALgBcAG4AIAAgACAALQAgAE8AdQB0AHAAdQB0ACAAYQBsAHcAYQB5AHMAIABpAG4AYwBsAHUAZABlAHMAIABmAGUAZQB0ACAAKABlAC4AZwAuACwAIABcACIANgAnAFwAIgAgAHAAcgBlAGYAaQB4ACkALgBcAG4AIAAgACAALQAgAEMAbwBtAHAAYQB0AGkAYgBsAGUAIAB3AGkAdABoACAAYgBvAHQAaAAgAHAAbwBzAGkAdABpAHYAZQAgAGEAbgBkACAAZgByAGEAYwB0AGkAbwBuAGEAbAAgAGkAbgBwAHUAdABzAC4AXABuAFwAbgAgACAAIABFAHgAYQBtAHAAbABlAHMAOgBcAG4AIAAgACAAIAAgAEYATwBSAE0AQQBUAF8ARgBFAEUAVABfAEEATgBEAF8ASQBOAEMASABFAFMAKAA2AC4ANAAzADcANQApAFwAbgAgACAAIAAgACAAkiEgAFwAIgA2ACcAIAA1AC4AMgA1AFwAIgBcACIAXABuAFwAbgAgACAAIAAgACAARgBPAFIATQBBAFQAXwBGAEUARQBUAF8AQQBOAEQAXwBJAE4AQwBIAEUAUwAoADYALgA0ADMANwA1ACwAIAAxACkAXABuACAAIAAgACAAIACSISAAXAAiADYAJwAgADUALQAxAC8ANABcACIAXAAiAFwAbgBcAG4AIAAgACAAIAAgAEYATwBSAE0AQQBUAF8ARgBFAEUAVABfAEEATgBEAF8ASQBOAEMASABFAFMAKAA2AC4ANAAzADcANQAsACAAMAAsACAALAAgADQAKQBcAG4AIAAgACAAIAAgAJIhIABcACIANgAnACAANQAuADIANQAwADAAXAAiAFwAIgBcAG4AKgAvAFwAbgBGAE8AUgBNAEEAVABfAEYARQBFAFQAXwBBAE4ARABfAEkATgBDAEgARQBTACAAPQAgAEwAQQBNAEIARABBACgAaQBuAHAAdQB0ACwAIABbAHMAdAB5AGwAZQBdACwAIABbAGQAZQBuAG8AbQBdACwAIABbAHAAcgBlAGMAaQBzAGkAbwBuAF0ALABcAG4AIAAgACAAIABMAEUAVAAoAFwAbgAgACAAIAAgACAAIAAgACAALwAvACAAPQA9AD0AIABQAGEAcgBhAG0AZQB0AGUAcgAgAGQAZQBmAGEAdQBsAHQAcwAgAGEAbgBkACAAdgBhAGwAaQBkAGEAdABpAG8AbgAgAD0APQA9AFwAbgAgACAAIAAgACAAIAAgACAAcwB0AHkAbABlACwAIABJAEYAKAAoAEkAUwBPAE0ASQBUAFQARQBEACgAcwB0AHkAbABlACkAKQAgACsAIAAoAHMAdAB5AGwAZQAgAD4AIAAxACkALAAgADAALAAgAHMAdAB5AGwAZQApACwAXABuACAAIAAgACAAIAAgACAAIABkAGUAbgBvAG0ALAAgAEkARgAoAEkAUwBPAE0ASQBUAFQARQBEACgAZABlAG4AbwBtACkALAAgADEANgAsACAAVABSAFUATgBDACgAZABlAG4AbwBtACkAKQAsAFwAbgAgACAAIAAgACAAIAAgACAAcAByAGUAYwBpAHMAaQBvAG4ALAAgAEkARgAoAEkAUwBPAE0ASQBUAFQARQBEACgAcAByAGUAYwBpAHMAaQBvAG4AKQAsACAAMwAsACAAcAByAGUAYwBpAHMAaQBvAG4AKQAsAFwAbgAgACAAIAAgACAAIAAgACAAXABuACAAIAAgACAAIAAgACAAIAAvAC8AIAA9AD0APQAgAEUAeAB0AHIAYQBjAHQAIABpAG4AdABlAGcAZQByACAAYQBuAGQAIABkAGUAYwBpAG0AYQBsACAAcABhAHIAdABzACAAbwBmACAAZgBlAGUAdAAgAD0APQA9AFwAbgAgACAAIAAgACAAIAAgACAAZgBlAGUAdAAsACAAUQBVAE8AVABJAEUATgBUACgAaQBuAHAAdQB0ACwAIAAxACkALABcAG4AIAAgACAAIAAgACAAIAAgAGYAZQBlAHQAXwBtAGEAbgB0ACwAIABNAE8ARAAoAGkAbgBwAHUAdAAsACAAMQApACwAXABuACAAIAAgACAAIAAgACAAIABcAG4AIAAgACAAIAAgACAAIAAgAC8ALwAgAD0APQA9ACAAQwBvAG4AdgBlAHIAdAAgAGQAZQBjAGkAbQBhAGwAIABwAG8AcgB0AGkAbwBuACAAdABvACAAaQBuAGMAaABlAHMAIAA9AD0APQBcAG4AIAAgACAAIAAgACAAIAAgAGQAZQBjAGkAbQBhAGwAXwBpAG4AYwBoACwAIABSAE8AVQBOAEQAKABmAGUAZQB0AF8AbQBhAG4AdAAgACoAIAAxADIALAAgAHAAcgBlAGMAaQBzAGkAbwBuACkALABcAG4AIAAgACAAIAAgACAAIAAgAGkAbgBjAGgAXwBpAG4AdAAsACAAVABSAFUATgBDACgAZABlAGMAaQBtAGEAbABfAGkAbgBjAGgAKQAsAFwAbgAgACAAIAAgACAAIAAgACAAaQBuAGMAaABfAGQAZQBjACwAIABkAGUAYwBpAG0AYQBsAF8AaQBuAGMAaAAgAC0AIABpAG4AYwBoAF8AaQBuAHQALABcAG4AIAAgACAAIAAgACAAIAAgAFwAbgAgACAAIAAgACAAIAAgACAALwAvACAAPQA9AD0AIABDAGEAbABjAHUAbABhAHQAZQAgAHMAaQBtAHAAbABpAGYAaQBlAGQAIABmAHIAYQBjAHQAaQBvAG4AIAA9AD0APQBcAG4AIAAgACAAIAAgACAAIAAgAGkAbgBjAGgAXwBuAHUAbQBlAHIALAAgAFQAUgBVAE4AQwAoAGkAbgBjAGgAXwBkAGUAYwAgACoAIABkAGUAbgBvAG0AKQAsAFwAbgAgACAAIAAgACAAIAAgACAAYwBvAG0AZgBhAGMAdAAsACAARwBDAEQAKABpAG4AYwBoAF8AbgB1AG0AZQByACwAIABkAGUAbgBvAG0AKQAsAFwAbgAgACAAIAAgACAAIAAgACAAbgB1AG0AZQByAGYAaQBuAGEAbAAsACAAaQBuAGMAaABfAG4AdQBtAGUAcgAgAC8AIABjAG8AbQBmAGEAYwB0ACwAXABuACAAIAAgACAAIAAgACAAIABkAGUAbgBvAG0AZgBpAG4AYQBsACwAIABkAGUAbgBvAG0AIAAvACAAYwBvAG0AZgBhAGMAdAAsAFwAbgAgACAAIAAgACAAIAAgACAAdABlAHMAdAAsACAATQBPAEQAKABpAG4AYwBoAF8AbgB1AG0AZQByACwAIABkAGUAbgBvAG0AKQAsAFwAbgAgACAAIAAgACAAIAAgACAAXABuACAAIAAgACAAIAAgACAAIAAvAC8AIAA9AD0APQAgAEEAcwBzAGUAbQBiAGwAZQAgAGYAbwByAG0AYQB0AHQAZQBkACAAYwBvAG0AcABvAG4AZQBuAHQAcwAgAD0APQA9AFwAbgAgACAAIAAgACAAIAAgACAAZgByAGEAYwBfAGkAbgBjAGgALAAgAEkARgAoAHQAZQBzAHQAIAA8AD4AIAAwACwAIABuAHUAbQBlAHIAZgBpAG4AYQBsACAAJgAgAFwAIgAvAFwAIgAgACYAIABkAGUAbgBvAG0AZgBpAG4AYQBsACwAIABcACIAXAAiACkALABcAG4AIAAgACAAIAAgACAAIAAgAGkAbgB0AF8AaQBuAGMAaAAsACAASQBGACgAaQBuAGMAaABfAGkAbgB0ACAAPQAgADAALAAgAFwAIgBcACIALAAgAGkAbgBjAGgAXwBpAG4AdAApACwAXABuACAAIAAgACAAIAAgACAAIABcAG4AIAAgACAAIAAgACAAIAAgAC8ALwAgAD0APQA9ACAAQwBvAG0AYgBpAG4AZQBkACAAZgBvAHIAbQBhAHQAdABpAG4AZwAgAGwAbwBnAGkAYwAgAD0APQA9AFwAbgAgACAAIAAgACAAIAAgACAAYwBvAG0AYgBvACwAIABJAEYAUwAoAFwAbgAgACAAIAAgACAAIAAgACAAIAAgACAAIABBAE4ARAAoAGkAbgB0AF8AaQBuAGMAaAAgAD0AIABcACIAXAAiACwAIABmAHIAYQBjAF8AaQBuAGMAaAAgAD0AIABcACIAXAAiACkALABcAG4AIAAgACAAIAAgACAAIAAgACAAIAAgACAAZgBlAGUAdAAgACYAIABDAEgAQQBSACgAMwA5ACkALABcAG4AIAAgACAAIAAgACAAIAAgACAAIAAgACAAQQBOAEQAKABpAG4AdABfAGkAbgBjAGgAIAA9ACAAXAAiAFwAIgAsACAAZgByAGEAYwBfAGkAbgBjAGgAIAA8AD4AIABcACIAXAAiACkALABcAG4AIAAgACAAIAAgACAAIAAgACAAIAAgACAAZgBlAGUAdAAgACYAIABDAEgAQQBSACgAMwA5ACkAIAAmACAAQwBIAEEAUgAoADMAMgApACAAJgAgAGYAcgBhAGMAXwBpAG4AYwBoACAAJgAgAEMASABBAFIAKAAzADQAKQAsAFwAbgAgACAAIAAgACAAIAAgACAAIAAgACAAIABBAE4ARAAoAGkAbgB0AF8AaQBuAGMAaAAgADwAPgAgAFwAIgBcACIALAAgAGYAcgBhAGMAXwBpAG4AYwBoACAAPAA+ACAAXAAiAFwAIgApACwAXABuACAAIAAgACAAIAAgACAAIAAgACAAIAAgAGYAZQBlAHQAIAAmACAAQwBIAEEAUgAoADMAOQApACAAJgAgAEMASABBAFIAKAAzADIAKQAgACYAIABpAG4AdABfAGkAbgBjAGgAIAAmACAAXAAiAC0AXAAiACAAJgAgAGYAcgBhAGMAXwBpAG4AYwBoACAAJgAgAEMASABBAFIAKAAzADQAKQAsAFwAbgAgACAAIAAgACAAIAAgACAAIAAgACAAIABUAFIAVQBFACwAXABuACAAIAAgACAAIAAgACAAIAAgACAAIAAgAGYAZQBlAHQAIAAmACAAQwBIAEEAUgAoADMAOQApACAAJgAgAEMASABBAFIAKAAzADIAKQAgACYAIABpAG4AdABfAGkAbgBjAGgAIAAmACAAQwBIAEEAUgAoADMANAApAFwAbgAgACAAIAAgACAAIAAgACAAKQAsAFwAbgAgACAAIAAgACAAIAAgACAAXABuACAAIAAgACAAIAAgACAAIAAvAC8AIAA9AD0APQAgAFMAdABhAG4AZABhAHIAZAAgAGQAZQBjAGkAbQBhAGwAIABmAG8AcgBtAGEAdAB0AGkAbgBnACAAPQA9AD0AXABuACAAIAAgACAAIAAgACAAIABzAHQAYQBuAGQAYQByAGQALAAgAGYAZQBlAHQAIAAmACAAQwBIAEEAUgAoADMAOQApACAAJgAgAEMASABBAFIAKAAzADIAKQAgACYAIABkAGUAYwBpAG0AYQBsAF8AaQBuAGMAaAAgACYAIABDAEgAQQBSACgAMwA0ACkALABcAG4AIAAgACAAIAAgACAAIAAgAFwAbgAgACAAIAAgACAAIAAgACAALwAvACAAPQA9AD0AIABSAGUAdAB1AHIAbgAgAGIAYQBzAGUAZAAgAG8AbgAgAHMAdAB5AGwAZQAgAHMAZQBsAGUAYwB0AGkAbwBuACAAPQA9AD0AXABuACAAIAAgACAAIAAgACAAIABvAHUAdABwAHUAdAAsACAAUwBXAEkAVABDAEgAKABzAHQAeQBsAGUALAAgADAALAAgAHMAdABhAG4AZABhAHIAZAAsACAAMQAsACAAYwBvAG0AYgBvACkALABcAG4AIAAgACAAIAAgACAAIAAgAG8AdQB0AHAAdQB0AFwAbgAgACAAIAAgACkAXABuACkAOwBcAG4AXABuAC8AKgAgAEYATwBSAE0AQQBUAF8ASQBOAEMASABfAEYAUgBBAEMAVABJAE8ATgA6AFwAbgAgACAAIABQAHUAcgBwAG8AcwBlADoAXABuACAAIAAgAEMAbwBuAHYAZQByAHQAcwAgAGEAIABkAGUAYwBpAG0AYQBsACAAaQBuAGMAaAAgAG0AZQBhAHMAdQByAGUAbQBlAG4AdAAgAGkAbgB0AG8AIABhACAAcwB0AHIAaQBuAGcAIABmAG8AcgBtAGEAdAB0AGUAZAAgAGEAcwAgAGkAbgBjAGgAZQBzACAAYQBuAGQAIABzAGkAbQBwAGwAaQBmAGkAZQBkACAAZgByAGEAYwB0AGkAbwBuAGEAbAAgAGkAbgBjAGgAZQBzAC4AXABuACAAIAAgAFUAcwBlAGYAdQBsACAAZgBvAHIAIABjAG8AbgBzAHQAcgB1AGMAdABpAG8AbgAsACAAYwBhAGIAaQBuAGUAdAByAHkALAAgAGEAbgBkACAAYQBuAHkAIABhAHAAcABsAGkAYwBhAHQAaQBvAG4AIAB1AHMAaQBuAGcAIABpAG0AcABlAHIAaQBhAGwAIAB1AG4AaQB0AHMALgBcAG4AXABuACAAIAAgAFIAZQB0AHUAcgBuAHMAOgBcAG4AIAAgACAAQQAgAHQAZQB4AHQAIABzAHQAcgBpAG4AZwAgAGwAaQBrAGUAIABgADIALQAzAC8AOABcACIAYAAgAG8AcgAgAGAANQBcACIAYABcAG4AXABuACAAIAAgAFAAYQByAGEAbQBlAHQAZQByAHMAOgBcAG4AIAAgACAALQAgAGkAbgBwAHUAdAAgACgAcgBlAHEAdQBpAHIAZQBkACkAOgAgAEEAIABkAGUAYwBpAG0AYQBsACAAaQBuAGMAaAAgAHYAYQBsAHUAZQAgACgAZQAuAGcALgAsACAAMgAuADMANwA1ACkAXABuACAAIAAgAC0AIABkAGUAbgBvAG0AIAAoAG8AcAB0AGkAbwBuAGEAbAApADoAIABEAGUAbgBvAG0AaQBuAGEAdABvAHIAIAB0AG8AIAByAG8AdQBuAGQAIAB0AG8AIAAoAGUALgBnAC4ALAAgADEANgAsACAAMwAyACkALgAgAEQAZQBmAGEAdQBsAHQAcwAgAHQAbwAgADMAMgAuAFwAbgBcAG4AIAAgACAATgBvAHQAZQBzADoAXABuACAAIAAgAC0AIABBAHUAdABvAG0AYQB0AGkAYwBhAGwAbAB5ACAAcgBlAGQAdQBjAGUAcwAgAGYAcgBhAGMAdABpAG8AbgBhAGwAIABjAG8AbQBwAG8AbgBlAG4AdAAgAHQAbwAgAGwAbwB3AGUAcwB0ACAAdABlAHIAbQBzAC4AXABuACAAIAAgAC0AIABPAG0AaQB0AHMAIABmAHIAYQBjAHQAaQBvAG4AYQBsACAAcABhAHIAdAAgAGkAZgAgAHQAaABlACAAcgBlAG0AYQBpAG4AZABlAHIAIABpAHMAIAAwAC4AXABuACAAIAAgAC0AIABBAGwAdwBhAHkAcwAgAHIAZQB0AHUAcgBuAHMAIABwAHIAbwBwAGUAcgBsAHkAIABmAG8AcgBtAGEAdAB0AGUAZAAgAGkAbgBjAGgAIABzAHkAbQBiAG8AbAAgACgAXAAiACkAXABuACAAIAAgAC0AIABIAGEAbgBkAGwAZQBzACAAZQBkAGcAZQAgAGMAYQBzAGUAcwAgAGwAaQBrAGUAIAAwAFwAIgAsACAAcAB1AHIAZQAgAGYAcgBhAGMAdABpAG8AbgBzACwAIABvAHIAIAB3AGgAbwBsAGUAIABpAG4AYwBoAGUAcwAuAFwAbgBcAG4AIAAgACAARQB4AGEAbQBwAGwAZQA6AFwAbgAgACAAIAAgACAARgBPAFIATQBBAFQAXwBJAE4AQwBIAF8ARgBSAEEAQwBUAEkATwBOACgAMgAuADMANwA1ACwAIAAxADYAKQAgAJIhIABcACIAMgAtADMALwA4AFwAXABcACIAXAAiAFwAbgAgACAAIAAgACAARgBPAFIATQBBAFQAXwBJAE4AQwBIAF8ARgBSAEEAQwBUAEkATwBOACgANQApACAAkiEgAFwAIgA1AFwAXABcACIAXAAiAFwAbgAqAC8AXABuAEYATwBSAE0AQQBUAF8ASQBOAEMASABfAEYAUgBBAEMAVABJAE8ATgAgAD0AIABMAEEATQBCAEQAQQAoAGkAbgBwAHUAdAAsACAAWwBkAGUAbgBvAG0AXQAsAFwAbgAgACAAIAAgAEwARQBUACgAXABuACAAIAAgACAAIAAgACAAIAAvAC8AIABEAGUAZgBhAHUAbAB0ACAAdABvACAAMwAyACAAaQBmACAAbgBvACAAZABlAG4AbwBtAGkAbgBhAHQAbwByACAAcAByAG8AdgBpAGQAZQBkAFwAbgAgACAAIAAgACAAIAAgACAAZABlAG4AbwBtACwAIABJAEYAKABJAFMATwBNAEkAVABUAEUARAAoAGQAZQBuAG8AbQApACwAIAAzADIALAAgAFQAUgBVAE4AQwAoAGQAZQBuAG8AbQApACkALABcAG4AIAAgACAAIAAgACAAIAAgAFwAbgAgACAAIAAgACAAIAAgACAALwAvACAAUwBlAHAAYQByAGEAdABlACAAdwBoAG8AbABlACAAaQBuAGMAaABlAHMAIABhAG4AZAAgAGYAcgBhAGMAdABpAG8AbgBhAGwAIABwAGEAcgB0AFwAbgAgACAAIAAgACAAIAAgACAAaQBuAGMAaAAsACAAUQBVAE8AVABJAEUATgBUACgAaQBuAHAAdQB0ACwAIAAxACkALABcAG4AIAAgACAAIAAgACAAIAAgAGkAbgBjAGgAXwBtAGEAbgB0ACwAIABNAE8ARAAoAGkAbgBwAHUAdAAsACAAMQApACwAXABuACAAIAAgACAAIAAgACAAIABcAG4AIAAgACAAIAAgACAAIAAgAC8ALwAgAEMAYQBsAGMAdQBsAGEAdABlACAAZgByAGEAYwB0AGkAbwBuAGEAbAAgAG4AdQBtAGUAcgBhAHQAbwByACAAYQBuAGQAIABzAGkAbQBwAGwAaQBmAHkAXABuACAAIAAgACAAIAAgACAAIABpAG4AYwBoAF8AbgB1AG0AZQByACwAIABUAFIAVQBOAEMAKABpAG4AYwBoAF8AbQBhAG4AdAAgACoAIABkAGUAbgBvAG0AKQAsAFwAbgAgACAAIAAgACAAIAAgACAAYwBvAG0AZgBhAGMAdAAsACAARwBDAEQAKABpAG4AYwBoAF8AbgB1AG0AZQByACwAIABkAGUAbgBvAG0AKQAsAFwAbgAgACAAIAAgACAAIAAgACAAbgB1AG0AZQByAGYAaQBuAGEAbAAsACAAaQBuAGMAaABfAG4AdQBtAGUAcgAgAC8AIABjAG8AbQBmAGEAYwB0ACwAXABuACAAIAAgACAAIAAgACAAIABkAGUAbgBvAG0AZgBpAG4AYQBsACwAIABkAGUAbgBvAG0AIAAvACAAYwBvAG0AZgBhAGMAdAAsAFwAbgAgACAAIAAgACAAIAAgACAAXABuACAAIAAgACAAIAAgACAAIAAvAC8AIABGAG8AcgBtAGEAdAAgAGYAcgBhAGMAdABpAG8AbgBhAGwAIABwAGEAcgB0AFwAbgAgACAAIAAgACAAIAAgACAAaABhAHMAXwBmAHIAYQBjAHQAaQBvAG4ALAAgAE0ATwBEACgAaQBuAGMAaABfAG4AdQBtAGUAcgAsACAAZABlAG4AbwBtACkAIAA8AD4AIAAwACwAXABuACAAIAAgACAAIAAgACAAIABmAHIAYQBjAF8AaQBuAGMAaAAsACAASQBGACgAaABhAHMAXwBmAHIAYQBjAHQAaQBvAG4ALAAgAG4AdQBtAGUAcgBmAGkAbgBhAGwAIAAmACAAXAAiAC8AXAAiACAAJgAgAGQAZQBuAG8AbQBmAGkAbgBhAGwALAAgAFwAIgBcACIAKQAsAFwAbgAgACAAIAAgACAAIAAgACAAXABuACAAIAAgACAAIAAgACAAIAAvAC8AIABDAG8AbgBzAHQAcgB1AGMAdAAgAG8AdQB0AHAAdQB0ACAAcwB0AHIAaQBuAGcAXABuACAAIAAgACAAIAAgACAAIABvAHUAdABwAHUAdAAsACAASQBGACgAXABuACAAIAAgACAAIAAgACAAIAAgACAAIAAgAGkAbgBjAGgAXwBuAHUAbQBlAHIAIAA9ACAAMAAsAFwAbgAgACAAIAAgACAAIAAgACAAIAAgACAAIABpAG4AYwBoACAAJgAgAEMASABBAFIAKAAzADQAKQAsACAALwAvACAAZQAuAGcALgAsACAANQBcACIAXABuACAAIAAgACAAIAAgACAAIAAgACAAIAAgAGkAbgBjAGgAIAAmACAAXAAiAC0AXAAiACAAJgAgAGYAcgBhAGMAXwBpAG4AYwBoACAAJgAgAEMASABBAFIAKAAzADQAKQAgAC8ALwAgAGUALgBnAC4ALAAgADIALQAzAC8AOABcACIAXABuACAAIAAgACAAIAAgACAAIAApACwAXABuACAAIAAgACAAIAAgACAAIABvAHUAdABwAHUAdABcAG4AIAAgACAAIAApAFwAbgApADsAIgB9ACwAewAiAHAAYQB0AGgAIgA6ACIALwBwAHIAbwBqAGUAYwB0AHMALwBFAHAAbwBjAGgAIgAsACIAdABlAHgAdAAiADoAIgAvACoAIABFAFAATwBDAEgAXwBHAFIARQBHAF8AVABPAF8ASABPAEwATwBcAG4AIAAgACAALQAtAC0ALQAtAC0ALQAtAC0ALQAtAC0ALQAtAC0ALQAtAC0AXABuACAAIAAgAEMAbwBuAHYAZQByAHQAcwAgAGEAIABHAHIAZQBnAG8AcgBpAGEAbgAgAGMAYQBsAGUAbgBkAGEAcgAgAHkAZQBhAHIAIAAoAEIAQwAvAEIAQwBFAC8AQQBEAC8AQwBFACAAbwByACAAcwBpAGcAbgBlAGQAIABpAG4AdABlAGcAZQByACkAXABuACAAIAAgAGkAbgB0AG8AIAB0AGgAZQAgAGMAbwByAHIAZQBzAHAAbwBuAGQAaQBuAGcAIABIAG8AbABvAGMAZQBuAGUAIABFAHIAYQAgACgASABFACkAIAB5AGUAYQByAC4AXABuAFwAbgAgACAAIABJAG4AcAB1AHQAcwA6AFwAbgAgACAAIAAtACAAaQBuAHAAdQB0ACAAOgAgAEEAIABHAHIAZQBnAG8AcgBpAGEAbgAgAHkAZQBhAHIAIABpAG4AIABvAG4AZQAgAG8AZgAgAHQAdwBvACAAZgBvAHIAbQBhAHQAcwA6AFwAbgAgACAAIAAgACAAIAAgAJIhIABBAHMAIABhACAAbgB1AG0AYgBlAHIAIAAoAGUALgBnAC4ALAAgAC0AOQA2ADAAMAAsACAAMgAwADIANAApAFwAbgAgACAAIAAgACAAIAAgAJIhIABBAHMAIABhACAAdABlAHgAdAAgAGwAYQBiAGUAbAAgACgAZQAuAGcALgAsACAAXAAiADcANQAzACAAQgBDAFwAIgAsACAAXAAiADIAMAAyADQAIABDAEUAXAAiACwAIABcACIANAA0ACAAQQBEAFwAIgApAFwAbgBcAG4AIAAgACAAQgBlAGgAYQB2AGkAbwByADoAXABuACAAIAAgAC0AIABJAG4AdABlAHIAcAByAGUAdABzACAAXAAiAEIAQwBcACIALAAgAFwAIgBCAEMARQBcACIALAAgAFwAIgBBAEQAXAAiACwAIABcACIAQwBFAFwAIgAgAHMAdQBmAGYAaQB4AGUAcwAgACgAYwBhAHMAZQAtACAAYQBuAGQAIABzAHAAYQBjAGUALQBpAG4AcwBlAG4AcwBpAHQAaQB2AGUAKQBcAG4AIAAgACAALQAgAEkAZgAgAGkAbgBwAHUAdAAgAGkAcwAgAGEAIABwAGwAYQBpAG4AIABuAHUAbQBiAGUAcgA6ACAAcABvAHMAaQB0AGkAdgBlACAAPQAgAEMARQAsACAAbgBlAGcAYQB0AGkAdgBlACAAPQAgAEIAQwBFAFwAbgAgACAAIAAtACAASQBmACAAaQBuAHAAdQB0ACAAaQBzACAAYQAgAHYAYQBsAGkAZAAgAHMAdAByAGkAbgBnADoAIABwAGEAcgBzAGUAcwAgAG4AdQBtAGUAcgBpAGMAIAB2AGEAbAB1AGUAIABhAG4AZAAgAHMAdQBmAGYAaQB4AFwAbgAgACAAIAAtACAAUgBlAHQAdQByAG4AcwAgAEgARQAgAD0AIABHAHIAZQBnAG8AcgBpAGEAbgAgACsAIAAxADAALAAwADAAMABcAG4AIAAgACAALQAgAEkAbgB2AGEAbABpAGQAIABvAHIAIABtAGEAbABmAG8AcgBtAGUAZAAgAHMAdAByAGkAbgBnAHMAIAByAGUAdAB1AHIAbgAgACMAVgBBAEwAVQBFACEAXABuAFwAbgAgACAAIABFAHgAYQBtAHAAbABlAHMAOgBcAG4AIAAgACAAIAAgAEUAUABPAEMASABfAEcAUgBFAEcAXwBUAE8AXwBIAE8ATABPACgAMgAwADIANAApACAAIAAgACAAIAAgACAAIAAgACAAkiEgADEAMgAwADIANABcAG4AIAAgACAAIAAgAEUAUABPAEMASABfAEcAUgBFAEcAXwBUAE8AXwBIAE8ATABPACgALQA5ADYAMAAwACkAIAAgACAAIAAgACAAIAAgACAAkiEgADQAMAAxAFwAbgAgACAAIAAgACAARQBQAE8AQwBIAF8ARwBSAEUARwBfAFQATwBfAEgATwBMAE8AKABcACIAMgAwADIANAAgAEMARQBcACIAKQAgACAAIAAgACAAkiEgADEAMgAwADIANABcAG4AIAAgACAAIAAgAEUAUABPAEMASABfAEcAUgBFAEcAXwBUAE8AXwBIAE8ATABPACgAXAAiADkANgAwADAAIABCAEMARQBcACIAKQAgACAAIAAgAJIhIAA0ADAAMQBcAG4AIAAgACAAIAAgAEUAUABPAEMASABfAEcAUgBFAEcAXwBUAE8AXwBIAE8ATABPACgAXAAiADcANQAzACAAQgBDAFwAIgApACAAIAAgACAAIAAgAJIhIAAxADIANAA1ADQAXABuACoALwBcAG4ARQBQAE8AQwBIAF8ARwBSAEUARwBfAFQATwBfAEgATwBMAE8AIAA9ACAATABBAE0AQgBEAEEAKABpAG4AcAB1AHQALABcAG4AIAAgACAAIABMAEUAVAAoAFwAbgAgACAAIAAgACAAIAAgACAAaQBzAE4AdQBtACwAIABJAFMATgBVAE0AQgBFAFIAKABpAG4AcAB1AHQAKQAsAFwAbgAgACAAIAAgACAAIAAgACAAXABuACAAIAAgACAAIAAgACAAIAAvAC8AIAA9AD0APQAgAE4AVQBNAEUAUgBJAEMAIABDAEEAUwBFACAAPQA9AD0AXABuACAAIAAgACAAIAAgACAAIAByAGEAdwBZAGUAYQByACwAIABJAEYAKABcAG4AIAAgACAAIAAgACAAIAAgACAAIAAgACAAaQBzAE4AdQBtACwAXABuACAAIAAgACAAIAAgACAAIAAgACAAIAAgAGkAbgBwAHUAdAAsAFwAbgAgACAAIAAgACAAIAAgACAAIAAgACAAIABMAEUAVAAoAFwAbgAgACAAIAAgACAAIAAgACAAIAAgACAAIAAgACAAIAAgAHQAeAB0ACwAIABVAFAAUABFAFIAKABTAFUAQgBTAFQASQBUAFUAVABFACgAaQBuAHAAdQB0ACwAIABcACIAIABcACIALAAgAFwAIgBcACIAKQApACwAXABuACAAIAAgACAAIAAgACAAIAAgACAAIAAgACAAIAAgACAAaABhAHMAQgBDAEUALAAgAE8AUgAoAFIASQBHAEgAVAAoAHQAeAB0ACwAIAAzACkAIAA9ACAAXAAiAEIAQwBFAFwAIgAsACAAUgBJAEcASABUACgAdAB4AHQALAAgADIAKQAgAD0AIABcACIAQgBDAFwAIgApACwAXABuACAAIAAgACAAIAAgACAAIAAgACAAIAAgACAAIAAgACAAaABhAHMAQwBFACwAIABPAFIAKABSAEkARwBIAFQAKAB0AHgAdAAsACAAMgApACAAPQAgAFwAIgBDAEUAXAAiACwAIABSAEkARwBIAFQAKAB0AHgAdAAsACAAMgApACAAPQAgAFwAIgBBAEQAXAAiACkALABcAG4AIAAgACAAIAAgACAAIAAgACAAIAAgACAAIAAgACAAIABcAG4AIAAgACAAIAAgACAAIAAgACAAIAAgACAAIAAgACAAIAAvAC8AIABTAHQAcgBpAHAAIABzAHUAZgBmAGkAeABcAG4AIAAgACAAIAAgACAAIAAgACAAIAAgACAAIAAgACAAIABzAHQAcgBpAHAAcABlAGQALAAgAEkARgAoAFwAbgAgACAAIAAgACAAIAAgACAAIAAgACAAIAAgACAAIAAgACAAIAAgACAAaABhAHMAQgBDAEUALABcAG4AIAAgACAAIAAgACAAIAAgACAAIAAgACAAIAAgACAAIAAgACAAIAAgAEwARQBGAFQAKAB0AHgAdAAsACAATABFAE4AKAB0AHgAdAApACAALQAgAEkARgAoAFIASQBHAEgAVAAoAHQAeAB0ACwAIAAzACkAIAA9ACAAXAAiAEIAQwBFAFwAIgAsACAAMwAsACAAMgApACkALABcAG4AIAAgACAAIAAgACAAIAAgACAAIAAgACAAIAAgACAAIAAgACAAIAAgAEkARgAoAGgAYQBzAEMARQAsACAATABFAEYAVAAoAHQAeAB0ACwAIABMAEUATgAoAHQAeAB0ACkAIAAtACAAMgApACwAIABcACIAIwBFAFIAUgBcACIAKQBcAG4AIAAgACAAIAAgACAAIAAgACAAIAAgACAAIAAgACAAIAApACwAXABuACAAIAAgACAAIAAgACAAIAAgACAAIAAgACAAIAAgACAAXABuACAAIAAgACAAIAAgACAAIAAgACAAIAAgACAAIAAgACAALwAvACAAQQB0AHQAZQBtAHAAdAAgAHQAbwAgAGMAbwBlAHIAYwBlACAAbgB1AG0AZQByAGkAYwAgAHAAYQByAHQAXABuACAAIAAgACAAIAAgACAAIAAgACAAIAAgACAAIAAgACAAeQAsACAAVgBBAEwAVQBFACgAcwB0AHIAaQBwAHAAZQBkACkALABcAG4AIAAgACAAIAAgACAAIAAgACAAIAAgACAAIAAgACAAIABcAG4AIAAgACAAIAAgACAAIAAgACAAIAAgACAAIAAgACAAIAAvAC8AIABBAHAAcABsAHkAIABzAGkAZwBuACAAaQBmACAAQgBDAEUALwBCAEMAXABuACAAIAAgACAAIAAgACAAIAAgACAAIAAgACAAIAAgACAASQBGACgASQBTAE4AVQBNAEIARQBSACgAeQApACwAIABJAEYAKABoAGEAcwBCAEMARQAsACAALQB5ACwAIAB5ACkALAAgAFwAIgAjAFYAQQBMAFUARQAhAFwAIgApAFwAbgAgACAAIAAgACAAIAAgACAAIAAgACAAIAApAFwAbgAgACAAIAAgACAAIAAgACAAKQAsAFwAbgAgACAAIAAgACAAIAAgACAAXABuACAAIAAgACAAIAAgACAAIAAvAC8AIAA9AD0APQAgAEYASQBOAEEATAAgAE8AVQBUAFAAVQBUACAAPQA9AD0AXABuACAAIAAgACAAIAAgACAAIABJAEYAKABcAG4AIAAgACAAIAAgACAAIAAgACAAIAAgACAASQBTAE4AVQBNAEIARQBSACgAcgBhAHcAWQBlAGEAcgApACwAXABuACAAIAAgACAAIAAgACAAIAAgACAAIAAgAHIAYQB3AFkAZQBhAHIAIAArACAAMQAwADAAMAAwACwAXABuACAAIAAgACAAIAAgACAAIAAgACAAIAAgAHIAYQB3AFkAZQBhAHIAIAAvAC8AIABhAGwAcgBlAGEAZAB5ACAAYQBuACAAZQByAHIAbwByACAAbABpAGsAZQAgAFwAIgAjAFYAQQBMAFUARQAhAFwAIgBcAG4AIAAgACAAIAAgACAAIAAgACkAXABuACAAIAAgACAAKQBcAG4AKQA7AFwAbgBcAG4ARQBQAE8AQwBIAF8ASABPAEwATwBfAFQATwBfAEcAUgBFAEcAIAA9ACAATABBAE0AQgBEAEEAKABpAG4AcAB1AHQALAAgAFsAbQBvAGQAZQBdACwAXABuACAAIAAgACAATABFAFQAKABcAG4AIAAgACAAIAAgACAAIAAgAC8ALwAgAEQAZQBmAGEAdQBsAHQAIABtAG8AZABlACAAdABvACAAXAAiAEIAQwBcACIAIAAoAGYAbwByACAAbABhAGIAZQBsAGUAZAAgAG8AdQB0AHAAdQB0ACkAIAB1AG4AbABlAHMAcwAgAGUAeABwAGwAaQBjAGkAdABsAHkAIABcACIATgBVAE0AXAAiAFwAbgAgACAAIAAgACAAIAAgACAAbQBvAGQAZQAsACAASQBGACgASQBTAE8ATQBJAFQAVABFAEQAKABtAG8AZABlACkALAAgAFwAIgBCAEMAXAAiACwAIABVAFAAUABFAFIAKABtAG8AZABlACkAKQAsAFwAbgAgACAAIAAgACAAIAAgACAAXABuACAAIAAgACAAIAAgACAAIAAvAC8AIABDAG8AbgB2AGUAcgB0ACAASABFACAAeQBlAGEAcgAgAHQAbwAgAHMAaQBnAG4AZQBkACAARwByAGUAZwBvAHIAaQBhAG4AIAB5AGUAYQByAFwAbgAgACAAIAAgACAAIAAgACAAcgBhAHcALAAgAGkAbgBwAHUAdAAgAC0AIAAxADAAMAAwADAALABcAG4AIAAgACAAIAAgACAAIAAgAFwAbgAgACAAIAAgACAAIAAgACAALwAvACAASABhAG4AZABsAGUAIAB5AGUAYQByACAAMAAgACgAbgBvACAAcwB1AGMAaAAgAHkAZQBhAHIAIABpAG4AIABHAHIAZQBnAG8AcgBpAGEAbgAgAGMAYQBsAGUAbgBkAGEAcgApAFwAbgAgACAAIAAgACAAIAAgACAAZwByAGUAZwBvAHIAaQBhAG4ALAAgAEkARgAoAHIAYQB3ACAAPQAgADAALAAgAC0AMQAsACAAcgBhAHcAKQAsAFwAbgAgACAAIAAgACAAIAAgACAAXABuACAAIAAgACAAIAAgACAAIAAvAC8AIABHAGUAbgBlAHIAYQB0AGUAIABsAGEAYgBlAGwAZQBkACAAbwB1AHQAcAB1AHQAXABuACAAIAAgACAAIAAgACAAIAByAGUAcwB1AGwAdAAsACAASQBGACgAXABuACAAIAAgACAAIAAgACAAIAAgACAAIAAgAG0AbwBkAGUAIAA9ACAAXAAiAE4AVQBNAFwAIgAsAFwAbgAgACAAIAAgACAAIAAgACAAIAAgACAAIAAvAC8AIABOAHUAbQBlAHIAaQBjACAAbwB1AHQAcAB1AHQAIABpAGYAIABtAG8AZABlACAAPQAgAFwAIgBOAFUATQBcACIAXABuACAAIAAgACAAIAAgACAAIAAgACAAIAAgAGcAcgBlAGcAbwByAGkAYQBuACwAXABuACAAIAAgACAAIAAgACAAIAAgACAAIAAgAC8ALwAgAEwAYQBiAGUAbABlAGQAIABCAEMARQAvAEMARQAgAG8AdQB0AHAAdQB0ACAAKABkAGUAZgBhAHUAbAB0ACkAXABuACAAIAAgACAAIAAgACAAIAAgACAAIAAgAEkARgAoAGcAcgBlAGcAbwByAGkAYQBuACAAPAAgADEALAAgAEEAQgBTACgAZwByAGUAZwBvAHIAaQBhAG4AKQAgACYAIABcACIAIABCAEMARQBcACIALAAgAGcAcgBlAGcAbwByAGkAYQBuACAAJgAgAFwAIgAgAEMARQBcACIAKQBcAG4AIAAgACAAIAAgACAAIAAgACkALABcAG4AIAAgACAAIAAgACAAIAAgAHIAZQBzAHUAbAB0AFwAbgAgACAAIAAgACkAXABuACkAOwBcAG4AXABuAC8AKgAgAEUAUABPAEMASABfAEcAUgBFAEcAXwBUAE8AXwBCAFAAXABuACAAIAAgAC0ALQAtAC0ALQAtAC0ALQAtAC0ALQAtAC0ALQAtAC0AXABuACAAIAAgAEMAbwBuAHYAZQByAHQAcwAgAGEAIABHAHIAZQBnAG8AcgBpAGEAbgAgAGMAYQBsAGUAbgBkAGEAcgAgAHkAZQBhAHIAIAAoAHMAaQBnAG4AZQBkACAAbwByACAAbABhAGIAZQBsAGUAZAApACAAaQBuAHQAbwAgAHkAZQBhAHIAcwAgAEIAUAAgACgAQgBlAGYAbwByAGUAIABQAHIAZQBzAGUAbgB0ACkALgBcAG4AXABuACAAIAAgAEkAbgBwAHUAdABzADoAXABuACAAIAAgAC0AIABpAG4AcAB1AHQAIAAoAHIAZQBxAHUAaQByAGUAZAApADoAXABuACAAIAAgACAAIAAgACAAkiEgAEEAIABzAGkAZwBuAGUAZAAgAGkAbgB0AGUAZwBlAHIAIAAoAGUALgBnAC4ALAAgADIAMAAyADQALAAgAC0AOQA2ADAAMAApAFwAbgAgACAAIAAgACAAIAAgAJIhIABBACAAbABhAGIAZQBsAGUAZAAgAHQAZQB4AHQAIABzAHQAcgBpAG4AZwAgAHcAaQB0AGgAIABzAHUAZgBmAGkAeAAgACgAZQAuAGcALgAsACAAXAAiADcANQAzACAAQgBDAFwAIgAsACAAXAAiADkANgAwADAAIABCAEMARQBcACIALAAgAFwAIgA0ADQAIABBAEQAXAAiACkAXABuAFwAbgAgACAAIAAtACAAbQBvAGQAZQAgACgAbwBwAHQAaQBvAG4AYQBsACkAOgBcAG4AIAAgACAAIAAgACAAIABcACIAVABYAFQAXAAiACAAIAAgACAAIAAgACAAkiEgAE8AdQB0AHAAdQB0ACAAYQBzACAAbABhAGIAZQBsAGUAZAAgAHMAdAByAGkAbgBnACAAKABlAC4AZwAuACwAIABcACIAMwA0ADQAMgAgAEIAUABcACIAKQBcAG4AIAAgACAAIAAgACAAIABcACIAVABYAFQAOwBSAE4ARABcACIAIAAgACAAkiEgAEwAYQBiAGUAbABlAGQAIABzAHQAcgBpAG4AZwAsACAAcgBvAHUAbgBkAGUAZAAgAHQAbwAgAGYAdQB6AHoAeQAgAG0AYQBnAG4AaQB0AHUAZABlACAAKABlAC4AZwAuACwAIABcACIAMgAxADAAMAAwACAAQgBQAFwAIgApACAAkCEgAEQAZQBmAGEAdQBsAHQAXABuACAAIAAgACAAIAAgACAAXAAiAE4AVQBNAFwAIgAgACAAIAAgACAAIAAgAJIhIABSAGEAdwAgAGkAbgB0AGUAZwBlAHIAIABvAHUAdABwAHUAdAAgACgAZQAuAGcALgAsACAAMwA0ADQAMgApAFwAbgAgACAAIAAgACAAIAAgAFwAIgBOAFUATQA7AFIATgBEAFwAIgAgACAAIACSISAAUgBvAHUAbgBkAGUAZAAgAG4AdQBtAGUAcgBpAGMAIABvAHUAdABwAHUAdAAgACgAZQAuAGcALgAsACAAMgAxADAAMAAwACkAXABuAFwAbgAgACAAIABOAG8AdABlAHMAOgBcAG4AIAAgACAALQAgAEEAcwBzAHUAbQBlAHMAIABcACIAUAByAGUAcwBlAG4AdABcACIAIAA9ACAAMQA5ADUAMAAgAEMARQAuAFwAbgAgACAAIAAtACAASQBuAHAAdQB0ACAAaQBzACAAYwBhAHMAZQAtAGkAbgBzAGUAbgBzAGkAdABpAHYAZQA7ACAAcwB1AGYAZgBpAHgAZQBzACAAXAAiAEIAQwBFAFwAIgAsACAAXAAiAEIAQwBcACIALAAgAFwAIgBDAEUAXAAiACwAIABhAG4AZAAgAFwAIgBBAEQAXAAiACAAYQByAGUAIAByAGUAYwBvAGcAbgBpAHoAZQBkAC4AXABuACAAIAAgAC0AIABSAG8AdQBuAGQAaQBuAGcAIAB1AHMAZQBzACAAbABvAGcAYQByAGkAdABoAG0AaQBjACAAbQBhAGcAbgBpAHQAdQBkAGUAIABsAG8AZwBpAGMAIAAoAGUALgBnAC4ALAAgADIAMQA0ADEAMgAgAJIhIAAyADEAMAAwADAAKQAuAFwAbgAgACAAIAAtACAATwB1AHQAcAB1AHQAIABpAHMAIABhAHUAdABvAG0AYQB0AGkAYwBhAGwAbAB5ACAAbABhAGIAZQBsAGUAZAAgAHUAbgBsAGUAcwBzACAAXAAiAE4AVQBNAFwAIgAgAGkAcwAgAHMAcABlAGMAaQBmAGkAZQBkAC4AXABuAFwAbgAgACAAIACgJg/+IABJAE4AUABVAFQAIABGAE8AUgBNAEEAVABUAEkATgBHADoAXABuACAAIAAgAFcAaABlAG4AIABlAG4AdABlAHIAaQBuAGcAIABsAGEAYgBlAGwAZQBkACAAZABhAHQAZQBzACAAaQBuACAAcwBwAHIAZQBhAGQAcwBoAGUAZQB0ACAAYwBlAGwAbABzACwAIAAqACoAZABvACAAbgBvAHQAIAB1AHMAZQAgAHEAdQBvAHQAZQBzACoAKgAuAFwAbgAgACAAIABGAG8AcgAgAGUAeABhAG0AcABsAGUAOgBcAG4AIAAgACAAIAAgACAAIAAFJyAAIAAxADQAOQAyACAAQgBDAEUAIAAgACAAIAAgAJAhIABDAG8AcgByAGUAYwB0AFwAbgAgACAAIAAgACAAIAAgAEwnIAAgAFwAIgAxADQAOQAyACAAQgBDAEUAXAAiACAAIAAgAJAhIABJAG4AYwBvAHIAcgBlAGMAdAAgACgAdwBpAGwAbAAgAGIAcgBlAGEAawAgAHMAdQBmAGYAaQB4ACAAcABhAHIAcwBpAG4AZwApAFwAbgBcAG4AIAAgACAARQB4AGEAbQBwAGwAZQBzADoAXABuACAAIAAgACAAIABCADIAIAA6AD0AIAAxADQAOQAyACAAQwBFACAAIAAgACAAIAAgACAAIAAgACAAIACSISAAdAB5AHAAZQBkACAAZABpAHIAZQBjAHQAbAB5ACAAKABuAG8AIABxAHUAbwB0AGUAcwApADsAIABuAG8AdAAgAD0AXAAiADEANAA5ADIAIABDAEUAXAAiAFwAbgAgACAAIAAgACAARQBQAE8AQwBIAF8ARwBSAEUARwBfAFQATwBfAEIAUAAoAEIAMgApACAAIAAgACAAkiEgAFwAIgAzADQANAAyACAAQgBQAFwAIgBcAG4AXABuACAAIAAgACAAIABFAFAATwBDAEgAXwBHAFIARQBHAF8AVABPAF8AQgBQACgAXAAiADEANAA5ADIAIABCAEMARQBcACIAKQAgACAAIAAgACAAIAAgACAAIACSISAAXAAiADMANAA0ADIAIABCAFAAXAAiAFwAbgAgACAAIAAgACAARQBQAE8AQwBIAF8ARwBSAEUARwBfAFQATwBfAEIAUAAoADIAMAAyADQALAAgAFwAIgBOAFUATQBcACIAKQAgACAAIAAgACAAIAAgACAAkiEgAC0ANwA0AFwAbgAgACAAIAAgACAARQBQAE8AQwBIAF8ARwBSAEUARwBfAFQATwBfAEIAUAAoAFwAIgA5ADYAMAAwACAAQgBDAEUAXAAiACwAIABcACIAVABYAFQAXAAiACkAIAAgAJIhIABcACIAMQAxADUANQAwACAAQgBQAFwAIgBcAG4AIAAgACAAIAAgAEUAUABPAEMASABfAEcAUgBFAEcAXwBUAE8AXwBCAFAAKABcACIANAA0ACAAQQBEAFwAIgAsACAAXAAiAE4AVQBNAFwAIgApACAAIAAgACAAIACSISAAMQA5ADAANgBcAG4AKgAvAFwAbgBFAFAATwBDAEgAXwBHAFIARQBHAF8AVABPAF8AQgBQACAAPQAgAEwAQQBNAEIARABBACgAaQBuAHAAdQB0ACwAIABbAG0AbwBkAGUAXQAsAFwAbgAgACAAIAAgAEwARQBUACgAXABuACAAIAAgACAAIAAgACAAIAAvAC8AIABEAGUAZgBhAHUAbAB0ACAAbQBvAGQAZQBcAG4AIAAgACAAIAAgACAAIAAgAG0ALAAgAEkARgAoAEkAUwBPAE0ASQBUAFQARQBEACgAbQBvAGQAZQApACwAIABcACIAVABYAFQAOwBSAE4ARABcACIALAAgAFUAUABQAEUAUgAoAG0AbwBkAGUAKQApACwAXABuACAAIAAgACAAIAAgACAAIABcAG4AIAAgACAAIAAgACAAIAAgAC8ALwAgAEQAZQB0AGUAcgBtAGkAbgBlACAAaQBmACAAaQBuAHAAdQB0ACAAaQBzACAAbgB1AG0AYgBlAHIAIABvAHIAIABzAHQAcgBpAG4AZwBcAG4AIAAgACAAIAAgACAAIAAgAGkAcwBOAHUAbQAsACAASQBTAE4AVQBNAEIARQBSACgAaQBuAHAAdQB0ACkALABcAG4AIAAgACAAIAAgACAAIAAgAFwAbgAgACAAIAAgACAAIAAgACAALwAvACAAPQA9AD0AIABOAFUATQBFAFIASQBDACAAQwBBAFMARQAgAD0APQA9AFwAbgAgACAAIAAgACAAIAAgACAAcgBhAHcAWQBlAGEAcgAsACAASQBGACgAXABuACAAIAAgACAAIAAgACAAIAAgACAAIAAgAGkAcwBOAHUAbQAsAFwAbgAgACAAIAAgACAAIAAgACAAIAAgACAAIABpAG4AcAB1AHQALABcAG4AIAAgACAAIAAgACAAIAAgACAAIAAgACAATABFAFQAKABcAG4AIAAgACAAIAAgACAAIAAgACAAIAAgACAAIAAgACAAIAB0AHgAdAAsACAAVQBQAFAARQBSACgAUwBVAEIAUwBUAEkAVABVAFQARQAoAGkAbgBwAHUAdAAsACAAXAAiACAAXAAiACwAIABcACIAXAAiACkAKQAsAFwAbgAgACAAIAAgACAAIAAgACAAIAAgACAAIAAgACAAIAAgAGgAYQBzAEIAQwBFACwAIABPAFIAKABSAEkARwBIAFQAKAB0AHgAdAAsACAAMwApACAAPQAgAFwAIgBCAEMARQBcACIALAAgAFIASQBHAEgAVAAoAHQAeAB0ACwAIAAyACkAIAA9ACAAXAAiAEIAQwBcACIAKQAsAFwAbgAgACAAIAAgACAAIAAgACAAIAAgACAAIAAgACAAIAAgAGgAYQBzAEMARQAsACAATwBSACgAUgBJAEcASABUACgAdAB4AHQALAAgADIAKQAgAD0AIABcACIAQwBFAFwAIgAsACAAUgBJAEcASABUACgAdAB4AHQALAAgADIAKQAgAD0AIABcACIAQQBEAFwAIgApACwAXABuACAAIAAgACAAIAAgACAAIAAgACAAIAAgACAAIAAgACAAcwB0AHIAaQBwAHAAZQBkACwAIABJAEYAKABcAG4AIAAgACAAIAAgACAAIAAgACAAIAAgACAAIAAgACAAIAAgACAAIAAgAGgAYQBzAEIAQwBFACwAXABuACAAIAAgACAAIAAgACAAIAAgACAAIAAgACAAIAAgACAAIAAgACAAIABMAEUARgBUACgAdAB4AHQALAAgAEwARQBOACgAdAB4AHQAKQAgAC0AIABJAEYAKABSAEkARwBIAFQAKAB0AHgAdAAsACAAMwApACAAPQAgAFwAIgBCAEMARQBcACIALAAgADMALAAgADIAKQApACwAXABuACAAIAAgACAAIAAgACAAIAAgACAAIAAgACAAIAAgACAAIAAgACAAIABJAEYAKABoAGEAcwBDAEUALAAgAEwARQBGAFQAKAB0AHgAdAAsACAATABFAE4AKAB0AHgAdAApACAALQAgADIAKQAsACAAXAAiACMARQBSAFIAXAAiACkAXABuACAAIAAgACAAIAAgACAAIAAgACAAIAAgACAAIAAgACAAKQAsAFwAbgAgACAAIAAgACAAIAAgACAAIAAgACAAIAAgACAAIAAgAHkALAAgAFYAQQBMAFUARQAoAHMAdAByAGkAcABwAGUAZAApACwAXABuACAAIAAgACAAIAAgACAAIAAgACAAIAAgACAAIAAgACAASQBGACgASQBTAE4AVQBNAEIARQBSACgAeQApACwAIABJAEYAKABoAGEAcwBCAEMARQAsACAALQB5ACwAIAB5ACkALAAgAFwAIgAjAFYAQQBMAFUARQAhAFwAIgApAFwAbgAgACAAIAAgACAAIAAgACAAIAAgACAAIAApAFwAbgAgACAAIAAgACAAIAAgACAAKQAsAFwAbgAgACAAIAAgACAAIAAgACAAXABuACAAIAAgACAAIAAgACAAIAAvAC8AIAA9AD0APQAgAEMAQQBMAEMAVQBMAEEAVABFACAAQgBQACAAPQA9AD0AXABuACAAIAAgACAAIAAgACAAIABiAHAAXwB2AGEAbAAsACAASQBGACgASQBTAE4AVQBNAEIARQBSACgAcgBhAHcAWQBlAGEAcgApACwAIAAxADkANQAwACAALQAgAHIAYQB3AFkAZQBhAHIALAAgAHIAYQB3AFkAZQBhAHIAKQAsAFwAbgAgACAAIAAgACAAIAAgACAAXABuACAAIAAgACAAIAAgACAAIAAvAC8AIAA9AD0APQAgAEYAVQBaAFoAWQAgAFIATwBVAE4ARABJAE4ARwAgAD0APQA9AFwAbgAgACAAIAAgACAAIAAgACAAbQBhAGcALAAgAEkARgAoAEkAUwBOAFUATQBCAEUAUgAoAGIAcABfAHYAYQBsACkALAAgADEAMAAgAF4AIAAoAEkATgBUACgATABPAEcAMQAwACgAQQBCAFMAKABiAHAAXwB2AGEAbAApACkAKQAgAC0AIAAxACkALAAgADEAKQAsAFwAbgAgACAAIAAgACAAIAAgACAAZgB1AHoAegB5ACwAIABJAEYAKABJAFMATgBVAE0AQgBFAFIAKABiAHAAXwB2AGEAbAApACwAIABNAFIATwBVAE4ARAAoAGIAcABfAHYAYQBsACwAIABtAGEAZwApACwAIABiAHAAXwB2AGEAbAApACwAXABuACAAIAAgACAAIAAgACAAIABcAG4AIAAgACAAIAAgACAAIAAgAC8ALwAgAD0APQA9ACAATwBVAFQAUABVAFQAIABTAFcASQBUAEMASAAgAD0APQA9AFwAbgAgACAAIAAgACAAIAAgACAAbwB1AHQALAAgAEkARgBTACgAXABuACAAIAAgACAAIAAgACAAIAAgACAAIAAgAEEATgBEACgASQBTAE4AVQBNAEIARQBSACgAYgBwAF8AdgBhAGwAKQAsACAAbQAgAD0AIABcACIAVABYAFQAXAAiACkALABcAG4AIAAgACAAIAAgACAAIAAgACAAIAAgACAAYgBwAF8AdgBhAGwAIAAmACAAXAAiACAAQgBQAFwAIgAsAFwAbgAgACAAIAAgACAAIAAgACAAIAAgACAAIABBAE4ARAAoAEkAUwBOAFUATQBCAEUAUgAoAGIAcABfAHYAYQBsACkALAAgAG0AIAA9ACAAXAAiAFQAWABUADsAUgBOAEQAXAAiACkALABcAG4AIAAgACAAIAAgACAAIAAgACAAIAAgACAAZgB1AHoAegB5ACAAJgAgAFwAIgAgAEIAUABcACIALABcAG4AIAAgACAAIAAgACAAIAAgACAAIAAgACAAQQBOAEQAKABJAFMATgBVAE0AQgBFAFIAKABiAHAAXwB2AGEAbAApACwAIABtACAAPQAgAFwAIgBOAFUATQBcACIAKQAsAFwAbgAgACAAIAAgACAAIAAgACAAIAAgACAAIABiAHAAXwB2AGEAbAAsAFwAbgAgACAAIAAgACAAIAAgACAAIAAgACAAIABBAE4ARAAoAEkAUwBOAFUATQBCAEUAUgAoAGIAcABfAHYAYQBsACkALAAgAG0AIAA9ACAAXAAiAE4AVQBNADsAUgBOAEQAXAAiACkALABcAG4AIAAgACAAIAAgACAAIAAgACAAIAAgACAAZgB1AHoAegB5ACwAXABuACAAIAAgACAAIAAgACAAIAAgACAAIAAgAFQAUgBVAEUALABcAG4AIAAgACAAIAAgACAAIAAgACAAIAAgACAAXAAiACMAVgBBAEwAVQBFACEAXAAiAFwAbgAgACAAIAAgACAAIAAgACAAKQAsAFwAbgAgACAAIAAgACAAIAAgACAAbwB1AHQAXABuACAAIAAgACAAKQBcAG4AKQA7AFwAbgBcAG4ALwAqACAARQBQAE8AQwBIAF8AQgBQAF8AVABPAF8ARwBSAEUARwBcAG4AIAAgACAALQAtAC0ALQAtAC0ALQAtAC0ALQAtAC0ALQAtAC0ALQBcAG4AIAAgACAAQwBvAG4AdgBlAHIAdABzACAAYQAgAHkAZQBhAHIAIABlAHgAcAByAGUAcwBzAGUAZAAgAGkAbgAgAEIAUAAgACgAQgBlAGYAbwByAGUAIABQAHIAZQBzAGUAbgB0ACwAIAB3AGgAZQByAGUAIABcACIAUAByAGUAcwBlAG4AdABcACIAIAA9ACAAMQA5ADUAMAAgAEMARQApAFwAbgAgACAAIABpAG4AdABvACAAaQB0AHMAIABHAHIAZQBnAG8AcgBpAGEAbgAgAGMAYQBsAGUAbgBkAGEAcgAgAGUAcQB1AGkAdgBhAGwAZQBuAHQALgBcAG4AXABuACAAIAAgAEkAbgBwAHUAdABzADoAXABuACAAIAAgAC0AIABpAG4AcAB1AHQAIAA6ACAAQQAgAEIAUAAgAHYAYQBsAHUAZQAsACAAZQBpAHQAaABlAHIAIABhAHMAOgBcAG4AIAAgACAAIAAgACAAIACSISAAQQAgAG4AdQBtAGIAZQByACAAKABlAC4AZwAuACwAIAAzADQANAAyACwAIAAtADEAMAAwACkAXABuACAAIAAgACAAIAAgACAAkiEgAEEAIABzAHQAcgBpAG4AZwAgAHcAaQB0AGgAIABzAHUAZgBmAGkAeAAgACgAZQAuAGcALgAsACAAXAAiADMANAA0ADIAIABCAFAAXAAiACwAIABcACIAMgAxADAAMAAwACAAQgBQAFwAIgApAFwAbgBcAG4AIAAgACAALQAgAFsAbQBvAGQAZQBdACAAOgAgAE8AcAB0AGkAbwBuAGEAbAAgAG8AdQB0AHAAdQB0ACAAZgBvAHIAbQBhAHQAIABzAHcAaQB0AGMAaABcAG4AIAAgACAAIAAgACAAIABcACIATgBVAE0AXAAiACAAIAAgACAAIAAgACAAIACSISAAcgBlAHQAdQByAG4AcwAgAHMAaQBnAG4AZQBkACAARwByAGUAZwBvAHIAaQBhAG4AIAB5AGUAYQByACAAKABlAC4AZwAuACwAIAAtADEANAA5ADIALAAgADQANAApAFwAbgAgACAAIAAgACAAIAAgAFwAIgBUAFgAVABcACIAIAAgACAAIAAgACAAIAAgAJIhIAByAGUAdAB1AHIAbgBzACAAbABhAGIAZQBsAGUAZAAgAHkAZQBhAHIAIAAoAGUALgBnAC4ALAAgAFwAIgAxADQAOQAyACAAQgBDAEUAXAAiACwAIABcACIANAA0ACAAQwBFAFwAIgApAFwAbgAgACAAIAAgACAAIAAgAFwAIgBUAFgAVAA7AEEAUABQAFwAIgAgACAAIAAgAJIhIAByAGUAdAB1AHIAbgBzACAAYQBwAHAAcgBvAHgAaQBtAGEAdABlACAAbABhAGIAZQBsAGUAZAAgAHkAZQBhAHIAIAAoAGUALgBnAC4ALAAgAFwAIgBjAGEALgAgADEANAA5ADIAIABCAEMARQBcACIAKQAgAJAhIABkAGUAZgBhAHUAbAB0AFwAbgBcAG4AIAAgACAAQgBlAGgAYQB2AGkAbwByADoAXABuACAAIAAgAC0AIABDAG8AbQBwAHUAdABlAHMAOgAgAEcAcgBlAGcAbwByAGkAYQBuACAAeQBlAGEAcgAgAD0AIAAxADkANQAwACAAEiIgAEIAUABcAG4AIAAgACAALQAgAE4AZQBnAGEAdABpAHYAZQAgAEIAUAAgAGkAbgBwAHUAdABzACAAcgBlAHAAcgBlAHMAZQBuAHQAIAB5AGUAYQByAHMAIAAqAGEAZgB0AGUAcgAqACAAMQA5ADUAMAAgAEMARQAgACgAZQAuAGcALgAsACAALQAxADAAMAAgAJIhIAAyADAANQAwACAAQwBFACkAXABuACAAIAAgAC0AIABBAHAAcAByAG8AeABpAG0AYQB0AGUAcwAgAG8AdQB0AHAAdQB0ACAAdwBpAHQAaAAgAGEAIABcACIAYwBhAC4AXAAiACAAcAByAGUAZgBpAHgAIAB3AGgAZQBuACAAdQBzAGkAbgBnACAAXAAiAFQAWABUADsAQQBQAFAAXAAiAFwAbgAgACAAIAAtACAAVQBzAGUAcwAgAHMAaQBnAG4AZQBkACAAaQBuAHQAZQBnAGUAcgBzACAAZgBvAHIAIABcACIATgBVAE0AXAAiACAAbwB1AHQAcAB1AHQAIAAoAG4AbwAgAHAAcgBlAGYAaQB4ACkAXABuACAAIAAgAC0AIABSAGUAdAB1AHIAbgBzACAAXAAiAEIAQwBFAFwAIgAgAGYAbwByACAAbgBlAGcAYQB0AGkAdgBlACAAeQBlAGEAcgBzACwAIABcACIAQwBFAFwAIgAgAGYAbwByACAAMQAgAGEAbgBkACAAYQBiAG8AdgBlAFwAbgAgACAAIAAtACAASQBmACAAeQBlAGEAcgAgAD0AIAAwACwAIAByAGUAdAB1AHIAbgBzACAAXAAiADEAIABCAEMARQBcACIAIAAoAHMAawBpAHAAcwAgAGgAaQBzAHQAbwByAGkAYwBhAGwAIAB5AGUAYQByACAAegBlAHIAbwApAFwAbgBcAG4AIAAgACAATgBvAHQAZQBzADoAXABuACAAIAAgAC0AIABBAGMAYwBlAHAAdABzACAAbgB1AG0AZQByAGkAYwAgAG8AcgAgAGwAYQBiAGUAbABlAGQAIABpAG4AcAB1AHQAIAB2AGEAbAB1AGUAcwAgACgAZQAuAGcALgAsACAAXAAiADMAMAAwADAAIABCAFAAXAAiACkAXABuACAAIAAgAC0AIABPAHUAdABwAHUAdAAgAGYAbwByAG0AYQB0ACAAaQBzACAAZABlAHQAZQByAG0AaQBuAGUAZAAgAGIAeQAgAG8AcAB0AGkAbwBuAGEAbAAgAG0AbwBkAGUAIABzAHcAaQB0AGMAaABcAG4AIAAgACAALQAgAEkAZgAgAHUAcwBpAG4AZwAgAFwAIgBOAFUATQBcACIAIABtAG8AZABlACwAIAB0AGgAZQAgAHIAZQB0AHUAcgBuAGUAZAAgAHkAZQBhAHIAIABtAGEAeQAgAHMAdABpAGwAbAAgAGIAZQAgAGEAcABwAHIAbwB4AGkAbQBhAHQAZQBcAG4AIAAgACAAIAAgAGQAZQBwAGUAbgBkAGkAbgBnACAAbwBuACAAdABoAGUAIABCAFAAIABpAG4AcAB1AHQAIAAUICAAYgB1AHQAIABuAG8AIABcACIAYwBhAC4AXAAiACAAcAByAGUAZgBpAHgAIABpAHMAIABzAGgAbwB3AG4ALgBcAG4AIAAgACAALQAgAFMAdQBwAHAAbwByAHQAcwAgAHAAbwBzAHQALQAxADkANQAwACAAcAByAG8AagBlAGMAdABpAG8AbgBzACAAdgBpAGEAIABuAGUAZwBhAHQAaQB2AGUAIABCAFAAIAB2AGEAbAB1AGUAcwAuAFwAbgAgACAAIAAtACAARQBkAGcAZQAgAGMAYQBzAGUAcwAgAGwAaQBrAGUAIAAxADkANQAwACAAQgBQACAAKAA9ACAAeQBlAGEAcgAgADAAKQAgAGEAcgBlACAAaABhAG4AZABsAGUAZAAgAHQAbwAgAGEAdgBvAGkAZAAgAEwATwBHADEAMAAgAGQAbwBtAGEAaQBuACAAZQByAHIAbwByAHMALgBcAG4AXABuACAAIAAgAEUAeABhAG0AcABsAGUAcwA6AFwAbgAgACAAIAAgACAAQgAyACAAOgA9ACAAMQA0ADkAMgAgAEMARQAgACAAIAAgACAAkiEgAEUAUABPAEMASABfAEcAUgBFAEcAXwBUAE8AXwBCAFAAKABCADIAKQAgACAAIAAgACAAIAAgACAAkiEgAFwAIgAzADQANAAyACAAQgBQAFwAIgBcAG4AIAAgACAAIAAgAEUAUABPAEMASABfAEIAUABfAFQATwBfAEcAUgBFAEcAKABcACIAMwA0ADQAMgAgAEIAUABcACIAKQAgACAAIAAgACAAIAAgACAAIAAgACAAIAAgACAAIAAgACAAIAAgACAAIACSISAAXAAiAGMAYQAuACAAMQA0ADkAMgAgAEIAQwBFAFwAIgBcAG4AIAAgACAAIAAgAEUAUABPAEMASABfAEIAUABfAFQATwBfAEcAUgBFAEcAKAAzADQANAAyACwAIABcACIAVABYAFQAXAAiACkAIAAgACAAIAAgACAAIAAgACAAIAAgACAAIAAgACAAIAAgACAAIACSISAAXAAiADEANAA5ADIAIABCAEMARQBcACIAXABuACAAIAAgACAAIABFAFAATwBDAEgAXwBCAFAAXwBUAE8AXwBHAFIARQBHACgAMwA0ADQAMgAsACAAXAAiAE4AVQBNAFwAIgApACAAIAAgACAAIAAgACAAIAAgACAAIAAgACAAIAAgACAAIAAgACAAkiEgAC0AMQA0ADkAMgBcAG4AIAAgACAAIAAgAEUAUABPAEMASABfAEIAUABfAFQATwBfAEcAUgBFAEcAKAAtADEAMAAwACkAIAAgACAAIAAgACAAIAAgACAAIAAgACAAIAAgACAAIAAgACAAIAAgACAAIAAgACAAIAAgAJIhIABcACIAYwBhAC4AIAAyADAANQAwACAAQwBFAFwAIgBcAG4AIAAgACAAIAAgAEUAUABPAEMASABfAEIAUABfAFQATwBfAEcAUgBFAEcAKAA0ADQALAAgAFwAIgBOAFUATQBcACIAKQAgACAAIAAgACAAIAAgACAAIAAgACAAIAAgACAAIAAgACAAIAAgACAAIACSISAAMQA5ADAANgBcAG4AKgAvAFwAbgBFAFAATwBDAEgAXwBCAFAAXwBUAE8AXwBHAFIARQBHACAAPQAgAEwAQQBNAEIARABBACgAaQBuAHAAdQB0ACwAIABbAG0AbwBkAGUAXQAsAFwAbgAgACAAIAAgAEwARQBUACgAXABuACAAIAAgACAAIAAgACAAIAAvAC8AIAA9AD0APQAgAE4AbwByAG0AYQBsAGkAegBlACAAbQBvAGQAZQAgAGEAbgBkACAAaQBuAHAAdQB0ACAAPQA9AD0AXABuACAAIAAgACAAIAAgACAAIABtAG8AZABlAF8AbgBvAHIAbQAsACAASQBGACgASQBTAE8ATQBJAFQAVABFAEQAKABtAG8AZABlACkALAAgAFwAIgBUAFgAVAA7AEEAUABQAFwAIgAsACAAVQBQAFAARQBSACgAbQBvAGQAZQApACkALABcAG4AIAAgACAAIAAgACAAIAAgAFwAbgAgACAAIAAgACAAIAAgACAALwAvACAASABhAG4AZABsAGUAIABuAHUAbQBlAHIAaQBjACAAbwByACAAbABhAGIAZQBsAGUAZAAgAHQAZQB4AHQAIABpAG4AcAB1AHQAXABuACAAIAAgACAAIAAgACAAIABpAG4AcAB1AHQAXwBjAGwAZQBhAG4ALAAgAEkARgAoAFwAbgAgACAAIAAgACAAIAAgACAAIAAgACAAIABJAFMATgBVAE0AQgBFAFIAKABpAG4AcAB1AHQAKQAsAFwAbgAgACAAIAAgACAAIAAgACAAIAAgACAAIABpAG4AcAB1AHQALABcAG4AIAAgACAAIAAgACAAIAAgACAAIAAgACAAVgBBAEwAVQBFACgAUwBVAEIAUwBUAEkAVABVAFQARQAoAFUAUABQAEUAUgAoAFMAVQBCAFMAVABJAFQAVQBUAEUAKABpAG4AcAB1AHQALAAgAFwAIgAgAFwAIgAsACAAXAAiAFwAIgApACkALAAgAFwAIgBCAFAAXAAiACwAIABcACIAXAAiACkAKQBcAG4AIAAgACAAIAAgACAAIAAgACkALABcAG4AIAAgACAAIAAgACAAIAAgAFwAbgAgACAAIAAgACAAIAAgACAALwAvACAAPQA9AD0AIABDAG8AbQBwAHUAdABlACAARwByAGUAZwBvAHIAaQBhAG4AIAB5AGUAYQByACAAPQA9AD0AXABuACAAIAAgACAAIAAgACAAIAByAGEAdwBfAHkAZQBhAHIALAAgADEAOQA1ADAAIAAtACAAaQBuAHAAdQB0AF8AYwBsAGUAYQBuACwAXABuACAAIAAgACAAIAAgACAAIABcAG4AIAAgACAAIAAgACAAIAAgAC8ALwAgAD0APQA9ACAAUwBhAGYAZQAgAHIAbwB1AG4AZABpAG4AZwAgAGYAYQBjAHQAbwByACAAKABhAHYAbwBpAGQAIABMAE8ARwAxADAAKAAwACkAIABlAHIAcgBvAHIAKQAgAD0APQA9AFwAbgAgACAAIAAgACAAIAAgACAAcgBvAHUAbgBkAF8AZgBhAGMAdABvAHIALAAgAEkARgAoAFwAbgAgACAAIAAgACAAIAAgACAAIAAgACAAIABBAE4ARAAoAEkAUwBOAFUATQBCAEUAUgAoAHIAYQB3AF8AeQBlAGEAcgApACwAIAByAGEAdwBfAHkAZQBhAHIAIAA8AD4AIAAwACkALABcAG4AIAAgACAAIAAgACAAIAAgACAAIAAgACAAMQAwACAAXgAgACgAUgBPAFUATgBEAEQATwBXAE4AKABMAE8ARwAxADAAKABBAEIAUwAoAHIAYQB3AF8AeQBlAGEAcgApACkALAAgADAAKQAgAC0AIAAxACkALABcAG4AIAAgACAAIAAgACAAIAAgACAAIAAgACAAMQBcAG4AIAAgACAAIAAgACAAIAAgACkALABcAG4AIAAgACAAIAAgACAAIAAgAGEAcABwAHIAbwB4AF8AeQBlAGEAcgAsACAATQBSAE8AVQBOAEQAKAByAGEAdwBfAHkAZQBhAHIALAAgAFMASQBHAE4AKAByAGEAdwBfAHkAZQBhAHIAKQAgACoAIAByAG8AdQBuAGQAXwBmAGEAYwB0AG8AcgApACwAXABuACAAIAAgACAAIAAgACAAIABcAG4AIAAgACAAIAAgACAAIAAgAC8ALwAgAD0APQA9ACAARgBvAHIAbQBhAHQAIABvAHUAdABwAHUAdAAgAD0APQA9AFwAbgAgACAAIAAgACAAIAAgACAAdQBzAGUAXwByAG8AdQBuAGQALAAgAEkAUwBOAFUATQBCAEUAUgAoAFMARQBBAFIAQwBIACgAXAAiAEEAUABQAFwAIgAsACAAbQBvAGQAZQBfAG4AbwByAG0AKQApACwAXABuACAAIAAgACAAIAAgACAAIAB5ACwAIABJAEYAKAB1AHMAZQBfAHIAbwB1AG4AZAAsACAAYQBwAHAAcgBvAHgAXwB5AGUAYQByACwAIAByAGEAdwBfAHkAZQBhAHIAKQAsAFwAbgAgACAAIAAgACAAIAAgACAAXABuACAAIAAgACAAIAAgACAAIAAvAC8AIABIAGkAcwB0AG8AcgBpAGMAYQBsACAAeQBlAGEAcgAgAGwAYQBiAGUAbAAgAGgAYQBuAGQAbABpAG4AZwBcAG4AIAAgACAAIAAgACAAIAAgAGwAYQBiAGUAbABfAHkAZQBhAHIALAAgAEkARgAoAFwAbgAgACAAIAAgACAAIAAgACAAIAAgACAAIAB5ACAAPQAgADAALABcAG4AIAAgACAAIAAgACAAIAAgACAAIAAgACAAXAAiADEAIABCAEMARQBcACIALAAgAC8ALwAgAE4AbwAgAGgAaQBzAHQAbwByAGkAYwBhAGwAIAB5AGUAYQByACAAegBlAHIAbwBcAG4AIAAgACAAIAAgACAAIAAgACAAIAAgACAASQBGACgAeQAgADwAIAAwACwAIABUAEUAWABUACgAQQBCAFMAKAB5ACkALAAgAFwAIgAwAFwAIgApACAAJgAgAFwAIgAgAEIAQwBFAFwAIgAsACAAVABFAFgAVAAoAHkALAAgAFwAIgAwAFwAIgApACAAJgAgAFwAIgAgAEMARQBcACIAKQBcAG4AIAAgACAAIAAgACAAIAAgACkALABcAG4AIAAgACAAIAAgACAAIAAgAHAAcgBlAGYAaQB4ACwAIABJAEYAKAB1AHMAZQBfAHIAbwB1AG4AZAAsACAAXAAiAGMAYQAuACAAXAAiACwAIABcACIAXAAiACkALABcAG4AIAAgACAAIAAgACAAIAAgAGwAYQBiAGUAbABlAGQALAAgAHAAcgBlAGYAaQB4ACAAJgAgAGwAYQBiAGUAbABfAHkAZQBhAHIALABcAG4AIAAgACAAIAAgACAAIAAgAFwAbgAgACAAIAAgACAAIAAgACAALwAvACAAPQA9AD0AIABPAHUAdABwAHUAdAAgAG0AbwBkAGUAIABzAHcAaQB0AGMAaAAgAD0APQA9AFwAbgAgACAAIAAgACAAIAAgACAAcgBlAHMAdQBsAHQALAAgAFMAVwBJAFQAQwBIACgAXABuACAAIAAgACAAIAAgACAAIAAgACAAIAAgAFQAUgBVAEUALABcAG4AIAAgACAAIAAgACAAIAAgACAAIAAgACAAbQBvAGQAZQBfAG4AbwByAG0AIAA9ACAAXAAiAE4AVQBNAFwAIgAsACAAeQAsAFwAbgAgACAAIAAgACAAIAAgACAAIAAgACAAIABtAG8AZABlAF8AbgBvAHIAbQAgAD0AIABcACIAVABYAFQAXAAiACwAIABsAGEAYgBlAGwAXwB5AGUAYQByACwAXABuACAAIAAgACAAIAAgACAAIAAgACAAIAAgAG0AbwBkAGUAXwBuAG8AcgBtACAAPQAgAFwAIgBUAFgAVAA7AEEAUABQAFwAIgAsACAAbABhAGIAZQBsAGUAZAAsAFwAbgAgACAAIAAgACAAIAAgACAAIAAgACAAIABsAGEAYgBlAGwAZQBkACAALwAvACAAZgBhAGwAbABiAGEAYwBrAFwAbgAgACAAIAAgACAAIAAgACAAKQAsAFwAbgAgACAAIAAgACAAIAAgACAAcgBlAHMAdQBsAHQAXABuACAAIAAgACAAKQBcAG4AKQA7ACIAfQAsAHsAIgBwAGEAdABoACIAOgAiAC8AcAByAG8AagBlAGMAdABzAC8ARwBlAG8AbQBlAHQAcgB5ACIALAAiAHQAZQB4AHQAIgA6ACIALwAqACAARwBFAE8ATQBfAEUAQwBDAEUATgBUAFIASQBDAEkAVABZADoAXABuACAAIAAgAFAAdQByAHAAbwBzAGUAOgBcAG4AIAAgACAAQwBhAGwAYwB1AGwAYQB0AGUAcwAgAHQAaABlACAAZQBjAGMAZQBuAHQAcgBpAGMAaQB0AHkAIABvAGYAIABhAG4AIABlAGwAbABpAHAAcwBlACAAZgByAG8AbQAgAHQAdwBvACAAYQB4AGkAcwAgAGwAZQBuAGcAdABoAHMALAAgAHIAZQBnAGEAcgBkAGwAZQBzAHMAIABvAGYAIABpAG4AcAB1AHQAIABvAHIAZABlAHIALgBcAG4AXABuACAAIAAgAFIAZQB0AHUAcgBuAHMAOgBcAG4AIAAgACAALQAgAEEAIABkAGUAYwBpAG0AYQBsACAAYgBlAHQAdwBlAGUAbgAgADAAIABhAG4AZAAgADEAIAByAGUAcAByAGUAcwBlAG4AdABpAG4AZwAgAHQAaABlACAAZQBsAGwAaQBwAHMAZQAZIHMAIABlAGMAYwBlAG4AdAByAGkAYwBpAHQAeQAuAFwAbgAgACAAIAAtACAAXAAiACMAVgBBAEwAVQBFACEAXAAiACAAaQBmACAAaQBuAHAAdQB0AHMAIABhAHIAZQAgAGkAbgB2AGEAbABpAGQAIABvAHIAIABuAG8AbgAtAHAAbwBzAGkAdABpAHYAZQAuAFwAbgBcAG4AIAAgACAAUABhAHIAYQBtAGUAdABlAHIAcwA6AFwAbgAgACAAIAAtACAAbQBhAGoAbwByACAAKAByAGUAcQB1AGkAcgBlAGQAKQA6ACAATwBuAGUAIABhAHgAaQBzACAAbwBmACAAdABoAGUAIABlAGwAbABpAHAAcwBlACAAKABjAGEAbgAgAGIAZQAgAG0AYQBqAG8AcgAgAG8AcgAgAG0AaQBuAG8AcgApAC4AXABuACAAIAAgAC0AIABtAGkAbgBvAHIAIAAoAHIAZQBxAHUAaQByAGUAZAApADoAIABUAGgAZQAgAG8AdABoAGUAcgAgAGEAeABpAHMAIABvAGYAIAB0AGgAZQAgAGUAbABsAGkAcABzAGUALgBcAG4AIAAgACAALQAgAHAAcgBlAGMAaQBzAGkAbwBuACAAKABvAHAAdABpAG8AbgBhAGwAKQA6ACAATgB1AG0AYgBlAHIAIABvAGYAIABkAGUAYwBpAG0AYQBsACAAcABsAGEAYwBlAHMAIAB0AG8AIAByAG8AdQBuAGQAIAB0AG8AIAAoAGQAZQBmAGEAdQBsAHQAIAA9ACAANgApAC4AXABuAFwAbgAgACAAIABOAG8AdABlAHMAOgBcAG4AIAAgACAALQAgAEEAdQB0AG8AbQBhAHQAaQBjAGEAbABsAHkAIABhAHMAcwBpAGcAbgBzACAAYQAgAD0AIABsAG8AbgBnAGUAcgAgAGEAeABpAHMALAAgAGIAIAA9ACAAcwBoAG8AcgB0AGUAcgAgAGEAeABpAHMALgBcAG4AIAAgACAALQAgAEUAYwBjAGUAbgB0AHIAaQBjAGkAdAB5ACAAZgBvAHIAbQB1AGwAYQA6ACAAZQAgAD0AIAAaIigAMQAgAC0AIAAoAGIAsgAgAC8AIABhALIAKQApAFwAbgAgACAAIAAtACAAZQAgAD0AIAAwACAAkiEgAHAAZQByAGYAZQBjAHQAIABjAGkAcgBjAGwAZQAsACAAZQAgAJIhIAAxACAAkiEgAGgAaQBnAGgAbAB5ACAAZQBsAG8AbgBnAGEAdABlAGQAIABlAGwAbABpAHAAcwBlAC4AXABuAFwAbgAgACAAIABFAHgAYQBtAHAAbABlAHMAOgBcAG4AIAAgACAARwBFAE8ATQBfAEUAQwBDAEUATgBUAFIASQBDAEkAVABZACgAMQAwACwAIAA2ACkAIACSISAAMAAuADgAXABuACAAIAAgAEcARQBPAE0AXwBFAEMAQwBFAE4AVABSAEkAQwBJAFQAWQAoADUALAAgADUAKQAgAJIhIAAwAC4AMABcAG4AKgAvAFwAbgBHAEUATwBNAF8ARQBDAEMARQBOAFQAUgBJAEMASQBUAFkAIAA9ACAATABBAE0AQgBEAEEAKABtAGEAagBvAHIALAAgAG0AaQBuAG8AcgAsACAAWwBwAHIAZQBjAGkAcwBpAG8AbgBdACwAXABuACAAIAAgACAATABFAFQAKABcAG4AIAAgACAAIAAgACAAIAAgAGkAcwBfAHYAYQBsAGkAZAAsACAAQQBOAEQAKABJAFMATgBVAE0AQgBFAFIAKABtAGEAagBvAHIAKQAsACAASQBTAE4AVQBNAEIARQBSACgAbQBpAG4AbwByACkALAAgAG0AYQBqAG8AcgAgAD4AIAAwACwAIABtAGkAbgBvAHIAIAA+ACAAMAApACwAXABuACAAIAAgACAAIAAgACAAIABwAHIAZQBjACwAIABJAEYAKABJAFMATwBNAEkAVABUAEUARAAoAHAAcgBlAGMAaQBzAGkAbwBuACkALAAgADYALAAgAHAAcgBlAGMAaQBzAGkAbwBuACkALABcAG4AIAAgACAAIAAgACAAIAAgAGEALAAgAE0AQQBYACgAbQBhAGoAbwByACwAIABtAGkAbgBvAHIAKQAsAFwAbgAgACAAIAAgACAAIAAgACAAYgAsACAATQBJAE4AKABtAGEAagBvAHIALAAgAG0AaQBuAG8AcgApACwAXABuACAAIAAgACAAIAAgACAAIABlAGMAYwBfAHIAYQB3ACwAIABTAFEAUgBUACgAMQAgAC0AIAAoAGIAIAAvACAAYQApACAAXgAgADIAKQAsAFwAbgAgACAAIAAgACAAIAAgACAAcgBlAHMAdQBsAHQALAAgAFIATwBVAE4ARAAoAGUAYwBjAF8AcgBhAHcALAAgAHAAcgBlAGMAKQAsAFwAbgAgACAAIAAgACAAIAAgACAASQBGACgAaQBzAF8AdgBhAGwAaQBkACwAIAByAGUAcwB1AGwAdAAsACAAXAAiACMAVgBBAEwAVQBFACEAXAAiACkAXABuACAAIAAgACAAKQBcAG4AKQA7AFwAbgBcAG4ALwAqACAARwBFAE8ATQBfAFMARQBNAEkAXwBNAEkATgBPAFIAOgBcAG4AIAAgACAAUAB1AHIAcABvAHMAZQA6AFwAbgAgACAAIABDAGEAbABjAHUAbABhAHQAZQBzACAAdABoAGUAIABzAGUAbQBpAC0AbQBpAG4AbwByACAAYQB4AGkAcwAgACgAYgApACAAbwBmACAAYQBuACAAZQBsAGwAaQBwAHMAZQAgAGYAcgBvAG0AIAB0AGgAZQAgAHMAZQBtAGkALQBtAGEAagBvAHIAIABhAHgAaQBzACAAKABhACkAIABhAG4AZAAgAGUAYwBjAGUAbgB0AHIAaQBjAGkAdAB5ACAAKABlACkALgBcAG4AXABuACAAIAAgAFIAZQB0AHUAcgBuAHMAOgBcAG4AIAAgACAALQAgAEEAIABkAGUAYwBpAG0AYQBsACAAdgBhAGwAdQBlACAAcgBlAHAAcgBlAHMAZQBuAHQAaQBuAGcAIAB0AGgAZQAgAHMAZQBtAGkALQBtAGkAbgBvAHIAIABhAHgAaQBzAC4AXABuACAAIAAgAC0AIABcACIAIwBWAEEATABVAEUAIQBcACIAIABpAGYAIABpAG4AcAB1AHQAcwAgAGEAcgBlACAAaQBuAHYAYQBsAGkAZAAgACgAZQAuAGcALgAsACAAYQAgAGQiIAAwACAAbwByACAAZQAgAGUiIAAxACkALgBcAG4AXABuACAAIAAgAFAAYQByAGEAbQBlAHQAZQByAHMAOgBcAG4AIAAgACAALQAgAG0AYQBqAG8AcgAgACgAcgBlAHEAdQBpAHIAZQBkACkAOgAgAEwAZQBuAGcAdABoACAAbwBmACAAdABoAGUAIABzAGUAbQBpAC0AbQBhAGoAbwByACAAYQB4AGkAcwAgACgAYQApACwAIABtAHUAcwB0ACAAYgBlACAAcABvAHMAaQB0AGkAdgBlAC4AXABuACAAIAAgAC0AIABlAGMAYwBlAG4AdAByAGkAYwBpAHQAeQAgACgAcgBlAHEAdQBpAHIAZQBkACkAOgAgAEUAYwBjAGUAbgB0AHIAaQBjAGkAdAB5ACAAKABlACkALAAgAG0AdQBzAHQAIABzAGEAdABpAHMAZgB5ACAAMAAgAGQiIABlACAAPAAgADEALgBcAG4AIAAgACAALQAgAHAAcgBlAGMAaQBzAGkAbwBuACAAKABvAHAAdABpAG8AbgBhAGwAKQA6ACAATgB1AG0AYgBlAHIAIABvAGYAIABkAGUAYwBpAG0AYQBsACAAcABsAGEAYwBlAHMAIABmAG8AcgAgAHIAbwB1AG4AZABpAG4AZwAgACgAZABlAGYAYQB1AGwAdAAgAD0AIAA2ACkALgBcAG4AXABuACAAIAAgAEYAbwByAG0AdQBsAGEAOgBcAG4AIAAgACAAYgAgAD0AIABhACAAKgAgABoiKAAxACAALQAgAGUAsgApAFwAbgBcAG4AIAAgACAATgBvAHQAZQBzADoAXABuACAAIAAgAC0AIABFAGMAYwBlAG4AdAByAGkAYwBpAHQAeQAgAG8AZgAgADAAIAB5AGkAZQBsAGQAcwAgAGEAIABjAGkAcgBjAGwAZQAgACgAYgAgAD0AIABhACkALgBcAG4AIAAgACAALQAgAEQAbwBlAHMAIABuAG8AdAAgAGMAbwBtAHAAdQB0AGUAIABmAG8AcgAgAGQAZQBnAGUAbgBlAHIAYQB0AGUAIAAoAGUAIAA9ACAAMQApACAAbwByACAAaQBuAHYAYQBsAGkAZAAgAGMAbwBuAGkAYwBzAC4AXABuAFwAbgAgACAAIABFAHgAYQBtAHAAbABlADoAXABuACAAIAAgAEcARQBPAE0AXwBTAEUATQBJAF8ATQBJAE4ATwBSACgAMQAwACwAIAAwAC4AOAApACAAkiEgADYALgAwADAAMAAwADAAMABcAG4AKgAvAFwAbgBHAEUATwBNAF8AUwBFAE0ASQBfAE0ASQBOAE8AUgAgAD0AIABMAEEATQBCAEQAQQAoAG0AYQBqAG8AcgAsACAAZQBjAGMAZQBuAHQAcgBpAGMAaQB0AHkALAAgAFsAcAByAGUAYwBpAHMAaQBvAG4AXQAsAFwAbgAgACAAIAAgAEwARQBUACgAXABuACAAIAAgACAAIAAgACAAIABpAHMAXwB2AGEAbABpAGQALAAgAEEATgBEACgAXABuACAAIAAgACAAIAAgACAAIAAgACAAIAAgAEkAUwBOAFUATQBCAEUAUgAoAG0AYQBqAG8AcgApACwAXABuACAAIAAgACAAIAAgACAAIAAgACAAIAAgAEkAUwBOAFUATQBCAEUAUgAoAGUAYwBjAGUAbgB0AHIAaQBjAGkAdAB5ACkALABcAG4AIAAgACAAIAAgACAAIAAgACAAIAAgACAAbQBhAGoAbwByACAAPgAgADAALABcAG4AIAAgACAAIAAgACAAIAAgACAAIAAgACAAZQBjAGMAZQBuAHQAcgBpAGMAaQB0AHkAIAA+AD0AIAAwACwAXABuACAAIAAgACAAIAAgACAAIAAgACAAIAAgAGUAYwBjAGUAbgB0AHIAaQBjAGkAdAB5ACAAPAAgADEAXABuACAAIAAgACAAIAAgACAAIAApACwAXABuACAAIAAgACAAIAAgACAAIABwAHIAZQBjACwAIABJAEYAKABJAFMATwBNAEkAVABUAEUARAAoAHAAcgBlAGMAaQBzAGkAbwBuACkALAAgADYALAAgAHAAcgBlAGMAaQBzAGkAbwBuACkALABcAG4AIAAgACAAIAAgACAAIAAgAHMAZQBtAGkAXwBtAGkAbgBvAHIALAAgAG0AYQBqAG8AcgAgACoAIABTAFEAUgBUACgAMQAgAC0AIABlAGMAYwBlAG4AdAByAGkAYwBpAHQAeQAgAF4AIAAyACkALABcAG4AIAAgACAAIAAgACAAIAAgAHIAZQBzAHUAbAB0ACwAIABSAE8AVQBOAEQAKABzAGUAbQBpAF8AbQBpAG4AbwByACwAIABwAHIAZQBjACkALABcAG4AIAAgACAAIAAgACAAIAAgAEkARgAoAGkAcwBfAHYAYQBsAGkAZAAsACAAcgBlAHMAdQBsAHQALAAgAFwAIgAjAFYAQQBMAFUARQAhAFwAIgApAFwAbgAgACAAIAAgACkAXABuACkAOwBcAG4AXABuAC8AKgAgAEcARQBPAE0AXwBFAEwATABJAFAAUwBFAF8ARgBSAE8ATQBfAEEARQA6AFwAbgAgACAAIABQAHUAcgBwAG8AcwBlADoAXABuACAAIAAgAFIAZQB0AHUAcgBuAHMAIAAxADcAIABrAGUAeQAgAGcAZQBvAG0AZQB0AHIAaQBjACAAYQB0AHQAcgBpAGIAdQB0AGUAcwAgAG8AZgAgAGEAbgAgAGUAbABsAGkAcABzAGUAIABnAGkAdgBlAG4AIABpAHQAcwAgAHMAZQBtAGkALQBtAGEAagBvAHIAIABhAHgAaQBzACAAKABhACkAIABhAG4AZAAgAGUAYwBjAGUAbgB0AHIAaQBjAGkAdAB5ACAAKABlACkALgBcAG4AXABuACAAIAAgAFIAZQB0AHUAcgBuAHMAOgBcAG4AIAAgACAAQQAgAHQAdwBvAC0AYwBvAGwAdQBtAG4AIABhAHIAcgBhAHkAOgAgAG8AbgBlACAAdwBpAHQAaAAgAGEAdAB0AHIAaQBiAHUAdABlACAAbABhAGIAZQBsAHMAIABhAG4AZAAgAG8AbgBlACAAdwBpAHQAaAAgAGMAbwByAHIAZQBzAHAAbwBuAGQAaQBuAGcAIABuAHUAbQBlAHIAaQBjACAAdgBhAGwAdQBlAHMALgBcAG4AXABuACAAIAAgAFAAYQByAGEAbQBlAHQAZQByAHMAOgBcAG4AIAAgACAALQAgAGEAIAAoAHIAZQBxAHUAaQByAGUAZAApADoAIABTAGUAbQBpAC0AbQBhAGoAbwByACAAYQB4AGkAcwAgAGwAZQBuAGcAdABoACAAKABtAHUAcwB0ACAAYgBlACAAcABvAHMAaQB0AGkAdgBlACkALgBcAG4AIAAgACAALQAgAGUAIAAoAHIAZQBxAHUAaQByAGUAZAApADoAIABFAGMAYwBlAG4AdAByAGkAYwBpAHQAeQAgAG8AZgAgAHQAaABlACAAZQBsAGwAaQBwAHMAZQAgACgAMAAgAGQiIABlACAAPAAgADEAKQAuAFwAbgAgACAAIAAtACAAcAByAGUAYwBpAHMAaQBvAG4AIAAoAG8AcAB0AGkAbwBuAGEAbAApADoAIABEAGUAYwBpAG0AYQBsACAAcABsAGEAYwBlAHMAIAB0AG8AIAByAG8AdQBuAGQAIABvAHUAdABwAHUAdAAgACgAZABlAGYAYQB1AGwAdAAgAD0AIAAzACwAIABjAGEAcABwAGUAZAAgAGEAdAAgADEAMgApAC4AXABuAFwAbgAgACAAIABOAG8AdABlAHMAOgBcAG4AIAAgACAALQAgAEkAbgBjAGwAdQBkAGUAcwAgAHYAYQBsAHUAZQBzACAAcwB1AGMAaAAgAGEAcwAgAHMAZQBtAGkALQBtAGkAbgBvAHIAIABhAHgAaQBzACwAIABsAGkAbgBlAGEAcgAgAGUAYwBjAGUAbgB0AHIAaQBjAGkAdAB5ACwAIABwAGUAcgBpAGEAcABzAGkAcwAsACAAYQBwAG8AYQBwAHMAaQBzACwAIABkAGkAcgBlAGMAdAByAGkAeAAsACAAcABlAHIAaQBtAGUAdABlAHIALAAgAGEAbgBkACAAbQBvAHIAZQAuAFwAbgAgACAAIAAtACAAVQBzAGUAcwAgAFIAYQBtAGEAbgB1AGoAYQBuACcAcwAgAGEAcABwAHIAbwB4AGkAbQBhAHQAaQBvAG4AIABmAG8AcgAgAHAAZQByAGkAbQBlAHQAZQByAC4AXABuACAAIAAgAC0AIABSAGUAdAB1AHIAbgBzACAAXAAiACMAVgBBAEwAVQBFACEAXAAiACAAaQBmACAAaQBuAHAAdQB0ACAAaQBzACAAaQBuAHYAYQBsAGkAZAAuAFwAbgBcAG4AIAAgACAARQB4AGEAbQBwAGwAZQA6AFwAbgAgACAAIABHAEUATwBNAF8ARQBMAEwASQBQAFMARQBfAEYAUgBPAE0AXwBBAEUAKAAxADAAMAAsACAAMAAuADUALAAgADIAKQBcAG4AKgAvAFwAbgBHAEUATwBNAF8ARQBMAEwASQBQAFMARQBfAEYAUgBPAE0AXwBBAEUAIAA9ACAATABBAE0AQgBEAEEAKABhACwAIABlACwAIABbAHAAcgBlAGMAaQBzAGkAbwBuAF0ALABcAG4AIAAgACAAIABMAEUAVAAoAFwAbgAgACAAIAAgACAAIAAgACAAaQBzAF8AdgBhAGwAaQBkACwAIABBAE4ARAAoAEkAUwBOAFUATQBCAEUAUgAoAGEAKQAsACAASQBTAE4AVQBNAEIARQBSACgAZQApACwAIABhACAAPgAgADAALAAgAGUAIAA+AD0AIAAwACwAIABlACAAPAAgADEAKQAsAFwAbgAgACAAIAAgACAAIAAgACAAcAByAGUAYwBpAHMAaQBvAG4ALAAgAE0ASQBOACgASQBGACgASQBTAE8ATQBJAFQAVABFAEQAKABwAHIAZQBjAGkAcwBpAG8AbgApACwAIAAzACwAIABwAHIAZQBjAGkAcwBpAG8AbgApACwAIAAxADIAKQAsAFwAbgAgACAAIAAgACAAIAAgACAAXABuACAAIAAgACAAIAAgACAAIAAvAC8AIABNAGUAdAByAGkAYwAgAGwAYQBiAGUAbABzAFwAbgAgACAAIAAgACAAIAAgACAAbABhAGIAZQBsAHMALAAgAHsAXABuACAAIAAgACAAIAAgACAAIAAgACAAIAAgAFwAIgBzAGUAbQBpAC0AbQBhAGoAbwByACAAYQB4AGkAcwAgACgAYQApAFwAIgA7AFwAbgAgACAAIAAgACAAIAAgACAAIAAgACAAIABcACIAcwBlAG0AaQAtAG0AaQBuAG8AcgAgAGEAeABpAHMAIAAoAGIAKQBcACIAOwBcAG4AIAAgACAAIAAgACAAIAAgACAAIAAgACAAXAAiAGwAaQBuAGUAYQByACAAZQBjAGMAZQBuAHQAcgBpAGMAaQB0AHkAIAAoAGMAKQBcACIAOwBcAG4AIAAgACAAIAAgACAAIAAgACAAIAAgACAAXAAiAGEAcABvAGEAcABzAGkAcwAgACgAZAApAFwAIgA7AFwAbgAgACAAIAAgACAAIAAgACAAIAAgACAAIABcACIAZQBjAGMAZQBuAHQAcgBpAGMAaQB0AHkAIAAoAGUAKQBcACIAOwBcAG4AIAAgACAAIAAgACAAIAAgACAAIAAgACAAXAAiAGYAbABhAHQAdABlAG4AaQBuAGcAIAAoAGYAKQBcACIAOwBcAG4AIAAgACAAIAAgACAAIAAgACAAIAAgACAAXAAiAHAAZQByAGkAYQBwAHMAaQBzACAAKABnACkAXAAiADsAXABuACAAIAAgACAAIAAgACAAIAAgACAAIAAgAFwAIgBwAHIAaQBuAGMAaQBwAGEAbAAgAGEAeABpAHMAIAAoAGgAKQBcACIAOwBcAG4AIAAgACAAIAAgACAAIAAgACAAIAAgACAAXAAiAG0AYQBqAG8AcgAgAGEAeABpAHMAIAAoAGkAKQBcACIAOwBcAG4AIAAgACAAIAAgACAAIAAgACAAIAAgACAAXAAiAG0AaQBuAG8AcgAgAGEAeABpAHMAIAAoAGoAKQBcACIAOwBcAG4AIAAgACAAIAAgACAAIAAgACAAIAAgACAAXAAiAHMAZQBtAGkALQBsAGEAdAB1AHMAIAByAGUAYwB0AHUAbQAgACgAbAApAFwAIgA7AFwAbgAgACAAIAAgACAAIAAgACAAIAAgACAAIABcACIAZABpAHIAZQBjAHQAcgBpAHgAIAAoAG0AKQBcACIAOwBcAG4AIAAgACAAIAAgACAAIAAgACAAIAAgACAAXAAiAGYAbwBjAGEAbAAgAHAAYQByAGEAbQBlAHQAZQByACAAKABuACkAXAAiADsAXABuACAAIAAgACAAIAAgACAAIAAgACAAIAAgAFwAIgBwAGUAcgBpAG0AZQB0AGUAcgAgACgAcAApAFwAIgA7AFwAbgAgACAAIAAgACAAIAAgACAAIAAgACAAIABcACIAbABhAHQAdQBzACAAcgBlAGMAdAB1AG0AIAAoAHEAKQBcACIAOwBcAG4AIAAgACAAIAAgACAAIAAgACAAIAAgACAAXAAiAHIAYQB0AGkAbwAgAG8AZgAgAGEAcABzAGkAZABlAHMAIAAoAHIAIAA9ACAAZAAgAC8AIABnACkAXAAiADsAXABuACAAIAAgACAAIAAgACAAIAAgACAAIAAgAFwAIgBzACAAPQAgAG4AIAAtACAAZwBcACIAXABuACAAIAAgACAAIAAgACAAIAB9ACwAXABuACAAIAAgACAAIAAgACAAIABcAG4AIAAgACAAIAAgACAAIAAgAC8ALwAgAEMAYQBsAGMAdQBsAGEAdABpAG8AbgBzAFwAbgAgACAAIAAgACAAIAAgACAAYgAsACAAYQAgACoAIABTAFEAUgBUACgAMQAgAC0AIABlACAAXgAgADIAKQAsAFwAbgAgACAAIAAgACAAIAAgACAAYwAsACAAUwBRAFIAVAAoAGEAIABeACAAMgAgAC0AIABiACAAXgAgADIAKQAsAFwAbgAgACAAIAAgACAAIAAgACAAZAAsACAAYQAgACoAIAAoADEAIAArACAAZQApACwAXABuACAAIAAgACAAIAAgACAAIABmACwAIAAoAGEAIAAtACAAYgApACAALwAgAGEALABcAG4AIAAgACAAIAAgACAAIAAgAGcALAAgAGEAIAAqACAAKAAxACAALQAgAGUAKQAsAFwAbgAgACAAIAAgACAAIAAgACAAaAAsACAAMgAgACoAIABhACAAKgAgAGUALABcAG4AIAAgACAAIAAgACAAIAAgAGkALAAgADIAIAAqACAAYQAsAFwAbgAgACAAIAAgACAAIAAgACAAagAsACAAMgAgACoAIABiACwAXABuACAAIAAgACAAIAAgACAAIABsACwAIABiACAAXgAgADIAIAAvACAAYQAsAFwAbgAgACAAIAAgACAAIAAgACAAbQAsACAAYQAgAC8AIABlACwAXABuACAAIAAgACAAIAAgACAAIABuACwAIABiACAAXgAgADIAIAAvACAAYwAsAFwAbgAgACAAIAAgACAAIAAgACAAaABfAHIAYQBtACwAIAAoACgAYQAgAC0AIABiACkAIAAvACAAKABhACAAKwAgAGIAKQApACAAXgAgADIALABcAG4AIAAgACAAIAAgACAAIAAgAHAALAAgAFAASQAoACkAIAAqACAAKABhACAAKwAgAGIAKQAgACoAIAAoADEAIAArACAAKAAzACAAKgAgAGgAXwByAGEAbQApACAALwAgACgAMQAwACAAKwAgAFMAUQBSAFQAKAA0ACAALQAgADMAIAAqACAAaABfAHIAYQBtACkAKQApACwAXABuACAAIAAgACAAIAAgACAAIABxACwAIABqACAAXgAgADIAIAAvACAAaQAsAFwAbgAgACAAIAAgACAAIAAgACAAcgAsACAAKAAxACAAKwAgAGUAKQAgAC8AIAAoADEAIAAtACAAZQApACwAXABuACAAIAAgACAAIAAgACAAIABzACwAIABuACAALQAgAGcALABcAG4AIAAgACAAIAAgACAAIAAgAFwAbgAgACAAIAAgACAAIAAgACAALwAvACAAQwBvAG0AcABvAHMAZQAgAGEAdAB0AHIAaQBiAHUAdABlAHMAXABuACAAIAAgACAAIAAgACAAIABhAHQAdAByAGkAYgBzACwAIABUAEUAWABUAEoATwBJAE4AKABcACIALABcACIALAAgACwAIABhACwAIABiACwAIABjACwAIABkACwAIABlACwAIABmACwAIABnACwAIABoACwAIABpACwAIABqACwAIABsACwAIABtACwAIABuACwAIABwACwAIABxACwAIAByACwAIABzACkALABcAG4AIAAgACAAIAAgACAAIAAgAGYAbQB0ACwAIABcACIAMAAuAFwAIgAgACYAIABSAEUAUABUACgAXAAiACMAXAAiACwAIABwAHIAZQBjAGkAcwBpAG8AbgApACwAXABuACAAIAAgACAAIAAgACAAIAB2AGEAbAB1AGUAcwAsACAAVABSAEEATgBTAFAATwBTAEUAKABWAEEATABVAEUAKABUAEUAWABUACgAVABFAFgAVABTAFAATABJAFQAKABhAHQAdAByAGkAYgBzACwAIABcACIALABcACIAKQAsACAAZgBtAHQAKQApACkALABcAG4AIAAgACAAIAAgACAAIAAgAFwAbgAgACAAIAAgACAAIAAgACAALwAvACAATwB1AHQAcAB1AHQAXABuACAAIAAgACAAIAAgACAAIABJAEYAKABpAHMAXwB2AGEAbABpAGQALAAgAEMASABPAE8AUwBFACgAewAxACwAIAAyAH0ALAAgAGwAYQBiAGUAbABzACwAIAB2AGEAbAB1AGUAcwApACwAIABcACIAIwBWAEEATABVAEUAIQBcACIAKQBcAG4AIAAgACAAIAApAFwAbgApADsAXABuAFwAbgAvACoAIABHAEUATwBNAF8ARQBMAEwASQBQAFMARQBfAEYAUgBPAE0AXwBBAFgARQBTADoAXABuACAAIAAgAFAAdQByAHAAbwBzAGUAOgBcAG4AIAAgACAAQwBhAGwAYwB1AGwAYQB0AGUAcwAgADEANwAgAGsAZQB5ACAAZwBlAG8AbQBlAHQAcgBpAGMAIABhAG4AZAAgAG8AcgBiAGkAdABhAGwAIABwAGEAcgBhAG0AZQB0AGUAcgBzACAAbwBmACAAYQBuACAAZQBsAGwAaQBwAHMAZQAgAGcAaQB2AGUAbgAgAHQAaABlACAAcwBlAG0AaQAtAG0AYQBqAG8AcgAgAGEAbgBkACAAcwBlAG0AaQAtAG0AaQBuAG8AcgAgAGEAeABlAHMALgBcAG4AIAAgACAAUgBlAHQAdQByAG4AcwA6AFwAbgAgACAAIABBACAAMgAtAGMAbwBsAHUAbQBuACAAYQByAHIAYQB5ACAAdwBpAHQAaAAgAGwAYQBiAGUAbABzACAAYQBuAGQAIABjAG8AcgByAGUAcwBwAG8AbgBkAGkAbgBnACAAYwBvAG0AcAB1AHQAZQBkACAAdgBhAGwAdQBlAHMALgBcAG4AXABuACAAIAAgAFAAYQByAGEAbQBlAHQAZQByAHMAOgBcAG4AIAAgACAALQAgAGEAIAAoAHIAZQBxAHUAaQByAGUAZAApADoAIABTAGUAbQBpAC0AbQBhAGoAbwByACAAYQB4AGkAcwAgACgAbQB1AHMAdAAgAGIAZQAgAGUiIABiACAAYQBuAGQAIAA+ACAAMAApAC4AXABuACAAIAAgAC0AIABiACAAKAByAGUAcQB1AGkAcgBlAGQAKQA6ACAAUwBlAG0AaQAtAG0AaQBuAG8AcgAgAGEAeABpAHMAIAAoAG0AdQBzAHQAIABiAGUAIAA+ACAAMAApAC4AXABuACAAIAAgAC0AIABwAHIAZQBjAGkAcwBpAG8AbgAgACgAbwBwAHQAaQBvAG4AYQBsACkAOgAgAEQAZQBjAGkAbQBhAGwAIABwAGwAYQBjAGUAcwAgAHQAbwAgAHIAbwB1AG4AZAAgAG8AdQB0AHAAdQB0AHMAIAAoAGQAZQBmAGEAdQBsAHQAIAA9ACAAMwAsACAAYwBhAHAAcABlAGQAIABhAHQAIAAxADIAKQAuAFwAbgBcAG4AIAAgACAATgBvAHQAZQBzADoAXABuACAAIAAgAC0AIABBAHMAcwB1AG0AZQBzACAAdgBhAGwAaQBkACAAZQBsAGwAaQBwAHMAZQAgAGkAbgBwAHUAdABzACAAKABhACAAZSIgAGIAIAA+ACAAMAApAC4AIABOAG8AIABpAG4AdABlAHIAbgBhAGwAIAByAGUAbwByAGQAZQByAGkAbgBnAC4AXABuACAAIAAgAC0AIABVAHMAZQBzACAAUgBhAG0AYQBuAHUAagBhAG4AJwBzACAAcwBlAGMAbwBuAGQAIABhAHAAcAByAG8AeABpAG0AYQB0AGkAbwBuACAAdABvACAAZQBzAHQAaQBtAGEAdABlACAAcABlAHIAaQBtAGUAdABlAHIALgBcAG4AIAAgACAALQAgAEkAbgBjAGwAdQBkAGUAcwAgAG8AdQB0AHAAdQB0AHMAIABzAHUAYwBoACAAYQBzACAAYQBwAG8AYQBwAHMAaQBzACwAIABwAGUAcgBpAGEAcABzAGkAcwAsACAAZQBjAGMAZQBuAHQAcgBpAGMAaQB0AHkALAAgAGQAaQByAGUAYwB0AHIAaQB4ACwAIABmAG8AYwBhAGwAIABkAGkAcwB0AGEAbgBjAGUALAAgAGEAbgBkACAAbQBvAHIAZQAuAFwAbgBcAG4AIAAgACAARQB4AGEAbQBwAGwAZQA6AFwAbgAgACAAIABHAEUATwBNAF8ARQBMAEwASQBQAFMARQBfAEYAUgBPAE0AXwBBAFgARQBTACgAMQAwACwAIAA4ACkAIACSISAAbABhAGIAZQBsAGUAZAAgAGEAcgByAGEAeQAgAHcAaQB0AGgAIAAxADcAIABkAGUAcgBpAHYAZQBkACAAYQB0AHQAcgBpAGIAdQB0AGUAcwAuAFwAbgAqAC8AXABuAEcARQBPAE0AXwBFAEwATABJAFAAUwBFAF8ARgBSAE8ATQBfAEEAWABFAFMAIAA9ACAATABBAE0AQgBEAEEAKABhACwAIABiACwAIABbAHAAcgBlAGMAaQBzAGkAbwBuAF0ALABcAG4AIAAgACAAIABMAEUAVAAoAFwAbgAgACAAIAAgACAAIAAgACAAaQBzAF8AdgBhAGwAaQBkACwAIABBAE4ARAAoAEkAUwBOAFUATQBCAEUAUgAoAGEAKQAsACAASQBTAE4AVQBNAEIARQBSACgAYgApACwAIABhACAAPgAgADAALAAgAGIAIAA+ACAAMAAsACAAYQAgAD4APQAgAGIAKQAsAFwAbgAgACAAIAAgACAAIAAgACAAcAByAGUAYwBpAHMAaQBvAG4ALAAgAE0ASQBOACgASQBGACgASQBTAE8ATQBJAFQAVABFAEQAKABwAHIAZQBjAGkAcwBpAG8AbgApACwAIAAzACwAIABwAHIAZQBjAGkAcwBpAG8AbgApACwAIAAxADIAKQAsAFwAbgAgACAAIAAgACAAIAAgACAAbABhAGIAZQBsAHMALAAgAHsAXABuACAAIAAgACAAIAAgACAAIAAgACAAIAAgAFwAIgBzAGUAbQBpAC0AbQBhAGoAbwByACAAYQB4AGkAcwAgACgAYQApAFwAIgA7AFwAbgAgACAAIAAgACAAIAAgACAAIAAgACAAIABcACIAcwBlAG0AaQAtAG0AaQBuAG8AcgAgAGEAeABpAHMAIAAoAGIAKQBcACIAOwBcAG4AIAAgACAAIAAgACAAIAAgACAAIAAgACAAXAAiAGwAaQBuAGUAYQByACAAZQBjAGMAZQBuAHQAcgBpAGMAaQB0AHkAIAAoAGMAKQBcACIAOwBcAG4AIAAgACAAIAAgACAAIAAgACAAIAAgACAAXAAiAGEAcABvAGEAcABzAGkAcwAgACgAZAApAFwAIgA7AFwAbgAgACAAIAAgACAAIAAgACAAIAAgACAAIABcACIAZQBjAGMAZQBuAHQAcgBpAGMAaQB0AHkAIAAoAGUAKQBcACIAOwBcAG4AIAAgACAAIAAgACAAIAAgACAAIAAgACAAXAAiAGYAbABhAHQAdABlAG4AaQBuAGcAIAAoAGYAKQBcACIAOwBcAG4AIAAgACAAIAAgACAAIAAgACAAIAAgACAAXAAiAHAAZQByAGkAYQBwAHMAaQBzACAAKABnACkAXAAiADsAXABuACAAIAAgACAAIAAgACAAIAAgACAAIAAgAFwAIgBwAHIAaQBuAGMAaQBwAGEAbAAgAGEAeABpAHMAIAAoAGgAKQBcACIAOwBcAG4AIAAgACAAIAAgACAAIAAgACAAIAAgACAAXAAiAG0AYQBqAG8AcgAgAGEAeABpAHMAIAAoAGkAKQBcACIAOwBcAG4AIAAgACAAIAAgACAAIAAgACAAIAAgACAAXAAiAG0AaQBuAG8AcgAgAGEAeABpAHMAIAAoAGoAKQBcACIAOwBcAG4AIAAgACAAIAAgACAAIAAgACAAIAAgACAAXAAiAHMAZQBtAGkALQBsAGEAdAB1AHMAIAByAGUAYwB0AHUAbQAgACgAbAApAFwAIgA7AFwAbgAgACAAIAAgACAAIAAgACAAIAAgACAAIABcACIAZABpAHIAZQBjAHQAcgBpAHgAIAAoAG0AKQBcACIAOwBcAG4AIAAgACAAIAAgACAAIAAgACAAIAAgACAAXAAiAGYAbwBjAGEAbAAgAHAAYQByAGEAbQBlAHQAZQByACAAKABuACkAXAAiADsAXABuACAAIAAgACAAIAAgACAAIAAgACAAIAAgAFwAIgBwAGUAcgBpAG0AZQB0AGUAcgAgACgAcAApAFwAIgA7AFwAbgAgACAAIAAgACAAIAAgACAAIAAgACAAIABcACIAbABhAHQAdQBzACAAcgBlAGMAdAB1AG0AIAAoAHEAKQBcACIAOwBcAG4AIAAgACAAIAAgACAAIAAgACAAIAAgACAAXAAiAHIAYQB0AGkAbwAgAG8AZgAgAGEAcABzAGkAZABlAHMAIAAoAHIAIAA9ACAAZAAgAC8AIABnACkAXAAiADsAXABuACAAIAAgACAAIAAgACAAIAAgACAAIAAgAFwAIgBzACAAPQAgAG4AIAAtACAAZwBcACIAXABuACAAIAAgACAAIAAgACAAIAB9ACwAXABuACAAIAAgACAAIAAgACAAIABlACwAIABTAFEAUgBUACgAMQAgAC0AIAAoAGIAIABeACAAMgAgAC8AIABhACAAXgAgADIAKQApACwAXABuACAAIAAgACAAIAAgACAAIABjACwAIABTAFEAUgBUACgAYQAgAF4AIAAyACAALQAgAGIAIABeACAAMgApACwAXABuACAAIAAgACAAIAAgACAAIABkACwAIABhACAAKgAgACgAMQAgACsAIABlACkALABcAG4AIAAgACAAIAAgACAAIAAgAGYALAAgACgAYQAgAC0AIABiACkAIAAvACAAYQAsAFwAbgAgACAAIAAgACAAIAAgACAAZwAsACAAYQAgACoAIAAoADEAIAAtACAAZQApACwAXABuACAAIAAgACAAIAAgACAAIABoACwAIAAyACAAKgAgAGEAIAAqACAAZQAsAFwAbgAgACAAIAAgACAAIAAgACAAaQAsACAAMgAgACoAIABhACwAXABuACAAIAAgACAAIAAgACAAIABqACwAIAAyACAAKgAgAGIALABcAG4AIAAgACAAIAAgACAAIAAgAGwALAAgAGIAIABeACAAMgAgAC8AIABhACwAXABuACAAIAAgACAAIAAgACAAIABtACwAIABhACAALwAgAGUALABcAG4AIAAgACAAIAAgACAAIAAgAG4ALAAgAGIAIABeACAAMgAgAC8AIABjACwAXABuACAAIAAgACAAIAAgACAAIABoAF8AcgBhAG0ALAAgACgAKABhACAALQAgAGIAKQAgAC8AIAAoAGEAIAArACAAYgApACkAIABeACAAMgAsAFwAbgAgACAAIAAgACAAIAAgACAAcAAsACAAUABJACgAKQAgACoAIAAoAGEAIAArACAAYgApACAAKgAgACgAMQAgACsAIAAoADMAIAAqACAAaABfAHIAYQBtACkAIAAvACAAKAAxADAAIAArACAAUwBRAFIAVAAoADQAIAAtACAAMwAgACoAIABoAF8AcgBhAG0AKQApACkALABcAG4AIAAgACAAIAAgACAAIAAgAHEALAAgAGoAIABeACAAMgAgAC8AIABpACwAXABuACAAIAAgACAAIAAgACAAIABzACwAIABuACAALQAgAGcALABcAG4AIAAgACAAIAAgACAAIAAgAHIALAAgACgAMQAgACsAIABlACkAIAAvACAAKAAxACAALQAgAGUAKQAsAFwAbgAgACAAIAAgACAAIAAgACAAYQB0AHQAcgBpAGIAcwAsACAAVABFAFgAVABKAE8ASQBOACgAXAAiACwAXAAiACwAIAAsACAAYQAsACAAYgAsACAAYwAsACAAZAAsACAAZQAsACAAZgAsACAAZwAsACAAaAAsACAAaQAsACAAagAsACAAbAAsACAAbQAsACAAbgAsACAAcAAsACAAcQAsACAAcgAsACAAcwApACwAXABuACAAIAAgACAAIAAgACAAIABmAG0AdAAsACAAXAAiADAALgBcACIAIAAmACAAUgBFAFAAVAAoAFwAIgAjAFwAIgAsACAAcAByAGUAYwBpAHMAaQBvAG4AKQAsAFwAbgAgACAAIAAgACAAIAAgACAAdgBhAGwAdQBlAHMALAAgAFQAUgBBAE4AUwBQAE8AUwBFACgAVgBBAEwAVQBFACgAVABFAFgAVAAoAFQARQBYAFQAUwBQAEwASQBUACgAYQB0AHQAcgBpAGIAcwAsACAAXAAiACwAXAAiACkALAAgAGYAbQB0ACkAKQApACwAXABuACAAIAAgACAAIAAgACAAIABJAEYAKABpAHMAXwB2AGEAbABpAGQALAAgAEMASABPAE8AUwBFACgAewAxACwAIAAyAH0ALAAgAGwAYQBiAGUAbABzACwAIAB2AGEAbAB1AGUAcwApACwAIABcACIAIwBWAEEATABVAEUAIQBcACIAKQBcAG4AIAAgACAAIAApAFwAbgApADsAXABuAFwAbgAvACoAIABHAEUATwBNAF8AUwBQAEgARQBSAEUAXwBSAEEARABJAFUAUwBfAEYAUgBPAE0AXwBWAE8ATABVAE0ARQA6AFwAbgAgACAAIABQAHUAcgBwAG8AcwBlADoAXABuACAAIAAgAEMAYQBsAGMAdQBsAGEAdABlAHMAIAB0AGgAZQAgAHIAYQBkAGkAdQBzACAAbwBmACAAYQAgAHMAcABoAGUAcgBlACAAZwBpAHYAZQBuACAAaQB0AHMAIAB2AG8AbAB1AG0AZQAgAHUAcwBpAG4AZwAgAHQAaABlACAAaQBuAHYAZQByAHMAZQAgAG8AZgAgAHQAaABlACAAcwB0AGEAbgBkAGEAcgBkACAAdgBvAGwAdQBtAGUAIABmAG8AcgBtAHUAbABhAC4AXABuAFwAbgAgACAAIABSAGUAdAB1AHIAbgBzADoAXABuACAAIAAgAEEAIABzAGkAbgBnAGwAZQAgAG4AdQBtAGUAcgBpAGMAIAB2AGEAbAB1AGUAIAByAGUAcAByAGUAcwBlAG4AdABpAG4AZwAgAHQAaABlACAAcwBwAGgAZQByAGUAJwBzACAAcgBhAGQAaQB1AHMALAAgAHIAbwB1AG4AZABlAGQAIAB0AG8AIAB0AGgAZQAgAHMAcABlAGMAaQBmAGkAZQBkACAAcAByAGUAYwBpAHMAaQBvAG4ALgBcAG4AXABuACAAIAAgAFAAYQByAGEAbQBlAHQAZQByAHMAOgBcAG4AIAAgACAALQAgAHYAIAAoAHIAZQBxAHUAaQByAGUAZAApADoAIABWAG8AbAB1AG0AZQAgAG8AZgAgAHQAaABlACAAcwBwAGgAZQByAGUAIAAoAG0AdQBzAHQAIABiAGUAIABhACAAcABvAHMAaQB0AGkAdgBlACAAbgB1AG0AYgBlAHIAKQAuAFwAbgAgACAAIAAtACAAcAByAGUAYwAgACgAbwBwAHQAaQBvAG4AYQBsACkAOgAgAE4AdQBtAGIAZQByACAAbwBmACAAZABlAGMAaQBtAGEAbAAgAHAAbABhAGMAZQBzACAAdABvACAAcgBvAHUAbgBkACAAdABoAGUAIAByAGUAcwB1AGwAdAAgAHQAbwAgACgAZABlAGYAYQB1AGwAdAAgAD0AIAAzACwAIABjAGEAcABwAGUAZAAgAGEAdAAgADEAMgApAC4AXABuAFwAbgAgACAAIABOAG8AdABlAHMAOgBcAG4AIAAgACAALQAgAFUAcwBlAHMAIAB0AGgAZQAgAGYAbwByAG0AdQBsAGEAOgAgAHIAIAA9ACAAGyIoACgAMwAgANcAIABWACkAIAAvACAAKAA0AMADKQApAC4AXABuACAAIAAgAC0AIABJAGYAIABwAHIAZQBjAGkAcwBpAG8AbgAgAGkAcwAgAG8AbQBpAHQAdABlAGQAIABvAHIAIABpAG4AdgBhAGwAaQBkACwAIABkAGUAZgBhAHUAbAB0AHMAIAB0AG8AIAAzAC4AXABuACAAIAAgAC0AIABEAG8AZQBzACAAbgBvAHQAIABjAHUAcgByAGUAbgB0AGwAeQAgAHYAYQBsAGkAZABhAHQAZQAgAGYAbwByACAAbgBvAG4ALQBuAHUAbQBlAHIAaQBjACAAbwByACAAbgBlAGcAYQB0AGkAdgBlACAAaQBuAHAAdQB0AC4AXABuAFwAbgAgACAAIABFAHgAYQBtAHAAbABlADoAXABuACAAIAAgAEcARQBPAE0AXwBTAFAASABFAFIARQBfAFIAQQBEAEkAVQBTAF8ARgBSAE8ATQBfAFYATwBMAFUATQBFACgAMQAxADMALgAwADkANwApACAAkiEgADMALgAwADAAMABcAG4AKgAvAFwAbgBHAEUATwBNAF8AUwBQAEgARQBSAEUAXwBSAEEARABJAFUAUwBfAEYAUgBPAE0AXwBWAE8ATABVAE0ARQAgAD0AIABMAEEATQBCAEQAQQAoAHYALAAgAFsAcAByAGUAYwBdACwAXABuACAAIAAgACAATABFAFQAKABcAG4AIAAgACAAIAAgACAAIAAgAHAAcgBlAGMALAAgAE0ASQBOACgASQBGACgASQBTAE8ATQBJAFQAVABFAEQAKABwAHIAZQBjACkAIAArACAAKABwAHIAZQBjACAAPAAgADAAKQAsACAAMwAsACAAcAByAGUAYwApACwAIAAxADIAKQAsAFwAbgAgACAAIAAgACAAIAAgACAAcgAsACAAUABPAFcARQBSACgAKAAzACAAKgAgAHYAKQAgAC8AIAAoADQAIAAqACAAUABJACgAKQApACwAIAAxACAALwAgADMAKQAsAFwAbgAgACAAIAAgACAAIAAgACAAUgBPAFUATgBEACgAcgAsACAAcAByAGUAYwApAFwAbgAgACAAIAAgACkAXABuACkAOwAiAH0ALAB7ACIAcABhAHQAaAAiADoAIgAvAHAAcgBvAGoAZQBjAHQAcwAvAEwAaQBzAHQAIgAsACIAdABlAHgAdAAiADoAIgAvACoAIABMAEkAUwBUAF8AUgBFAE0ATwBWAEUAXwBCAEwAQQBOAEsAUwBcAG4AIAAgACAAUAB1AHIAcABvAHMAZQA6AFwAbgAgACAAIABSAGUAbQBvAHYAZQBzACAAYgBsAGEAbgBrACAAbwByACAAZQBtAHAAdAB5ACAAdgBhAGwAdQBlAHMAIABmAHIAbwBtACAAYQAgAHYAZQByAHQAaQBjAGEAbAAgAGwAaQBzAHQAIAAoAHMAaQBuAGcAbABlAC0AYwBvAGwAdQBtAG4AIAByAGEAbgBnAGUAIABvAHIAIABhAHIAcgBhAHkAKQAuAFwAbgBcAG4AIAAgACAASQBuAHAAdQB0AHMAOgBcAG4AIAAgACAALQAgAGMAbwBsACAAOgAgAEEAIABzAGkAbgBnAGwAZQAtAGMAbwBsAHUAbQBuACAAYQByAHIAYQB5ACAAbwByACAAcgBhAG4AZwBlAFwAbgBcAG4AIAAgACAAQgBlAGgAYQB2AGkAbwByADoAXABuACAAIAAgAC0AIABSAGUAdAB1AHIAbgBzACAAYQBsAGwAIABuAG8AbgAtAGIAbABhAG4AawAgACgAbgBvAG4ALQBgAFwAIgBcACIAYAApACAAdgBhAGwAdQBlAHMAIABmAHIAbwBtACAAdABoAGUAIABjAG8AbAB1AG0AbgBcAG4AIAAgACAALQAgAEQAbwBlAHMAIABuAG8AdAAgAHIAZQBtAG8AdgBlACAAZQBuAHQAcgBpAGUAcwAgAGMAbwBuAHQAYQBpAG4AaQBuAGcAIABvAG4AbAB5ACAAdwBoAGkAdABlAHMAcABhAGMAZQAgACgAZQAuAGcALgAsACAAYABcACIAIABcACIAYAApAFwAbgBcAG4AIAAgACAATgBvAHQAZQBzADoAXABuACAAIAAgAC0AIABJAG4AcAB1AHQAIABtAHUAcwB0ACAAYgBlACAAYQAgAHYAZQByAHQAaQBjAGEAbAAgAGwAaQBzAHQAIAAoAHMAaQBuAGcAbABlACAAYwBvAGwAdQBtAG4AKQBcAG4AIAAgACAALQAgAFUAcwBlACAATABJAFMAVABfAFIARQBNAE8AVgBFAF8AQgBMAEEATgBLAF8AUgBPAFcAUwAgAGYAbwByACAAbQB1AGwAdABpAC0AYwBvAGwAdQBtAG4AIABvAHIAIABmAHUAbABsAC0AdABhAGIAbABlACAAdwBoAGkAdABlAHMAcABhAGMAZQAgAGgAYQBuAGQAbABpAG4AZwBcAG4AKgAvAFwAbgBMAEkAUwBUAF8AUgBFAE0ATwBWAEUAXwBCAEwAQQBOAEsAUwAgAD0AIABMAEEATQBCAEQAQQAoAGMAbwBsACwAIABGAEkATABUAEUAUgAoAGMAbwBsACwAIABjAG8AbAAgADwAPgAgAFwAIgBcACIAKQApADsAXABuAFwAbgAvACoAIABMAEkAUwBUAF8AUgBFAE0ATwBWAEUAXwBCAEwAQQBOAEsAXwBSAE8AVwBTAFwAbgAgACAAIABQAHUAcgBwAG8AcwBlADoAXABuACAAIAAgAFIAZQBtAG8AdgBlAHMAIABmAHUAbABsAHkAIABiAGwAYQBuAGsAIAByAG8AdwBzACAAZgByAG8AbQAgAGEAIAAyAEQAIAB0AGEAYgBsAGUAIAAoAG8AcgAgAHMAaQBuAGcAbABlAC0AYwBvAGwAdQBtAG4AIABsAGkAcwB0ACkALgBcAG4AIAAgACAAQQAgAHIAbwB3ACAAaQBzACAAYwBvAG4AcwBpAGQAZQByAGUAZAAgAGIAbABhAG4AawAgAGkAZgAgAGEAbABsACAAYwBlAGwAbABzACAAYQByAGUAIABlAG0AcAB0AHkAIABvAHIAIABjAG8AbgB0AGEAaQBuACAAbwBuAGwAeQAgAHcAaABpAHQAZQBzAHAAYQBjAGUALgBcAG4AXABuACAAIAAgAEkAbgBwAHUAdABzADoAXABuACAAIAAgAC0AIAB0AGIAbAAgADoAIABBACAAMgBEACAAYQByAHIAYQB5ACAAKABvAHIAIABzAGkAbgBnAGwAZQAtAGMAbwBsAHUAbQBuACAAcgBhAG4AZwBlACkAIAByAGUAcAByAGUAcwBlAG4AdABpAG4AZwAgAGEAIAB0AGEAYgBsAGUAXABuAFwAbgAgACAAIABCAGUAaABhAHYAaQBvAHIAOgBcAG4AIAAgACAALQAgAFUAcwBlAHMAIABCAFkAUgBPAFcAIAB0AG8AIABlAHYAYQBsAHUAYQB0AGUAIABlAGEAYwBoACAAcgBvAHcAJwBzACAAdABvAHQAYQBsACAAbgBvAG4ALQB3AGgAaQB0AGUAcwBwAGEAYwBlACAAYwBvAG4AdABlAG4AdABcAG4AIAAgACAALQAgAEsAZQBlAHAAcwAgAHIAbwB3AHMAIAB3AGgAZQByAGUAIAB0AGgAZQAgAHMAdQBtACAAbwBmACAAdAByAGkAbQBtAGUAZAAgAGMAZQBsAGwAIABsAGUAbgBnAHQAaABzACAAaQBzACAAZwByAGUAYQB0AGUAcgAgAHQAaABhAG4AIAB6AGUAcgBvAFwAbgAgACAAIAAtACAAUgBlAHQAdQByAG4AcwAgAHQAaABlACAAdABhAGIAbABlACAAdwBpAHQAaAAgAGEAbABsACAAZQBtAHAAdAB5ACAAcgBvAHcAcwAgAHIAZQBtAG8AdgBlAGQAXABuAFwAbgAgACAAIABOAG8AdABlAHMAOgBcAG4AIAAgACAALQAgAFcAbwByAGsAcwAgAHcAaQB0AGgAIAB0AGEAYgBsAGUAcwAgAG8AZgAgAGEAbgB5ACAAdwBpAGQAdABoAFwAbgAgACAAIAAtACAAQwBhAG4AIABzAGEAZgBlAGwAeQAgAGIAZQAgAHUAcwBlAGQAIABvAG4AIABzAGkAbgBnAGwAZQAtAGMAbwBsAHUAbQBuACAAbABpAHMAdABzACAAYQBzACAAYQAgAG0AbwByAGUAIABnAGUAbgBlAHIAYQBsACAAYQBsAHQAZQByAG4AYQB0AGkAdgBlACAAdABvACAATABJAFMAVABfAFIARQBNAE8AVgBFAF8AQgBMAEEATgBLAFMAXABuACoALwBcAG4ATABJAFMAVABfAFIARQBNAE8AVgBFAF8AQgBMAEEATgBLAF8AUgBPAFcAUwAgAD0AIABMAEEATQBCAEQAQQAoAHQAYgBsACwAXABuACAAIAAgACAATABFAFQAKABcAG4AIAAgACAAIAAgACAAIAAgAC8ALwAgAEQAZQB0AGUAcgBtAGkAbgBlACAAdwBoAGkAYwBoACAAcgBvAHcAcwAgAGMAbwBuAHQAYQBpAG4AIABhAG4AeQAgAG4AbwBuAC0AdwBoAGkAdABlAHMAcABhAGMAZQAgAGMAaABhAHIAYQBjAHQAZQByAHMAXABuACAAIAAgACAAIAAgACAAIABrAGUAZQBwACwAIABCAFkAUgBPAFcAKAB0AGIAbAAsACAATABBAE0AQgBEAEEAKAByACwAIABTAFUATQAoAEwARQBOACgAVABSAEkATQAoAHIAKQApACkAIAA+ACAAMAApACkALABcAG4AIAAgACAAIAAgACAAIAAgAC8ALwAgAEYAaQBsAHQAZQByACAAbwB1AHQAIAByAG8AdwBzACAAdwBoAGUAcgBlACAAYQBsAGwAIABjAG8AbAB1AG0AbgBzACAAYQByAGUAIABlAG0AcAB0AHkAIABvAHIAIAB3AGgAaQB0AGUAcwBwAGEAYwBlAC0AbwBuAGwAeQBcAG4AIAAgACAAIAAgACAAIAAgAEYASQBMAFQARQBSACgAdABiAGwALAAgAGsAZQBlAHAAKQBcAG4AIAAgACAAIAApAFwAbgApADsAXABuAFwAbgAvACoAIABMAEkAUwBUAF8ARgBJAEwAVABFAFIAXwBXAEkATABEAEMAQQBSAEQAXABuACAAIAAgAFAAdQByAHAAbwBzAGUAOgBcAG4AIAAgACAARgBpAGwAdABlAHIAcwAgAGkAdABlAG0AcwAgAGYAcgBvAG0AIABhAG4AIABhAHIAcgBhAHkAIAB1AHMAaQBuAGcAIABhACAAcABhAHIAdABpAGEAbAAgAG0AYQB0AGMAaAAgAHMAdAByAGkAbgBnACAAKAB3AGkAdABoACAAbwByACAAdwBpAHQAaABvAHUAdAAgAHcAaQBsAGQAYwBhAHIAZABzACkALgBcAG4AXABuACAAIAAgAEkAbgBwAHUAdABzADoAXABuACAAIAAgAC0AIABhAHIAcgBhAHkAIAA6ACAAVABoAGUAIABhAHIAcgBhAHkAIAB0AG8AIABmAGkAbAB0AGUAcgAgACgAYwBhAG4AIABiAGUAIAAxAEQAIABvAHIAIAAyAEQAKQBcAG4AIAAgACAALQAgAGYAaQBuAGQAIAAgADoAIABUAGgAZQAgAHMAZQBhAHIAYwBoACAAcwB0AHIAaQBuAGcAIAB0AG8AIABtAGEAdABjAGgAIABhAGcAYQBpAG4AcwB0ACAAaQB0AGUAbQBzACAAaQBuACAAdABoAGUAIABhAHIAcgBhAHkAXABuACAAIAAgAC0AIABtAG8AZABlACAAIAA6ACAAWwBvAHAAdABpAG8AbgBhAGwAXQAgAE0AYQB0AGMAaAAgAG0AbwBkAGUAIAAoAGQAZQBmAGEAdQBsAHQAcwAgAHQAbwAgADAAKQBcAG4AIAAgACAAIAAgACAAIAAwACAAPQAgAG0AYQB0AGMAaAAgAGkAZgAgACcAZgBpAG4AZAAnACAAYQBwAHAAZQBhAHIAcwAgAGEAbgB5AHcAaABlAHIAZQAgAGkAbgAgAHQAaABlACAAdgBhAGwAdQBlACAAKABTAEUAQQBSAEMASAAtAGIAYQBzAGUAZAAsACAAYwBhAHMAZQAtAGkAbgBzAGUAbgBzAGkAdABpAHYAZQApAFwAbgAgACAAIAAgACAAIAAgADEAIAA9ACAAbQBhAHQAYwBoACAAaQBmACAAdgBhAGwAdQBlACAAcwB0AGEAcgB0AHMAIAB3AGkAdABoACAAJwBmAGkAbgBkACcAXABuACAAIAAgACAAIAAgACAAMgAgAD0AIABtAGEAdABjAGgAIABpAGYAIAB2AGEAbAB1AGUAIABjAG8AbgB0AGEAaQBuAHMAIAAnAGYAaQBuAGQAJwAgAHUAcwBpAG4AZwAgAHcAaQBsAGQAYwBhAHIAZAAgAGwAbwBnAGkAYwAgACgAYQBzAHQAZQByAGkAcwBrAC0AbQBhAHQAYwBoACkAXABuAFwAbgAgACAAIABCAGUAaABhAHYAaQBvAHIAOgBcAG4AIAAgACAALQAgAE0AbwBkAGUAIAAwACAAdQBzAGUAcwAgAFMARQBBAFIAQwBIACgAZgBpAG4AZAAsACAAdgBhAGwAdQBlACkAOgAgAGcAbwBvAGQAIABmAG8AcgAgAGMAYQBzAGUALQBpAG4AcwBlAG4AcwBpAHQAaQB2AGUAIABcACIAYwBvAG4AdABhAGkAbgBzAFwAIgBcAG4AIAAgACAALQAgAE0AbwBkAGUAIAAxACAAYQBuAGQAIAAyACAAdQBzAGUAIABYAEwATwBPAEsAVQBQACAAdwBpAHQAaAAgAHcAaQBsAGQAYwBhAHIAZAAgAHAAYQB0AHQAZQByAG4AcwAgAHYAaQBhACAAQgBZAFIATwBXACAAdABvACAAaABhAG4AZABsAGUAXABuACAAIAAgACAAIABjAG8AbQBwAGwAZQB4ACAAbQBhAHQAYwBoAGUAcwAgAGkAbgAgAHMAdAByAHUAYwB0AHUAcgBlAGQAIABhAHIAcgBhAHkAcwBcAG4AIAAgACAALQAgAFIAZQB0AHUAcgBuAHMAIABcACIATgBvAG4AZQBcACIAIABpAGYAIABuAG8AIABtAGEAdABjAGgAZQBzACAAZgBvAHUAbgBkAFwAbgBcAG4AIAAgACAATgBvAHQAZQBzADoAXABuACAAIAAgAC0AIABNAG8AZABlACAAMgAgAHMAdQBwAHAAbwByAHQAcwAgAG0AbwByAGUAIABwAHIAZQBjAGkAcwBlACAAdwBpAGwAZABjAGEAcgBkACAAbQBhAHQAYwBoAGkAbgBnACAAKABlAC4AZwAuACwAIABcACIAeAAqAGkAbgBnAFwAIgApAFwAbgAgACAAIAAtACAAVwBvAHIAawBzACAAbwBuACAAYgBvAHQAaAAgAHYAZQByAHQAaQBjAGEAbAAgAGEAbgBkACAAaABvAHIAaQB6AG8AbgB0AGEAbAAgAGEAcgByAGEAeQBzACAAKABpAG4AdABlAHIAbgBhAGwAbAB5ACAAcgBvAHcALQB3AGkAcwBlACkAXABuACAAIAAgAC0AIABNAGEAdABjAGgAIABpAHMAIABuAG8AdAAgAGMAYQBzAGUALQBzAGUAbgBzAGkAdABpAHYAZQBcAG4AXABuACAAIAAgAEUAeABhAG0AcABsAGUAcwA6AFwAbgAgACAAIABMAEkAUwBUAF8ARgBJAEwAVABFAFIAXwBXAEkATABEAEMAQQBSAEQAKABBADIAOgBBADIAMAAsACAAXAAiAGMAYQB0AFwAIgApACAAIAAgACAAIAAgACAAIAAgAJIhIAByAGUAdAB1AHIAbgBzACAAYQBsAGwAIABpAHQAZQBtAHMAIABjAG8AbgB0AGEAaQBuAGkAbgBnACAAXAAiAGMAYQB0AFwAIgBcAG4AIAAgACAATABJAFMAVABfAEYASQBMAFQARQBSAF8AVwBJAEwARABDAEEAUgBEACgAQQAyADoAQQAyADAALAAgAFwAIgBjAGEAdABcACIALAAgADEAKQAgACAAIAAgACAAIACSISAAcgBlAHQAdQByAG4AcwAgAGEAbABsACAAaQB0AGUAbQBzACAAcwB0AGEAcgB0AGkAbgBnACAAdwBpAHQAaAAgAFwAIgBjAGEAdABcACIAXABuACAAIAAgAEwASQBTAFQAXwBGAEkATABUAEUAUgBfAFcASQBMAEQAQwBBAFIARAAoAEEAMgA6AEEAMgAwACwAIABcACIAYwBhAHQAXAAiACwAIAAyACkAIAAgACAAIAAgACAAkiEgAHIAZQB0AHUAcgBuAHMAIABhAGwAbAAgAHcAaQBsAGQAYwBhAHIAZAAgAG0AYQB0AGMAaABlAHMAIABsAGkAawBlACAAXAAiAGMAYQB0ACoAXAAiACwAIABcACIAKgBjAGEAdAAqAFwAIgAsACAAZQB0AGMALgBcAG4AKgAvAFwAbgBMAEkAUwBUAF8ARgBJAEwAVABFAFIAXwBXAEkATABEAEMAQQBSAEQAIAA9ACAATABBAE0AQgBEAEEAKABhAHIAcgBhAHkALAAgAGYAaQBuAGQALAAgAFsAbQBvAGQAZQBdACwAXABuACAAIAAgACAATABFAFQAKABcAG4AIAAgACAAIAAgACAAIAAgAC8ALwAgAE4AbwByAG0AYQBsAGkAegBlACAAYQBuAGQAIAB2AGEAbABpAGQAYQB0AGUAIABtAG8AZABlACAAaQBuAHAAdQB0AFwAbgAgACAAIAAgACAAIAAgACAAbQBvAGQAZQAsACAASQBGACgATwBSACgASQBTAE8ATQBJAFQAVABFAEQAKABtAG8AZABlACkALAAgAG0AbwBkAGUAIAA+ACAAMgApACwAIAAwACwAIABtAG8AZABlACkALABcAG4AIAAgACAAIAAgACAAIAAgAFwAbgAgACAAIAAgACAAIAAgACAALwAvACAARABlAHQAZQByAG0AaQBuAGUAIABvAHUAdABwAHUAdAAgAGIAYQBzAGUAZAAgAG8AbgAgAG0AbwBkAGUAXABuACAAIAAgACAAIAAgACAAIABvAHUAdABwAHUAdAAsACAASQBGAEUAUgBSAE8AUgAoAFwAbgAgACAAIAAgACAAIAAgACAAIAAgACAAIABTAFcASQBUAEMASAAoAFwAbgAgACAAIAAgACAAIAAgACAAIAAgACAAIAAgACAAIAAgAG0AbwBkAGUALABcAG4AIAAgACAAIAAgACAAIAAgACAAIAAgACAAIAAgACAAIAAvAC8AIABNAG8AZABlACAAMAA6ACAAZwBlAG4AZQByAGEAbAAgAHAAYQByAHQAaQBhAGwAIABtAGEAdABjAGgAIAB1AHMAaQBuAGcAIABTAEUAQQBSAEMASABcAG4AIAAgACAAIAAgACAAIAAgACAAIAAgACAAIAAgACAAIAAwACwAIABGAEkATABUAEUAUgAoAGEAcgByAGEAeQAsACAASQBTAE4AVQBNAEIARQBSACgAUwBFAEEAUgBDAEgAKABmAGkAbgBkACwAIABhAHIAcgBhAHkAKQApACkALABcAG4AIAAgACAAIAAgACAAIAAgACAAIAAgACAAIAAgACAAIABcAG4AIAAgACAAIAAgACAAIAAgACAAIAAgACAAIAAgACAAIAAvAC8AIABNAG8AZABlACAAMgA6ACAAdwBpAGwAZABjAGEAcgBkACAAcABhAHQAdABlAHIAbgAgAG0AYQB0AGMAaAAgACgAYwBvAG4AdABhAGkAbgBzACkAXABuACAAIAAgACAAIAAgACAAIAAgACAAIAAgACAAIAAgACAAMgAsACAARgBJAEwAVABFAFIAKABhAHIAcgBhAHkALAAgACgAQgBZAFIATwBXACgAYQByAHIAYQB5ACwAIABMAEEATQBCAEQAQQAoAHgALAAgAFgATABPAE8ASwBVAFAAKABcACIAKgBcACIAIAAmACAAZgBpAG4AZAAsACAAeAAsACAAeAAsACAAXAAiAFwAIgAsACAAMgApACkAKQAgADwAPgAgAFwAIgBcACIAKQApACwAXABuACAAIAAgACAAIAAgACAAIAAgACAAIAAgACAAIAAgACAAXABuACAAIAAgACAAIAAgACAAIAAgACAAIAAgACAAIAAgACAALwAvACAATQBvAGQAZQAgADEAOgAgAHcAaQBsAGQAYwBhAHIAZAAgAFwAIgBzAHQAYQByAHQAcwAgAHcAaQB0AGgAXAAiAFwAbgAgACAAIAAgACAAIAAgACAAIAAgACAAIAAgACAAIAAgADEALAAgAEYASQBMAFQARQBSACgAYQByAHIAYQB5ACwAIAAoAEIAWQBSAE8AVwAoAGEAcgByAGEAeQAsACAATABBAE0AQgBEAEEAKAB4ACwAIABYAEwATwBPAEsAVQBQACgAZgBpAG4AZAAgACYAIABcACIAKgBcACIALAAgAHgALAAgAHgALAAgAFwAIgBcACIALAAgADIAKQApACkAIAA8AD4AIABcACIAXAAiACkAKQBcAG4AIAAgACAAIAAgACAAIAAgACAAIAAgACAAKQAsAFwAbgAgACAAIAAgACAAIAAgACAAIAAgACAAIAAvAC8AIABGAGEAbABsAGIAYQBjAGsAIAByAGUAcwB1AGwAdAAgAGkAZgAgAG4AbwAgAG0AYQB0AGMAaABlAHMAXABuACAAIAAgACAAIAAgACAAIAAgACAAIAAgAFwAIgBOAG8AbgBlAFwAIgBcAG4AIAAgACAAIAAgACAAIAAgACkALABcAG4AIAAgACAAIAAgACAAIAAgAG8AdQB0AHAAdQB0AFwAbgAgACAAIAAgACkAXABuACkAOwBcAG4AXABuAC8AKgAgAEwASQBTAFQAXwBEAFUAUABFAFMAXwBUAEEAQgBMAEUAXABuACAAIAAgAFAAdQByAHAAbwBzAGUAOgBcAG4AIAAgACAAUgBlAHQAdQByAG4AcwAgAGEAIAB0AHcAbwAtAGMAbwBsAHUAbQBuACAAYQByAHIAYQB5ACAAbwBmACAAdgBhAGwAdQBlAHMAIAB0AGgAYQB0ACAAYQBwAHAAZQBhAHIAIABtAG8AcgBlACAAdABoAGEAbgAgAG8AbgBjAGUAIABpAG4AIABhACAAbABpAHMAdAAsAFwAbgAgACAAIABhAGwAbwBuAGcAIAB3AGkAdABoACAAdABoAGUAaQByACAAYwBvAHUAbgB0AHMALgBcAG4AXABuACAAIAAgAEkAbgBwAHUAdABzADoAXABuACAAIAAgAC0AIABsAGkAcwB0ACAAOgAgAEEAIAAxAEQAIABvAHIAIAAyAEQAIAByAGEAbgBnAGUAIABvAGYAIAB2AGEAbAB1AGUAcwBcAG4AXABuACAAIAAgAEIAZQBoAGEAdgBpAG8AcgA6AFwAbgAgACAAIAAtACAARgBsAGEAdAB0AGUAbgBzACAAdABoAGUAIABpAG4AcAB1AHQAIAB0AG8AIABhACAAcwBpAG4AZwBsAGUALQBjAG8AbAB1AG0AbgAgAGwAaQBzAHQAXABuACAAIAAgAC0AIABDAG8AdQBuAHQAcwAgAGUAYQBjAGgAIAB1AG4AaQBxAHUAZQAgAHYAYQBsAHUAZQBcAG4AIAAgACAALQAgAEYAaQBsAHQAZQByAHMAIABvAG4AbAB5ACAAdABoAG8AcwBlACAAdwBpAHQAaAAgAGEAIABjAG8AdQBuAHQAIAA+ACAAMQBcAG4AIAAgACAALQAgAE8AdQB0AHAAdQB0ACAAZgBvAHIAbQBhAHQAOgAgAHsAdgBhAGwAdQBlACwAIABjAG8AdQBuAHQAfQBcAG4AXABuACAAIAAgAEUAeABhAG0AcABsAGUAOgBcAG4AIAAgACAATABJAFMAVABfAEQAVQBQAEUAUwBfAFQAQQBCAEwARQAoAEEAMQA6AEMAMQAwACkAIACSIVwAbgAgACAAIAAgACAAewBcACIAYQBwAHAAbABlAFwAIgAsACAAMgA7AFwAbgAgACAAIAAgACAAIABcACIAYgBhAG4AYQBuAGEAXAAiACwAIAAzAH0AXABuACoALwBcAG4ATABJAFMAVABfAEQAVQBQAEUAUwBfAFQAQQBCAEwARQAgAD0AIABMAEEATQBCAEQAQQAoAGwAaQBzAHQALABcAG4AIAAgACAAIABMAEUAVAAoAFwAbgAgACAAIAAgACAAIAAgACAAZgBsAGEAdAAsACAAVABPAEMATwBMACgAbABpAHMAdAAsACAAMwApACwAXABuACAAIAAgACAAIAAgACAAIABhAHIAcgBfAHUAbgBpAHEAdQBlACwAIABVAE4ASQBRAFUARQAoAGYAbABhAHQAKQAsAFwAbgAgACAAIAAgACAAIAAgACAAYQByAHIAXwBjAG8AdQBuAHQAcwAsACAATQBBAFAAKABhAHIAcgBfAHUAbgBpAHEAdQBlACwAIABMAEEATQBCAEQAQQAoAHgALAAgAEMATwBVAE4AVABJAEYAKABmAGwAYQB0ACwAIAB4ACkAKQApACwAXABuACAAIAAgACAAIAAgACAAIABhAHIAcgBfAGQAdQBwAGUAcwAsACAASABTAFQAQQBDAEsAKABhAHIAcgBfAHUAbgBpAHEAdQBlACwAIABhAHIAcgBfAGMAbwB1AG4AdABzACkALABcAG4AIAAgACAAIAAgACAAIAAgAG8AdQB0AHAAdQB0ACwAIABGAEkATABUAEUAUgAoAGEAcgByAF8AZAB1AHAAZQBzACwAIABJAE4ARABFAFgAKABhAHIAcgBfAGQAdQBwAGUAcwAsACAALAAgADIAKQAgAD4AIAAxACkALABcAG4AIAAgACAAIAAgACAAIAAgAG8AdQB0AHAAdQB0AFwAbgAgACAAIAAgACkAXABuACkAOwBcAG4AXABuAC8AKgAgAEwASQBTAFQAXwBDAE8AVQBOAFQARQBBAEMASABfAE0ATwBEAEUAXABuACAAIAAgAFAAdQByAHAAbwBzAGUAOgBcAG4AIAAgACAAQwBvAHUAbgB0AHMAIABoAG8AdwAgAG0AYQBuAHkAIAB0AGkAbQBlAHMAIABlAGEAYwBoACAAdQBuAGkAcQB1AGUAIABpAHQAZQBtACAAYQBwAHAAZQBhAHIAcwAgAGkAbgAgAHQAaABlACAAbABpAHMAdAAuAFwAbgAgACAAIABPAHAAdABpAG8AbgBhAGwAIABwAGEAcgBhAG0AZQB0AGUAcgBzACAAYQBsAGwAbwB3ACAAcwBvAHIAdABpAG4AZwAgAGEAbgBkACAAcwBlAGwAZQBjAHQAaQB2AGUAIABvAHUAdABwAHUAdAAgAGYAbwByAG0AYQB0AHQAaQBuAGcALgBcAG4AXABuACAAIAAgAEkAbgBwAHUAdABzADoAXABuACAAIAAgAC0AIAByAGEAbgBnAGUAIAAgACAAIAAgACAAOgAgAEEAcgByAGEAeQAgAHQAbwAgAGEAbgBhAGwAeQB6AGUAXABuACAAIAAgAC0AIABbAHMAbwByAHQATQBvAGQAZQBdACAAOgAgAE8AcAB0AGkAbwBuAGEAbAAuACAASABvAHcAIAB0AG8AIABzAG8AcgB0ACAAdABoAGUAIAByAGUAcwB1AGwAdABcAG4AIAAgACAAIAAgACAAIAAwACAAPQAgAGIAeQAgAGwAYQBiAGUAbAAgAGEAcwBjAGUAbgBkAGkAbgBnACAAKABkAGUAZgBhAHUAbAB0ACkAXABuACAAIAAgACAAIAAgACAAMQAgAD0AIABiAHkAIABjAG8AdQBuAHQAIABkAGUAcwBjAGUAbgBkAGkAbgBnAFwAbgAgACAAIAAgACAAIAAgADIAIAA9ACAAbgBvACAAcwBvAHIAdABpAG4AZwBcAG4AIAAgACAALQAgAFsAbwB1AHQAcAB1AHQATQBvAGQAZQBdADoAIABPAHAAdABpAG8AbgBhAGwALgAgAEMAbwBuAHQAcgBvAGwAcwAgAGYAbwByAG0AYQB0AFwAbgAgACAAIAAgACAAIAAgADAAIAA9ACAAewBsAGEAYgBlAGwALAAgAGMAbwB1AG4AdAB9ACAAKABkAGUAZgBhAHUAbAB0ACkAXABuACAAIAAgACAAIAAgACAAMQAgAD0AIABsAGEAYgBlAGwAcwAgAG8AbgBsAHkAXABuACAAIAAgACAAIAAgACAAMgAgAD0AIABjAG8AdQBuAHQAcwAgAG8AbgBsAHkAXABuAFwAbgAgACAAIABPAHUAdABwAHUAdAA6AFwAbgAgACAAIAAtACAAQgB5ACAAZABlAGYAYQB1AGwAdAAsACAAcgBlAHQAdQByAG4AcwAgAGEAIAB0AHcAbwAtAGMAbwBsAHUAbQBuACAAYQByAHIAYQB5ADoAIAB7AHYAYQBsAHUAZQAsACAAYwBvAHUAbgB0AH0AXABuACAAIAAgAC0AIABDAGEAbgAgAGEAbABzAG8AIAByAGUAdAB1AHIAbgAgAGoAdQBzAHQAIAB0AGgAZQAgAHYAYQBsAHUAZQBzACAAbwByACAAagB1AHMAdAAgAHQAaABlACAAYwBvAHUAbgB0AHMAXABuAFwAbgAgACAAIABFAHgAYQBtAHAAbABlADoAXABuACAAIAAgAEwASQBTAFQAXwBDAE8AVQBOAFQARQBBAEMASABfAE0ATwBEAEUAKABBADEAOgBBADEAMAApACAAIAAgACAAIAAgACAAIAAgACAAIAAgACAAIAAgACAAIAAgAJIhIAB7AFwAIgBhAHAAcABsAGUAXAAiACwAIAAzADsAIABcACIAYgBhAG4AYQBuAGEAXAAiACwAIAAyAH0AXABuACAAIAAgAEwASQBTAFQAXwBDAE8AVQBOAFQARQBBAEMASABfAE0ATwBEAEUAKABBADEAOgBBADEAMAAsACAAMQApACAAIAAgACAAIAAgACAAIAAgACAAIAAgACAAIAAgAJIhIABzAG8AcgB0AGUAZAAgAGIAeQAgAGMAbwB1AG4AdABcAG4AIAAgACAATABJAFMAVABfAEMATwBVAE4AVABFAEEAQwBIAF8ATQBPAEQARQAoAEEAMQA6AEEAMQAwACwAIAAxACwAIAAyACkAIAAgACAAIAAgACAAIAAgACAAIAAgACAAkiEgAGMAbwB1AG4AdABzACAAbwBuAGwAeQAsACAAcwBvAHIAdABlAGQAIABiAHkAIABmAHIAZQBxAHUAZQBuAGMAeQBcAG4AKgAvAFwAbgBMAEkAUwBUAF8AQwBPAFUATgBUAEUAQQBDAEgAXwBNAE8ARABFACAAPQAgAEwAQQBNAEIARABBACgAcgBhAG4AZwBlACwAIABbAHMAbwByAHQATQBvAGQAZQBdACwAIABbAG8AdQB0AHAAdQB0AE0AbwBkAGUAXQAsAFwAbgAgACAAIAAgAEwARQBUACgAXABuACAAIAAgACAAIAAgACAAIABzAG8AcgB0AE0AbwBkAGUALAAgAEkARgAoAEkAUwBPAE0ASQBUAFQARQBEACgAcwBvAHIAdABNAG8AZABlACkALAAgADAALAAgAHMAbwByAHQATQBvAGQAZQApACwAXABuACAAIAAgACAAIAAgACAAIABvAHUAdABwAHUAdABNAG8AZABlACwAIABJAEYAKABJAFMATwBNAEkAVABUAEUARAAoAG8AdQB0AHAAdQB0AE0AbwBkAGUAKQAsACAAMAAsACAAbwB1AHQAcAB1AHQATQBvAGQAZQApACwAXABuACAAIAAgACAAIAAgACAAIABcAG4AIAAgACAAIAAgACAAIAAgAC8ALwAgAEcAZQB0ACAAdQBuAGkAcQB1AGUAIAB2AGEAbAB1AGUAcwAgAGEAbgBkACAAdABoAGUAaQByACAAYwBvAHUAbgB0AHMAXABuACAAIAAgACAAIAAgACAAIAB2AGEAbAB1AGUAcwAsACAAVQBOAEkAUQBVAEUAKABUAE8AUgBPAFcAKAByAGEAbgBnAGUALAAgADEAKQApACwAXABuACAAIAAgACAAIAAgACAAIABjAG8AdQBuAHQAcwAsACAATQBBAFAAKAB2AGEAbAB1AGUAcwAsACAATABBAE0AQgBEAEEAKAB4ACwAIABDAE8AVQBOAFQASQBGACgAcgBhAG4AZwBlACwAIAB4ACkAKQApACwAXABuACAAIAAgACAAIAAgACAAIABcAG4AIAAgACAAIAAgACAAIAAgAC8ALwAgAFMAbwByAHQAIABhAHMAIABzAHAAZQBjAGkAZgBpAGUAZABcAG4AIAAgACAAIAAgACAAIAAgAHMAbwByAHQAZQBkAFYAYQBsAHUAZQBzACwAIABTAFcASQBUAEMASAAoAFwAbgAgACAAIAAgACAAIAAgACAAIAAgACAAIABzAG8AcgB0AE0AbwBkAGUALABcAG4AIAAgACAAIAAgACAAIAAgACAAIAAgACAAMAAsACAAUwBPAFIAVABCAFkAKAB2AGEAbAB1AGUAcwAsACAAdgBhAGwAdQBlAHMALAAgADEAKQAsAFwAbgAgACAAIAAgACAAIAAgACAAIAAgACAAIAAxACwAIABTAE8AUgBUAEIAWQAoAHYAYQBsAHUAZQBzACwAIABjAG8AdQBuAHQAcwAsACAALQAxACkALABcAG4AIAAgACAAIAAgACAAIAAgACAAIAAgACAAMgAsACAAdgBhAGwAdQBlAHMALABcAG4AIAAgACAAIAAgACAAIAAgACAAIAAgACAAdgBhAGwAdQBlAHMAXABuACAAIAAgACAAIAAgACAAIAApACwAXABuACAAIAAgACAAIAAgACAAIABzAG8AcgB0AGUAZABDAG8AdQBuAHQAcwAsACAAWABMAE8ATwBLAFUAUAAoAHMAbwByAHQAZQBkAFYAYQBsAHUAZQBzACwAIAB2AGEAbAB1AGUAcwAsACAAYwBvAHUAbgB0AHMAKQAsAFwAbgAgACAAIAAgACAAIAAgACAAXABuACAAIAAgACAAIAAgACAAIAAvAC8AIABDAGgAbwBvAHMAZQAgAG8AdQB0AHAAdQB0ACAAZgBvAHIAbQBhAHQAXABuACAAIAAgACAAIAAgACAAIABvAHUAdABwAHUAdAAsACAAUwBXAEkAVABDAEgAKABcAG4AIAAgACAAIAAgACAAIAAgACAAIAAgACAAbwB1AHQAcAB1AHQATQBvAGQAZQAsAFwAbgAgACAAIAAgACAAIAAgACAAIAAgACAAIAAxACwAIABzAG8AcgB0AGUAZABWAGEAbAB1AGUAcwAsAFwAbgAgACAAIAAgACAAIAAgACAAIAAgACAAIAAyACwAIABzAG8AcgB0AGUAZABDAG8AdQBuAHQAcwAsAFwAbgAgACAAIAAgACAAIAAgACAAIAAgACAAIABDAEgATwBPAFMARQAoAHsAMQAsACAAMgB9ACwAIABzAG8AcgB0AGUAZABWAGEAbAB1AGUAcwAsACAAcwBvAHIAdABlAGQAQwBvAHUAbgB0AHMAKQBcAG4AIAAgACAAIAAgACAAIAAgACkALABcAG4AIAAgACAAIAAgACAAIAAgAG8AdQB0AHAAdQB0AFwAbgAgACAAIAAgACkAXABuACkAOwBcAG4AXABuAC8AKgAgAEwASQBTAFQAXwBGAE8AUgBNAEEAVABfAEEAUwBfAFMAVABSAEkATgBHAFwAbgAgACAAIABQAHUAcgBwAG8AcwBlADoAXABuACAAIAAgAEYAbwByAG0AYQB0AHMAIABhACAAbABpAHMAdAAgAGEAcwAgAGEAIABkAGUAbABpAG0AaQB0AGUAZAAgAHMAdAByAGkAbgBnACAAdwBpAHQAaAAgAG8AcAB0AGkAbwBuAGEAbAAgAGMAbwBuAHQAcgBvAGwAIABvAHYAZQByACAAdQBuAGkAcQB1AGUAbgBlAHMAcwAsACAAcwBvAHIAdABpAG4AZwAsACAAYQBuAGQAIABiAHIAYQBjAGUAcwAuAFwAbgBcAG4AIAAgACAASQBuAHAAdQB0AHMAOgBcAG4AIAAgACAALQAgAHIAYQBuAGcAZQAgACAAIAAgACAAIAA6ACAAQQByAHIAYQB5ACAAbwByACAAbABpAHMAdAAgAHQAbwAgAGYAbwByAG0AYQB0AFwAbgAgACAAIAAtACAAZABlAGwAaQBtAGkAdABlAHIAIAAgADoAIABUAGgAZQAgAGMAaABhAHIAYQBjAHQAZQByACAAdABvACAAcABsAGEAYwBlACAAYgBlAHQAdwBlAGUAbgAgAGkAdABlAG0AcwAgACgAZQAuAGcALgAsACAAXAAiACwAXAAiACwAIABcACIAOwBcACIALAAgAFwAIgA6AFwAIgAsACAAXAAiAHwAXAAiACkAXABuACAAIAAgAC0AIABvAHAAdABzACAAIAAgACAAIAAgACAAOgAgAFsAbwBwAHQAaQBvAG4AYQBsAF0AIABTAGUAbQBpAGMAbwBsAG8AbgAtAGQAZQBsAGkAbQBpAHQAZQBkACAAawBlAHkAPQB2AGEAbAB1AGUAIABzAHQAcgBpAG4AZwAgAG8AZgAgAGYAbABhAGcAcwBcAG4AXABuACAAIAAgAFMAdQBwAHAAbwByAHQAZQBkACAATwBwAHQAaQBvAG4AcwAgACgAYwBhAHMAZQAtAGkAbgBzAGUAbgBzAGkAdABpAHYAZQApADoAXABuACAAIAAgAC0AIAB1AG4AaQBxAHUAZQA9AHQAcgB1AGUAfABmAGEAbABzAGUAIAAgACAAIAAgADoAIABSAGUAdAB1AHIAbgAgAG8AbgBsAHkAIAB1AG4AaQBxAHUAZQAgAHYAYQBsAHUAZQBzACAAKABkAGUAZgBhAHUAbAB0ADoAIABmAGEAbABzAGUAKQBcAG4AIAAgACAALQAgAHMAbwByAHQAPQB0AHIAdQBlAHwAZgBhAGwAcwBlACAAIAAgACAAIAAgACAAOgAgAFMAbwByAHQAIAB2AGEAbAB1AGUAcwAgAGEAbABwAGgAYQBiAGUAdABpAGMAYQBsAGwAeQAgACgAZABlAGYAYQB1AGwAdAA6ACAAZgBhAGwAcwBlACkAXABuACAAIAAgAC0AIABiAHIAYQBjAGUAcwA9AHQAcgB1AGUAfABmAGEAbABzAGUAIAAgACAAIAAgADoAIABXAHIAYQBwACAAcgBlAHMAdQBsAHQAIABpAG4AIABjAHUAcgBsAHkAIABiAHIAYQBjAGUAcwAgACgAZABlAGYAYQB1AGwAdAA6ACAAdAByAHUAZQApAFwAbgBcAG4AIAAgACAARQB4AGEAbQBwAGwAZQBzADoAXABuACAAIAAgAEwASQBTAFQAXwBGAE8AUgBNAEEAVABfAEEAUwBfAFMAVABSAEkATgBHACgAQQAxADoAQQAxADAALAAgAFwAIgAsAFwAIgAsACAAXAAiAHUAbgBpAHEAdQBlAD0AdAByAHUAZQA7AHMAbwByAHQAPQB0AHIAdQBlADsAYgByAGEAYwBlAHMAPQBmAGEAbABzAGUAXAAiACkAXABuACAAIAAgAEwASQBTAFQAXwBGAE8AUgBNAEEAVABfAEEAUwBfAFMAVABSAEkATgBHACgAQgAxADoAQgA1ACwAIABcACIAOwBcACIALAAgAFwAIgBzAG8AcgB0AD0AdAByAHUAZQBcACIAKQBcAG4AIAAgACAATABJAFMAVABfAEYATwBSAE0AQQBUAF8AQQBTAF8AUwBUAFIASQBOAEcAKABDADEAOgBDADIAMAAsACAAXAAiADoAXAAiACwAIABcACIAXAAiACkAIAAgACAAIAAgACAAIAAgAC8ALwAgAGQAZQBmAGEAdQBsAHQAIABvAHAAdABpAG8AbgBzACAAdwBpAHQAaAAgAGMAbwBsAG8AbgAgAHMAZQBwAGEAcgBhAHQAbwByAFwAbgAqAC8AXABuAEwASQBTAFQAXwBGAE8AUgBNAEEAVABfAEEAUwBfAFMAVABSAEkATgBHACAAPQAgAEwAQQBNAEIARABBACgAcgBhAG4AZwBlACwAIABkAGUAbABpAG0AaQB0AGUAcgAsACAAWwBvAHAAdABzAF0ALABcAG4AIAAgACAAIABMAEUAVAAoAFwAbgAgACAAIAAgACAAIAAgACAAbwBwAHQAcwAsACAASQBGACgASQBTAE8ATQBJAFQAVABFAEQAKABvAHAAdABzACkALAAgAFwAIgBcACIALAAgAEwATwBXAEUAUgAoAG8AcAB0AHMAKQApACwAXABuACAAIAAgACAAIAAgACAAIABcAG4AIAAgACAAIAAgACAAIAAgAC8ALwAgAE8AcAB0AGkAbwBuACAAcABhAHIAcwBpAG4AZwBcAG4AIAAgACAAIAAgACAAIAAgAGQAbwBfAHMAbwByAHQALAAgAEkAUwBOAFUATQBCAEUAUgAoAFMARQBBAFIAQwBIACgAXAAiAHMAbwByAHQAPQB0AHIAdQBlAFwAIgAsACAAbwBwAHQAcwApACkALABcAG4AIAAgACAAIAAgACAAIAAgAGQAbwBfAHUAbgBpAHEAdQBlACwAIABJAFMATgBVAE0AQgBFAFIAKABTAEUAQQBSAEMASAAoAFwAIgB1AG4AaQBxAHUAZQA9AHQAcgB1AGUAXAAiACwAIABvAHAAdABzACkAKQAsAFwAbgAgACAAIAAgACAAIAAgACAAcwBoAG8AdwBfAGIAcgBhAGMAZQBzACwAIABOAE8AVAAoAEkAUwBOAFUATQBCAEUAUgAoAFMARQBBAFIAQwBIACgAXAAiAGIAcgBhAGMAZQBzAD0AZgBhAGwAcwBlAFwAIgAsACAAbwBwAHQAcwApACkAKQAsAFwAbgAgACAAIAAgACAAIAAgACAAXABuACAAIAAgACAAIAAgACAAIAAvAC8AIABQAHIAZQBwAGEAcgBlACAAdABoAGUAIABsAGkAcwB0AFwAbgAgACAAIAAgACAAIAAgACAAbABpAHMAdABfAHIAYQB3ACwAIABUAE8AQwBPAEwAKAByAGEAbgBnAGUALAAgADMAKQAsAFwAbgAgACAAIAAgACAAIAAgACAAbABpAHMAdABfAGYAaQBsAHQAZQByAGUAZAAsACAASQBGACgAZABvAF8AdQBuAGkAcQB1AGUALAAgAFUATgBJAFEAVQBFACgAbABpAHMAdABfAHIAYQB3ACkALAAgAGwAaQBzAHQAXwByAGEAdwApACwAXABuACAAIAAgACAAIAAgACAAIABsAGkAcwB0AF8AZgBpAG4AYQBsACwAIABJAEYAKABkAG8AXwBzAG8AcgB0ACwAIABTAE8AUgBUACgAbABpAHMAdABfAGYAaQBsAHQAZQByAGUAZAApACwAIABsAGkAcwB0AF8AZgBpAGwAdABlAHIAZQBkACkALABcAG4AIAAgACAAIAAgACAAIAAgAFwAbgAgACAAIAAgACAAIAAgACAALwAvACAAQQBzAHMAZQBtAGIAbABlACAAcgBlAHMAdQBsAHQAXABuACAAIAAgACAAIAAgACAAIABqAG8AaQBuAGUAZAAsACAAVABFAFgAVABKAE8ASQBOACgAZABlAGwAaQBtAGkAdABlAHIALAAgACwAIABsAGkAcwB0AF8AZgBpAG4AYQBsACkALABcAG4AIAAgACAAIAAgACAAIAAgAG8AdQB0AHAAdQB0ACwAIABJAEYAKABzAGgAbwB3AF8AYgByAGEAYwBlAHMALAAgAFwAIgB7AFwAIgAgACYAIABqAG8AaQBuAGUAZAAgACYAIABcACIAfQBcACIALAAgAGoAbwBpAG4AZQBkACkALABcAG4AIAAgACAAIAAgACAAIAAgAG8AdQB0AHAAdQB0AFwAbgAgACAAIAAgACkAXABuACkAOwBcAG4AXABuAC8AKgAgAEwASQBTAFQAXwBDAE8AUABZAF8AUgBFAFYARQBSAFMARQBcAG4AIAAgACAAUAB1AHIAcABvAHMAZQA6AFwAbgAgACAAIABSAGUAdgBlAHIAcwBlAHMAIABhACAAbABpAHMAdAAgAHYAZQByAHQAaQBjAGEAbABsAHkAIAAoAGQAZQBmAGEAdQBsAHQAKQAgAG8AcgAgAGgAbwByAGkAegBvAG4AdABhAGwAbAB5ACAAdQBzAGkAbgBnACAAawBlAHkAdwBvAHIAZAAtAGIAYQBzAGUAZAAgAG0AbwBkAGUAIABpAG4AcAB1AHQALgBcAG4AXABuACAAIAAgAEkAbgBwAHUAdABzADoAXABuACAAIAAgAC0AIAByAGEAbgBnAGUAIAA6ACAATABpAHMAdAAgAG8AcgAgAGEAcgByAGEAeQAgAHQAbwAgAHIAZQB2AGUAcgBzAGUAXABuACAAIAAgAC0AIABvAHAAdABzACAAIAA6ACAAWwBvAHAAdABpAG8AbgBhAGwAXQAgAE0AbwBkAGUAIABzAHQAcgBpAG4AZwAgACgAXAAiAGgAbwByAGkAegBvAG4AdABhAGwAPQB0AHIAdQBlAFwAIgAsACAAXAAiAG0AbwBkAGUAPQBoAG8AcgBpAHoAbwBuAHQAYQBsAFwAIgAsACAAZQB0AGMALgApAFwAbgBcAG4AIAAgACAAQgBlAGgAYQB2AGkAbwByADoAXABuACAAIAAgAC0AIABEAGUAZgBhAHUAbAB0ADoAIAByAGUAdgBlAHIAcwBlAHMAIABhACAAcwBpAG4AZwBsAGUALQBjAG8AbAB1AG0AbgAgAGEAcgByAGEAeQAgACgAdgBlAHIAdABpAGMAYQBsACAAbQBvAGQAZQApAFwAbgAgACAAIAAtACAASQBmACAAXAAiAGgAbwByAGkAegBvAG4AdABhAGwAPQB0AHIAdQBlAFwAIgAgAG8AcgAgAFwAIgBtAG8AZABlAD0AaABvAHIAaQB6AG8AbgB0AGEAbABcACIAIABpAHMAIABkAGUAdABlAGMAdABlAGQAIABpAG4AIABvAHAAdABzACwAIAByAGUAdgBlAHIAcwBlAHMAIAByAG8AdwAtAHMAdAB5AGwAZQAgAGwAaQBzAHQAXABuACAAIAAgAC0AIABEAG8AZQBzACAATgBPAFQAIABzAGsAaQBwACAAbABhAHMAdAAgAGkAdABlAG0AIABpAG4AIABoAG8AcgBpAHoAbwBuAHQAYQBsACAAbQBvAGQAZQAgACgAZgBpAHgAZQBkACAAZgByAG8AbQAgAHAAcgBpAG8AcgAgAGwAbwBnAGkAYwApAFwAbgBcAG4AIAAgACAARQB4AGEAbQBwAGwAZQBzADoAXABuACAAIAAgAEwASQBTAFQAXwBDAE8AUABZAF8AUgBFAFYARQBSAFMARQAoAEEAMQA6AEEAMQAwACkAXABuACAAIAAgAEwASQBTAFQAXwBDAE8AUABZAF8AUgBFAFYARQBSAFMARQAoADEAOgAxACwAIABcACIAaABvAHIAaQB6AG8AbgB0AGEAbAA9AHQAcgB1AGUAXAAiACkAXABuACoALwBcAG4ATABJAFMAVABfAEMATwBQAFkAXwBSAEUAVgBFAFIAUwBFACAAPQAgAEwAQQBNAEIARABBACgAcgBhAG4AZwBlACwAIABbAG8AcAB0AHMAXQAsAFwAbgAgACAAIAAgAEwARQBUACgAXABuACAAIAAgACAAIAAgACAAIABvAHAAdABzACwAIABJAEYAKABJAFMATwBNAEkAVABUAEUARAAoAG8AcAB0AHMAKQAsACAAXAAiAFwAIgAsACAATABPAFcARQBSACgAbwBwAHQAcwApACkALABcAG4AIAAgACAAIAAgACAAIAAgAGkAcwBfAGgAbwByAGkAegBvAG4AdABhAGwALAAgAE8AUgAoAFwAbgAgACAAIAAgACAAIAAgACAAIAAgACAAIABJAFMATgBVAE0AQgBFAFIAKABTAEUAQQBSAEMASAAoAFwAIgBoAG8AcgBpAHoAbwBuAHQAYQBsAD0AdAByAHUAZQBcACIALAAgAG8AcAB0AHMAKQApACwAXABuACAAIAAgACAAIAAgACAAIAAgACAAIAAgAEkAUwBOAFUATQBCAEUAUgAoAFMARQBBAFIAQwBIACgAXAAiAG0AbwBkAGUAPQBoAG8AcgBpAHoAbwBuAHQAYQBsAFwAIgAsACAAbwBwAHQAcwApACkAXABuACAAIAAgACAAIAAgACAAIAApACwAXABuACAAIAAgACAAIAAgACAAIABcAG4AIAAgACAAIAAgACAAIAAgAC8ALwAgAEQAZQB0AGUAcgBtAGkAbgBlACAAYwBvAHUAbgB0ACAAbwBmACAAZQBsAGUAbQBlAG4AdABzAFwAbgAgACAAIAAgACAAIAAgACAAbgAsACAAQwBPAFUATgBUAEEAKAByAGEAbgBnAGUAKQAsAFwAbgAgACAAIAAgACAAIAAgACAAXABuACAAIAAgACAAIAAgACAAIAAvAC8AIABCAHUAaQBsAGQAIAByAGUAdgBlAHIAcwBlAGQAIABzAGUAcQB1AGUAbgBjAGUAXABuACAAIAAgACAAIAAgACAAIAByAGUAdgBlAHIAcwBlAGQALAAgAEkARgAoAFwAbgAgACAAIAAgACAAIAAgACAAIAAgACAAIABpAHMAXwBoAG8AcgBpAHoAbwBuAHQAYQBsACwAXABuACAAIAAgACAAIAAgACAAIAAgACAAIAAgAEgAUwBUAEEAQwBLACgASQBOAEQARQBYACgAcgBhAG4AZwBlACwAIABTAEUAUQBVAEUATgBDAEUAKAAxACwAIABuACwAIABuACwAIAAtADEAKQApACkALABcAG4AIAAgACAAIAAgACAAIAAgACAAIAAgACAAVgBTAFQAQQBDAEsAKABJAE4ARABFAFgAKAByAGEAbgBnAGUALAAgAFMARQBRAFUARQBOAEMARQAoAG4ALAAgACwAIABuACwAIAAtADEAKQApACkAXABuACAAIAAgACAAIAAgACAAIAApACwAXABuACAAIAAgACAAIAAgACAAIAByAGUAdgBlAHIAcwBlAGQAXABuACAAIAAgACAAKQBcAG4AKQA7AFwAbgBcAG4ALwAqACAATABJAFMAVABfAFIARQBQAEUAQQBUAF8AVgBBAEwAVQBFAFMAXABuACAAIAAgAFAAdQByAHAAbwBzAGUAOgBcAG4AIAAgACAAUgBlAHAAZQBhAHQAcwAgAGUAYQBjAGgAIABpAHQAZQBtACAAaQBuACAAYQAgAGcAaQB2AGUAbgAgAGwAaQBzAHQAIABhACAAZgBpAHgAZQBkACAAbgB1AG0AYgBlAHIAIABvAGYAIAB0AGkAbQBlAHMALAAgAGkAbgAgAG8AcgBkAGUAcgAuAFwAbgBcAG4AIAAgACAASQBuAHAAdQB0AHMAOgBcAG4AIAAgACAALQAgAGkAbgBwAHUAdABSAGEAbgBnAGUAIAAgACAAOgAgAEEAIAAxAEQAIABhAHIAcgBhAHkAIABvAHIAIAByAGEAbgBnAGUAIABvAGYAIAB2AGEAbAB1AGUAcwAgAHQAbwAgAHIAZQBwAGUAYQB0AFwAbgAgACAAIAAtACAAcgBlAHAAZQBhAHQAQwBvAHUAbgB0ACAAIAA6ACAATgB1AG0AYgBlAHIAIABvAGYAIAB0AGkAbQBlAHMAIABlAGEAYwBoACAAaQB0AGUAbQAgAHMAaABvAHUAbABkACAAYgBlACAAcgBlAHAAZQBhAHQAZQBkAFwAbgBcAG4AIAAgACAATwB1AHQAcAB1AHQAOgBcAG4AIAAgACAALQAgAEEAIABzAGkAbgBnAGwAZQAtAGMAbwBsAHUAbQBuACAAYQByAHIAYQB5ACAAdwBpAHQAaAAgAGUAYQBjAGgAIABpAHQAZQBtACAAcgBlAHAAZQBhAHQAZQBkACAAYAByAGUAcABlAGEAdABDAG8AdQBuAHQAYAAgAHQAaQBtAGUAcwBcAG4AXABuACAAIAAgAEUAeABhAG0AcABsAGUAOgBcAG4AIAAgACAATABJAFMAVABfAFIARQBQAEUAQQBUAF8AVgBBAEwAVQBFAFMAKAB7AFwAIgBBAFwAIgAsACAAXAAiAEIAXAAiACwAIABcACIAQwBcACIAfQAsACAAMwApACAAkiEgAHsAXAAiAEEAXAAiADsAIABcACIAQQBcACIAOwAgAFwAIgBBAFwAIgA7ACAAXAAiAEIAXAAiADsAIABcACIAQgBcACIAOwAgAFwAIgBCAFwAIgA7ACAAXAAiAEMAXAAiADsAIABcACIAQwBcACIAOwAgAFwAIgBDAFwAIgB9AFwAbgAqAC8AXABuAEwASQBTAFQAXwBSAEUAUABFAEEAVABfAFYAQQBMAFUARQBTACAAPQAgAEwAQQBNAEIARABBACgAaQBuAHAAdQB0AFIAYQBuAGcAZQAsACAAcgBlAHAAZQBhAHQAQwBvAHUAbgB0ACwAXABuACAAIAAgACAATABFAFQAKABcAG4AIAAgACAAIAAgACAAIAAgAHQAbwB0AGEAbABJAHQAZQBtAHMALAAgAEMATwBVAE4AVABBACgAaQBuAHAAdQB0AFIAYQBuAGcAZQApACAAKgAgAHIAZQBwAGUAYQB0AEMAbwB1AG4AdAAsAFwAbgAgACAAIAAgACAAIAAgACAALwAvACAARwBlAG4AZQByAGEAdABlACAAdABoAGUAIAByAGUAcABlAGEAdABlAGQAIABzAGUAcQB1AGUAbgBjAGUAIAB1AHMAaQBuAGcAIABhACAAYwBlAGkAbABpAG4AZwAtAGIAYQBzAGUAZAAgAHIAbwB3ACAAaQBuAGQAZQB4ACAAcABhAHQAdABlAHIAbgBcAG4AIAAgACAAIAAgACAAIAAgAG8AdQB0AHAAdQB0ACwAIABNAEEASwBFAEEAUgBSAEEAWQAoAFwAbgAgACAAIAAgACAAIAAgACAAIAAgACAAIAB0AG8AdABhAGwASQB0AGUAbQBzACwAXABuACAAIAAgACAAIAAgACAAIAAgACAAIAAgADEALABcAG4AIAAgACAAIAAgACAAIAAgACAAIAAgACAATABBAE0AQgBEAEEAKAByAG8AdwAsACAAYwBvAGwALAAgAEkATgBEAEUAWAAoAGkAbgBwAHUAdABSAGEAbgBnAGUALAAgAEMARQBJAEwASQBOAEcAKAByAG8AdwAgAC8AIAByAGUAcABlAGEAdABDAG8AdQBuAHQALAAgADEAKQApACkAXABuACAAIAAgACAAIAAgACAAIAApACwAXABuACAAIAAgACAAIAAgACAAIABvAHUAdABwAHUAdABcAG4AIAAgACAAIAApAFwAbgApADsAXABuAFwAbgAvACoAIABMAEkAUwBUAF8AUwBFAFEAVQBFAE4AQwBFAF8AUgBFAFAARQBBAFQAXABuACAAIAAgAFAAdQByAHAAbwBzAGUAOgBcAG4AIAAgACAAQwByAGUAYQB0AGUAcwAgAGEAIABuAHUAbQBlAHIAaQBjACAAcwBlAHEAdQBlAG4AYwBlACAAZgByAG8AbQAgAHMAdABhAHIAdAAgAHQAbwAgAGUAbgBkACwAIAByAGUAcABlAGEAdABpAG4AZwAgAGUAYQBjAGgAIABuAHUAbQBiAGUAcgAgAGEAIABzAHAAZQBjAGkAZgBpAGUAZAAgAG4AdQBtAGIAZQByACAAbwBmACAAdABpAG0AZQBzAC4AXABuAFwAbgAgACAAIABJAG4AcAB1AHQAcwA6AFwAbgAgACAAIAAtACAAcwB0AGEAcgB0ACAAIAA6ACAAUwB0AGEAcgB0AGkAbgBnACAAdgBhAGwAdQBlACAAbwBmACAAdABoAGUAIABzAGUAcQB1AGUAbgBjAGUAIAAoAGkAbgBjAGwAdQBzAGkAdgBlACkAXABuACAAIAAgAC0AIABlAG4AZAAgACAAIAAgADoAIABFAG4AZABpAG4AZwAgAHYAYQBsAHUAZQAgAG8AZgAgAHQAaABlACAAcwBlAHEAdQBlAG4AYwBlACAAKABpAG4AYwBsAHUAcwBpAHYAZQApAFwAbgAgACAAIAAtACAAcgBlAHAAZQBhAHQAIAA6ACAATgB1AG0AYgBlAHIAIABvAGYAIAB0AGkAbQBlAHMAIAB0AG8AIAByAGUAcABlAGEAdAAgAGUAYQBjAGgAIABpAHQAZQBtACAAaQBuACAAdABoAGUAIABzAGUAcQB1AGUAbgBjAGUAXABuAFwAbgAgACAAIABPAHUAdABwAHUAdAA6AFwAbgAgACAAIAAtACAAQQAgAHMAaQBuAGcAbABlAC0AYwBvAGwAdQBtAG4AIABhAHIAcgBhAHkAIABjAG8AbgB0AGEAaQBuAGkAbgBnACAAZQBhAGMAaAAgAG4AdQBtAGIAZQByACAAcgBlAHAAZQBhAHQAZQBkACAAYAByAGUAcABlAGEAdABgACAAdABpAG0AZQBzAFwAbgBcAG4AIAAgACAARQB4AGEAbQBwAGwAZQA6AFwAbgAgACAAIABMAEkAUwBUAF8AUwBFAFEAVQBFAE4AQwBFAF8AUgBFAFAARQBBAFQAKAAxACwAIAAzACwAIAAyACkAIACSISAAewAxADsAIAAxADsAIAAyADsAIAAyADsAIAAzADsAIAAzAH0AXABuACoALwBcAG4ATABJAFMAVABfAFMARQBRAFUARQBOAEMARQBfAFIARQBQAEUAQQBUACAAPQAgAEwAQQBNAEIARABBACgAcwB0AGEAcgB0ACwAIABlAG4AZAAsACAAcgBlAHAAZQBhAHQALABcAG4AIAAgACAAIABMAEUAVAAoAFwAbgAgACAAIAAgACAAIAAgACAAbABlAG4ALAAgAEEAQgBTACgAZQBuAGQAIAAtACAAcwB0AGEAcgB0ACkAIAArACAAMQAsAFwAbgAgACAAIAAgACAAIAAgACAAcwB0AGUAcAAsACAASQBGACgAZQBuAGQAIAA+AD0AIABzAHQAYQByAHQALAAgADEALAAgAC0AMQApACwAXABuACAAIAAgACAAIAAgACAAIABiAGEAcwBlACwAIABTAEUAUQBVAEUATgBDAEUAKABsAGUAbgAsACAALAAgAHMAdABhAHIAdAAsACAAcwB0AGUAcAApACwAXABuACAAIAAgACAAIAAgACAAIAB0AG8AdABhAGwALAAgAGwAZQBuACAAKgAgAHIAZQBwAGUAYQB0ACwAXABuACAAIAAgACAAIAAgACAAIAAvAC8AIABSAGUAcABlAGEAdAAgAGUAYQBjAGgAIAB2AGEAbAB1AGUAIABpAG4AIAB0AGgAZQAgAHMAZQBxAHUAZQBuAGMAZQAgAHUAcwBpAG4AZwAgAGEAIAByAGUAcABlAGEAdABpAG4AZwAgAGkAbgBkAGUAeAAgAHAAYQB0AHQAZQByAG4AXABuACAAIAAgACAAIAAgACAAIABvAHUAdABwAHUAdAAsACAATQBBAEsARQBBAFIAUgBBAFkAKAB0AG8AdABhAGwALAAgADEALAAgAEwAQQBNAEIARABBACgAcgBvAHcALAAgAGMAbwBsACwAIABJAE4ARABFAFgAKABiAGEAcwBlACwAIABDAEUASQBMAEkATgBHACgAcgBvAHcAIAAvACAAcgBlAHAAZQBhAHQALAAgADEAKQApACkAKQAsAFwAbgAgACAAIAAgACAAIAAgACAAbwB1AHQAcAB1AHQAXABuACAAIAAgACAAKQBcAG4AKQA7AFwAbgBcAG4ALwAqACAATABJAFMAVABfAFMAUABMAEkAVABfAEQASQBHAEkAVABTAFwAbgAgACAAIABQAHUAcgBwAG8AcwBlADoAXABuACAAIAAgAEUAeAB0AHIAYQBjAHQAcwAgAGEAbABsACAAZABpAGcAaQB0ACAAYwBoAGEAcgBhAGMAdABlAHIAcwAgACgAMAATIDkAKQAgAGYAcgBvAG0AIABhACAAdABlAHgAdAAgAHMAdAByAGkAbgBnACAAYQBuAGQAIAByAGUAdAB1AHIAbgBzACAAdABoAGUAbQAgAGEAcwAgAGEAIABuAHUAbQBlAHIAaQBjACAAYQByAHIAYQB5AC4AXABuAFwAbgAgACAAIABJAG4AcAB1AHQAcwA6AFwAbgAgACAAIAAtACAAaQBuAHAAdQB0ACAAOgAgAFQAZQB4AHQAIABzAHQAcgBpAG4AZwAgAHAAbwB0AGUAbgB0AGkAYQBsAGwAeQAgAGMAbwBuAHQAYQBpAG4AaQBuAGcAIABkAGkAZwBpAHQAIABjAGgAYQByAGEAYwB0AGUAcgBzAFwAbgAgACAAIAAtACAAWwBtAG8AZABlAF0AOgAgAE8AcAB0AGkAbwBuAGEAbAAuACAATwB1AHQAcAB1AHQAIABvAHIAaQBlAG4AdABhAHQAaQBvAG4AXABuACAAIAAgACAAIAAgACAAMAAgACgAZABlAGYAYQB1AGwAdAApACAAPQAgAHYAZQByAHQAaQBjAGEAbAAgAGEAcgByAGEAeQBcAG4AIAAgACAAIAAgACAAIAAxACAAPQAgAGgAbwByAGkAegBvAG4AdABhAGwAIABhAHIAcgBhAHkAXABuAFwAbgAgACAAIABCAGUAaABhAHYAaQBvAHIAOgBcAG4AIAAgACAALQAgAE4AbwBuAC0AZABpAGcAaQB0ACAAYwBoAGEAcgBhAGMAdABlAHIAcwAgAGEAcgBlACAAaQBnAG4AbwByAGUAZAAgACgAbgBvAHQAIAByAGUAcABsAGEAYwBlAGQAIAB3AGkAdABoACAAegBlAHIAbwAgAG8AcgAgAE4AQQApAFwAbgAgACAAIAAtACAARABpAGcAaQB0AHMAIABhAHIAZQAgAHIAZQB0AHUAcgBuAGUAZAAgAGEAcwAgAG4AdQBtAGIAZQByAHMAIAAoAG4AbwB0ACAAcwB0AHIAaQBuAGcAcwApAFwAbgAgACAAIAAtACAATwB1AHQAcAB1AHQAIABvAHIAaQBlAG4AdABhAHQAaQBvAG4AIABjAG8AbgB0AHIAbwBsAGwAZQBkACAAYgB5ACAAWwBtAG8AZABlAF0AXABuAFwAbgAgACAAIABFAHgAYQBtAHAAbABlAHMAOgBcAG4AIAAgACAATABJAFMAVABfAFMAUABMAEkAVABfAEQASQBHAEkAVABTACgAXAAiAFIAbwBvAG0AIAA0ADIAQgBcACIAKQAgACAAIAAgACAAIAAgACAAIACSISAAewA0ADsAIAAyAH0AXABuACAAIAAgAEwASQBTAFQAXwBTAFAATABJAFQAXwBEAEkARwBJAFQAUwAoAFwAIgBhAGIAYwAxADIAMwBcACIALAAgADEAKQAgACAAIAAgACAAIAAgACAAkiEgAHsAMQAsACAAMgAsACAAMwB9AFwAbgAgACAAIABMAEkAUwBUAF8AUwBQAEwASQBUAF8ARABJAEcASQBUAFMAKABcACIAYQBiAGMAXAAiACkAIAAgACAAIAAgACAAIAAgACAAIAAgACAAIAAgAJIhIAB7AH0AIAAoAGUAbQBwAHQAeQAgAGEAcgByAGEAeQApAFwAbgBcAG4AIAAgACAAUwBlAGUAIABhAGwAcwBvADoAXABuACAAIAAgAC0AIABTAFQAUgBfAEcARQBUAEQASQBHAEkAVABTACAAZgBvAHIAIABhACAAYwBvAG0AcABhAGMAdAAgAHMAdAByAGkAbgBnACAAbwB1AHQAcAB1AHQAIABvAGYAIAB0AGgAZQAgAGQAaQBnAGkAdABzAFwAbgAqAC8AXABuAEwASQBTAFQAXwBTAFAATABJAFQAXwBEAEkARwBJAFQAUwAgAD0AIABMAEEATQBCAEQAQQAoAGkAbgBwAHUAdAAsACAAWwBtAG8AZABlAF0ALABcAG4AIAAgACAAIABMAEUAVAAoAFwAbgAgACAAIAAgACAAIAAgACAAbQBvAGQAZQAsACAASQBGACgATwBSACgASQBTAE8ATQBJAFQAVABFAEQAKABtAG8AZABlACkALAAgAG0AbwBkAGUAIAA+ACAAMQApACwAIAAwACwAIABtAG8AZABlACkALABcAG4AIAAgACAAIAAgACAAIAAgAGEAcgByAF8AYwBoAGEAcgBzACwAIABNAEkARAAoAGkAbgBwAHUAdAAsACAAUwBFAFEAVQBFAE4AQwBFACgATABFAE4AKABpAG4AcAB1AHQAKQApACwAIAAxACkALABcAG4AIAAgACAAIAAgACAAIAAgAGEAcgByAF8AZABpAGcAaQB0AHMALAAgAEkARgAoAEkAUwBOAFUATQBCAEUAUgAoAFYAQQBMAFUARQAoAGEAcgByAF8AYwBoAGEAcgBzACkAKQAsACAAVgBBAEwAVQBFACgAYQByAHIAXwBjAGgAYQByAHMAKQAsACAATgBBACgAKQApACwAXABuACAAIAAgACAAIAAgACAAIABhAHIAcgBfAGYAaQBsAHQAZQByAGUAZAAsACAARgBJAEwAVABFAFIAKABhAHIAcgBfAGQAaQBnAGkAdABzACwAIABJAFMATgBVAE0AQgBFAFIAKABhAHIAcgBfAGQAaQBnAGkAdABzACkAKQAsAFwAbgAgACAAIAAgACAAIAAgACAAcgBlAHMAdQBsAHQALAAgAFMAVwBJAFQAQwBIACgAbQBvAGQAZQAsACAAMQAsACAAYQByAHIAXwBmAGkAbAB0AGUAcgBlAGQALAAgADAALAAgAFQAUgBBAE4AUwBQAE8AUwBFACgAYQByAHIAXwBmAGkAbAB0AGUAcgBlAGQAKQApACwAXABuACAAIAAgACAAIAAgACAAIAByAGUAcwB1AGwAdABcAG4AIAAgACAAIAApAFwAbgApADsAXABuAFwAbgAvACoAIABMAEkAUwBUAF8ARgBSAE8ATQBfAFMAVABSAEkATgBHAFwAbgAgACAAIABQAHUAcgBwAG8AcwBlADoAXABuACAAIAAgAEMAbwBuAHYAZQByAHQAcwAgAGEAIABkAGUAbABpAG0AaQB0AGUAZAAgAHQAZQB4AHQAIABzAHQAcgBpAG4AZwAgAGkAbgB0AG8AIABhACAAbABpAHMAdAAgACgAdgBlAHIAdABpAGMAYQBsACAAbwByACAAaABvAHIAaQB6AG8AbgB0AGEAbAAgAGEAcgByAGEAeQApAC4AXABuAFwAbgAgACAAIABJAG4AcAB1AHQAcwA6AFwAbgAgACAAIAAtACAAdABlAHgAdAAgACAAIAAgACAAIAA6ACAAVABoAGUAIABpAG4AcAB1AHQAIABzAHQAcgBpAG4AZwAgAHQAbwAgAHMAcABsAGkAdABcAG4AIAAgACAALQAgAGQAZQBsAGkAbQBpAHQAZQByACAAOgAgAFQAaABlACAAYwBoAGEAcgBhAGMAdABlAHIAIABvAHIAIABzAHQAcgBpAG4AZwAgAHUAcwBlAGQAIAB0AG8AIABzAGUAcABhAHIAYQB0AGUAIAB2AGEAbAB1AGUAcwBcAG4AIAAgACAALQAgAFsAbQBvAGQAZQBdACAAIAAgACAAOgAgAE8AcAB0AGkAbwBuAGEAbAAuACAATwB1AHQAcAB1AHQAIABvAHIAaQBlAG4AdABhAHQAaQBvAG4AXABuACAAIAAgACAAIAAgACAAMAAgACgAZABlAGYAYQB1AGwAdAApACAAPQAgAHYAZQByAHQAaQBjAGEAbAAgAGEAcgByAGEAeQBcAG4AIAAgACAAIAAgACAAIAAxACAAPQAgAGgAbwByAGkAegBvAG4AdABhAGwAIABhAHIAcgBhAHkAXABuAFwAbgAgACAAIABCAGUAaABhAHYAaQBvAHIAOgBcAG4AIAAgACAALQAgAFUAcwBlAHMAIABUAEUAWABUAFMAUABMAEkAVAAgAHQAbwAgAHAAYQByAHMAZQAgAHQAaABlACAAaQBuAHAAdQB0ACAAaQBuAHQAbwAgAHYAYQBsAHUAZQBzAFwAbgAgACAAIAAtACAAUwB1AHAAcABvAHIAdABzACAAaABvAHIAaQB6AG8AbgB0AGEAbAAgAG8AcgAgAHYAZQByAHQAaQBjAGEAbAAgAG8AdQB0AHAAdQB0ACAAcwBoAGEAcABlAFwAbgAgACAAIAAtACAAVAByAGkAbQBzACAAYQBuAGQAIABwAHIAZQBzAGUAcgB2AGUAcwAgAG8AcgBkAGUAcgAgAG8AZgAgAHYAYQBsAHUAZQBzAFwAbgBcAG4AIAAgACAARQB4AGEAbQBwAGwAZQBzADoAXABuACAAIAAgAEwASQBTAFQAXwBGAFIATwBNAF8AUwBUAFIASQBOAEcAKABcACIAYQBwAHAAbABlACwAYgBhAG4AYQBuAGEALABjAGEAcgByAG8AdABcACIALAAgAFwAIgAsAFwAIgApACAAIAAgACAAkiEgAHsAXAAiAGEAcABwAGwAZQBcACIAOwAgAFwAIgBiAGEAbgBhAG4AYQBcACIAOwAgAFwAIgBjAGEAcgByAG8AdABcACIAfQBcAG4AIAAgACAATABJAFMAVABfAEYAUgBPAE0AXwBTAFQAUgBJAE4ARwAoAFwAIgAxADsAMgA7ADMAOwA0AFwAIgAsACAAXAAiADsAXAAiACwAIAAxACkAIAAgACAAIAAgACAAIAAgACAAIAAgACAAIACSISAAewAxACwAIAAyACwAIAAzACwAIAA0AH0AXABuAFwAbgAgACAAIABTAGUAZQAgAGEAbABzAG8AOgBcAG4AIAAgACAALQAgAEwASQBTAFQAXwBGAE8AUgBNAEEAVABfAEEAUwBfAFMAVABSAEkATgBHACAAKABpAG4AdgBlAHIAcwBlACAAbwBwAGUAcgBhAHQAaQBvAG4AKQBcAG4AIAAgACAALQAgAFMAVABSAF8AUwBQAEwASQBUAEMASABBAFIAUwAgACgAYwBoAGEAcgBhAGMAdABlAHIALQBsAGUAdgBlAGwAIABzAHAAbABpAHQAdABpAG4AZwApAFwAbgAqAC8AXABuAEwASQBTAFQAXwBGAFIATwBNAF8AUwBUAFIASQBOAEcAIAA9ACAATABBAE0AQgBEAEEAKAB0AGUAeAB0ACwAIABkAGUAbABpAG0AaQB0AGUAcgAsACAAWwBtAG8AZABlAF0ALABcAG4AIAAgACAAIABMAEUAVAAoAFwAbgAgACAAIAAgACAAIAAgACAAbQBvAGQAZQAsACAASQBGACgATwBSACgASQBTAE8ATQBJAFQAVABFAEQAKABtAG8AZABlACkALAAgAG0AbwBkAGUAIAA9ACAAMAApACwAIABcACIAQwBcACIALAAgAFwAIgBSAFwAIgApACwAXABuACAAIAAgACAAIAAgACAAIABzAHAAbABpAHQALAAgAFQARQBYAFQAUwBQAEwASQBUACgAdABlAHgAdAAsACAAZABlAGwAaQBtAGkAdABlAHIAKQAsAFwAbgAgACAAIAAgACAAIAAgACAASQBGACgAbQBvAGQAZQAgAD0AIABcACIAUgBcACIALAAgAHMAcABsAGkAdAAsACAAVABSAEEATgBTAFAATwBTAEUAKABzAHAAbABpAHQAKQApAFwAbgAgACAAIAAgACkAXABuACkAOwBcAG4AXABuAC8AKgAgAEwASQBTAFQAXwBFAE4AVQBNAEUAUgBBAFQARQBcAG4AIAAgACAAUAB1AHIAcABvAHMAZQA6AFwAbgAgACAAIABSAGUAdAB1AHIAbgBzACAAYQAgAHQAdwBvAC0AYwBvAGwAdQBtAG4AIABhAHIAcgBhAHkAIABwAGEAaQByAGkAbgBnACAAZQBhAGMAaAAgAGkAdABlAG0AIABpAG4AIABhACAAbABpAHMAdAAgAHcAaQB0AGgAIABpAHQAcwAgAGkAbgBkAGUAeAAuAFwAbgBcAG4AIAAgACAASQBuAHAAdQB0AHMAOgBcAG4AIAAgACAALQAgAGwAaQBzAHQAIAA6ACAAQQAgAHYAZQByAHQAaQBjAGEAbAAgAG8AcgAgAGgAbwByAGkAegBvAG4AdABhAGwAIABhAHIAcgBhAHkAIABvAGYAIAB2AGEAbAB1AGUAcwBcAG4AXABuACAAIAAgAE8AdQB0AHAAdQB0ADoAXABuACAAIAAgAC0AIABBACAAdAB3AG8ALQBjAG8AbAB1AG0AbgAgAGEAcgByAGEAeQA6AFwAbgAgACAAIAAgACAAIAAgAEMAbwBsAHUAbQBuACAAMQAgAD0AIABpAG4AZABlAHgAIAAoADEALQBiAGEAcwBlAGQAKQBcAG4AIAAgACAAIAAgACAAIABDAG8AbAB1AG0AbgAgADIAIAA9ACAAYwBvAHIAcgBlAHMAcABvAG4AZABpAG4AZwAgAHYAYQBsAHUAZQAgAGYAcgBvAG0AIAB0AGgAZQAgAGwAaQBzAHQAXABuAFwAbgAgACAAIABCAGUAaABhAHYAaQBvAHIAOgBcAG4AIAAgACAALQAgAFAAcgBlAHMAZQByAHYAZQBzACAAdABoAGUAIABvAHIAZABlAHIAIABvAGYAIABpAHQAZQBtAHMAXABuACAAIAAgAC0AIABBAHUAdABvAG0AYQB0AGkAYwBhAGwAbAB5ACAAZgBsAGEAdAB0AGUAbgBzACAAdABoAGUAIABpAG4AcAB1AHQAIAB0AG8AIABhACAAcwBpAG4AZwBsAGUAIABjAG8AbAB1AG0AbgAgAGYAbwByACAAZQBuAHUAbQBlAHIAYQB0AGkAbwBuAFwAbgBcAG4AIAAgACAARQB4AGEAbQBwAGwAZQBzADoAXABuACAAIAAgAEwASQBTAFQAXwBFAE4AVQBNAEUAUgBBAFQARQAoAHsAXAAiAEEAXAAiACwAIABcACIAQgBcACIALAAgAFwAIgBDAFwAIgB9ACkAIACSIVwAbgAgACAAIAAgACAAewAxACwAIABcACIAQQBcACIAOwBcAG4AIAAgACAAIAAgACAAMgAsACAAXAAiAEIAXAAiADsAXABuACAAIAAgACAAIAAgADMALAAgAFwAIgBDAFwAIgB9AFwAbgBcAG4AIAAgACAATABJAFMAVABfAEUATgBVAE0ARQBSAEEAVABFACgASABTAFQAQQBDAEsAKABcACIAYQBwAHAAbABlAFwAIgAsACAAXAAiAGIAYQBuAGEAbgBhAFwAIgAsACAAXAAiAGMAaABlAHIAcgB5AFwAIgApACkAIACSIVwAbgAgACAAIAAgACAAewAxACwAIABcACIAYQBwAHAAbABlAFwAIgA7AFwAbgAgACAAIAAgACAAIAAyACwAIABcACIAYgBhAG4AYQBuAGEAXAAiADsAXABuACAAIAAgACAAIAAgADMALAAgAFwAIgBjAGgAZQByAHIAeQBcACIAfQBcAG4AKgAvAFwAbgBMAEkAUwBUAF8ARQBOAFUATQBFAFIAQQBUAEUAIAA9ACAATABBAE0AQgBEAEEAKABsAGkAcwB0ACwAXABuACAAIAAgACAATABFAFQAKABhAHIAcgAsACAAVABPAEMATwBMACgAbABpAHMAdAAsACAAMwApACwAIABjAG8AdQBuAHQALAAgAFIATwBXAFMAKABhAHIAcgApACwAIABpAG4AZABlAHgAZQBzACwAIABTAEUAUQBVAEUATgBDAEUAKABjAG8AdQBuAHQAKQAsACAASABTAFQAQQBDAEsAKABpAG4AZABlAHgAZQBzACwAIABhAHIAcgApACkAXABuACkAOwBcAG4AXABuAC8AKgAgAEwASQBTAFQAXwBaAEkAUABcAG4AIAAgACAAUAB1AHIAcABvAHMAZQA6AFwAbgAgACAAIABDAG8AbQBiAGkAbgBlAHMAIAB0AHcAbwAgAGwAaQBzAHQAcwAgAGkAbgB0AG8AIABhACAAdAB3AG8ALQBjAG8AbAB1AG0AbgAgAGEAcgByAGEAeQAsACAAcABhAGkAcgBpAG4AZwAgAGUAbABlAG0AZQBuAHQAcwAgAGIAeQAgAHAAbwBzAGkAdABpAG8AbgAuAFwAbgBcAG4AIAAgACAASQBuAHAAdQB0AHMAOgBcAG4AIAAgACAALQAgAGEAcgByAF8AMQAgADoAIABGAGkAcgBzAHQAIABhAHIAcgBhAHkAIABvAHIAIABsAGkAcwB0ACAAKAB2AGUAcgB0AGkAYwBhAGwAIABvAHIAIABoAG8AcgBpAHoAbwBuAHQAYQBsACkAXABuACAAIAAgAC0AIABhAHIAcgBfADIAIAA6ACAAUwBlAGMAbwBuAGQAIABhAHIAcgBhAHkAIABvAHIAIABsAGkAcwB0ACAAKAB2AGUAcgB0AGkAYwBhAGwAIABvAHIAIABoAG8AcgBpAHoAbwBuAHQAYQBsACkAXABuACAAIAAgAC0AIABbAG0AbwBkAGUAXQA6ACAATwBwAHQAaQBvAG4AYQBsAC4AIABQAGEAaQByAGkAbgBnACAAbQBvAGQAZQA6AFwAbgAgACAAIAAgACAAIAAgAFwAIgBQAEEARABcACIAIAAoAGQAZQBmAGEAdQBsAHQAKQAgAD0AIABwAGEAZAAgAHMAaABvAHIAdABlAHIAIABhAHIAcgBhAHkAIAB3AGkAdABoACAATgBBACgAKQAgAHQAbwAgAG0AYQB0AGMAaAAgAGwAbwBuAGcAZQByAFwAbgAgACAAIAAgACAAIAAgAFwAIgBUAFIAQwBcACIAIAAgACAAIAAgACAAIAAgACAAIAAgAD0AIAB0AHIAdQBuAGMAYQB0AGUAIABiAG8AdABoACAAYQByAHIAYQB5AHMAIAB0AG8AIABzAGgAbwByAHQAZQBzAHQAIABsAGUAbgBnAHQAaABcAG4AXABuACAAIAAgAEIAZQBoAGEAdgBpAG8AcgA6AFwAbgAgACAAIAAtACAAQQB1AHQAbwBtAGEAdABpAGMAYQBsAGwAeQAgAGYAbABhAHQAdABlAG4AcwAgAGIAbwB0AGgAIABhAHIAcgBhAHkAcwAgAGkAbgB0AG8AIABjAG8AbAB1AG0AbgBzAFwAbgAgACAAIAAtACAAUAByAGUAcwBlAHIAdgBlAHMAIABvAHIAZABlAHIAXABuACAAIAAgAC0AIABFAG4AcwB1AHIAZQBzACAAYgBvAHQAaAAgAGEAcgByAGEAeQBzACAAYQByAGUAIAB0AGgAZQAgAHMAYQBtAGUAIABsAGUAbgBnAHQAaAAgAHUAcwBpAG4AZwAgAHMAZQBsAGUAYwB0AGUAZAAgAG0AbwBkAGUAXABuAFwAbgAgACAAIABFAHgAYQBtAHAAbABlAHMAOgBcAG4AIAAgACAATABJAFMAVABfAFoASQBQACgAewBcACIAQQBcACIALAAgAFwAIgBCAFwAIgB9ACwAIAB7ADEALAAgADIAfQApACAAkiFcAG4AIAAgACAAIAAgAHsAXAAiAEEAXAAiACwAIAAxADsAXABuACAAIAAgACAAIAAgAFwAIgBCAFwAIgAsACAAMgB9AFwAbgBcAG4AIAAgACAATABJAFMAVABfAFoASQBQACgAewBcACIAQQBcACIALAAgAFwAIgBCAFwAIgAsACAAXAAiAEMAXAAiAH0ALAAgAHsAMQAsACAAMgB9ACwAIABcACIAUABBAEQAXAAiACkAIACSIVwAbgAgACAAIAAgACAAewBcACIAQQBcACIALAAgADEAOwBcAG4AIAAgACAAIAAgACAAXAAiAEIAXAAiACwAIAAyADsAXABuACAAIAAgACAAIAAgAFwAIgBDAFwAIgAsACAAIwBOAC8AQQB9AFwAbgBcAG4AIAAgACAATABJAFMAVABfAFoASQBQACgAewBcACIAQQBcACIALAAgAFwAIgBCAFwAIgAsACAAXAAiAEMAXAAiAH0ALAAgAHsAMQAsACAAMgB9ACwAIABcACIAVABSAEMAXAAiACkAIACSIVwAbgAgACAAIAAgACAAewBcACIAQQBcACIALAAgADEAOwBcAG4AIAAgACAAIAAgACAAXAAiAEIAXAAiACwAIAAyAH0AXABuACoALwBcAG4ATABJAFMAVABfAFoASQBQACAAPQAgAEwAQQBNAEIARABBACgAYQByAHIAXwAxACwAIABhAHIAcgBfADIALAAgAFsAbQBvAGQAZQBdACwAXABuACAAIAAgACAATABFAFQAKABcAG4AIAAgACAAIAAgACAAIAAgAG0AbwBkAGUALAAgAEkARgAoAEkAUwBPAE0ASQBUAFQARQBEACgAbQBvAGQAZQApACwAIABcACIAUABBAEQAXAAiACwAIABVAFAAUABFAFIAKABtAG8AZABlACkAKQAsAFwAbgAgACAAIAAgACAAIAAgACAAYQBfADEALAAgAFQATwBDAE8ATAAoAGEAcgByAF8AMQAsACAAMwApACwAXABuACAAIAAgACAAIAAgACAAIABhAF8AMgAsACAAVABPAEMATwBMACgAYQByAHIAXwAyACwAIAAzACkALABcAG4AIAAgACAAIAAgACAAIAAgAGwAZQBuAF8AMQAsACAAUgBPAFcAUwAoAGEAXwAxACkALABcAG4AIAAgACAAIAAgACAAIAAgAGwAZQBuAF8AMgAsACAAUgBPAFcAUwAoAGEAXwAyACkALABcAG4AIAAgACAAIAAgACAAIAAgAHAAYQBkAEMAbwB1AG4AdAAsACAASQBGACgAbQBvAGQAZQAgAD0AIABcACIAUABBAEQAXAAiACwAIABNAEEAWAAoAGwAZQBuAF8AMQAsACAAbABlAG4AXwAyACkALAAgAE0ASQBOACgAbABlAG4AXwAxACwAIABsAGUAbgBfADIAKQApACwAXABuACAAIAAgACAAIAAgACAAIABcAG4AIAAgACAAIAAgACAAIAAgAC8ALwAgAFAAYQBkACAAcwBoAG8AcgB0AGUAcgAgAGEAcgByAGEAeQAgAHcAaQB0AGgAIABOAEEAKAApACAAaQBmACAAbgBlAGUAZABlAGQAXABuACAAIAAgACAAIAAgACAAIABwAGEAZABhAF8AMQAsACAASQBGACgAXABuACAAIAAgACAAIAAgACAAIAAgACAAIAAgAGwAZQBuAF8AMQAgADwAIABwAGEAZABDAG8AdQBuAHQALABcAG4AIAAgACAAIAAgACAAIAAgACAAIAAgACAAVgBTAFQAQQBDAEsAKABhAF8AMQAsACAATQBBAEsARQBBAFIAUgBBAFkAKABwAGEAZABDAG8AdQBuAHQAIAAtACAAbABlAG4AXwAxACwAIAAxACwAIABMAEEATQBCAEQAQQAoAHIALAAgAGMALAAgAE4AQQAoACkAKQApACkALABcAG4AIAAgACAAIAAgACAAIAAgACAAIAAgACAAYQBfADEAXABuACAAIAAgACAAIAAgACAAIAApACwAXABuACAAIAAgACAAIAAgACAAIABwAGEAZABhAF8AMgAsACAASQBGACgAXABuACAAIAAgACAAIAAgACAAIAAgACAAIAAgAGwAZQBuAF8AMgAgADwAIABwAGEAZABDAG8AdQBuAHQALABcAG4AIAAgACAAIAAgACAAIAAgACAAIAAgACAAVgBTAFQAQQBDAEsAKABhAF8AMgAsACAATQBBAEsARQBBAFIAUgBBAFkAKABwAGEAZABDAG8AdQBuAHQAIAAtACAAbABlAG4AXwAyACwAIAAxACwAIABMAEEATQBCAEQAQQAoAHIALAAgAGMALAAgAE4AQQAoACkAKQApACkALABcAG4AIAAgACAAIAAgACAAIAAgACAAIAAgACAAYQBfADIAXABuACAAIAAgACAAIAAgACAAIAApACwAXABuACAAIAAgACAAIAAgACAAIAB6AGkAcABwAGUAZAAsACAASABTAFQAQQBDAEsAKABcAG4AIAAgACAAIAAgACAAIAAgACAAIAAgACAASQBGACgAbQBvAGQAZQAgAD0AIABcACIAUABBAEQAXAAiACwAIABwAGEAZABhAF8AMQAsACAASQBOAEQARQBYACgAYQBfADEALAAgAFMARQBRAFUARQBOAEMARQAoAHAAYQBkAEMAbwB1AG4AdAApACkAKQAsAFwAbgAgACAAIAAgACAAIAAgACAAIAAgACAAIABJAEYAKABtAG8AZABlACAAPQAgAFwAIgBQAEEARABcACIALAAgAHAAYQBkAGEAXwAyACwAIABJAE4ARABFAFgAKABhAF8AMgAsACAAUwBFAFEAVQBFAE4AQwBFACgAcABhAGQAQwBvAHUAbgB0ACkAKQApAFwAbgAgACAAIAAgACAAIAAgACAAKQAsAFwAbgAgACAAIAAgACAAIAAgACAAegBpAHAAcABlAGQAXABuACAAIAAgACAAKQBcAG4AKQA7AFwAbgBcAG4ALwAqACAATABJAFMAVABfAEcAUgBJAEQAXABuACAAIAAgAFAAdQByAHAAbwBzAGUAOgBcAG4AIAAgACAAUgBlAHQAdQByAG4AcwAgAHQAaABlACAAQwBhAHIAdABlAHMAaQBhAG4AIABwAHIAbwBkAHUAYwB0ACAAbwBmACAAdAB3AG8AIABsAGkAcwB0AHMAIABhAHMAIABhACAAdAB3AG8ALQBjAG8AbAB1AG0AbgAgAGEAcgByAGEAeQAsAFwAbgAgACAAIABwAGEAaQByAGkAbgBnACAAZQB2AGUAcgB5ACAAaQB0AGUAbQAgAGkAbgAgAHQAaABlACAAZgBpAHIAcwB0ACAAbABpAHMAdAAgAHcAaQB0AGgAIABlAHYAZQByAHkAIABpAHQAZQBtACAAaQBuACAAdABoAGUAIABzAGUAYwBvAG4AZAAuAFwAbgBcAG4AIAAgACAASQBuAHAAdQB0AHMAOgBcAG4AIAAgACAALQAgAGEAcgByAF8AMQAgADoAIABGAGkAcgBzAHQAIABhAHIAcgBhAHkAIABvAHIAIABsAGkAcwB0ACAAKABoAG8AcgBpAHoAbwBuAHQAYQBsACAAbwByACAAdgBlAHIAdABpAGMAYQBsACkAXABuACAAIAAgAC0AIABhAHIAcgBfADIAIAA6ACAAUwBlAGMAbwBuAGQAIABhAHIAcgBhAHkAIABvAHIAIABsAGkAcwB0ACAAKABoAG8AcgBpAHoAbwBuAHQAYQBsACAAbwByACAAdgBlAHIAdABpAGMAYQBsACkAXABuAFwAbgAgACAAIABPAHUAdABwAHUAdAA6AFwAbgAgACAAIAAtACAAQQAgAHQAdwBvAC0AYwBvAGwAdQBtAG4AIABhAHIAcgBhAHkAIAB3AGkAdABoACAAZQB2AGUAcgB5ACAAYwBvAG0AYgBpAG4AYQB0AGkAbwBuACAAbwBmACAAYQByAHIAXwAxACAA1wAgAGEAcgByAF8AMgBcAG4AXABuACAAIAAgAEIAZQBoAGEAdgBpAG8AcgA6AFwAbgAgACAAIAAtACAARgBsAGEAdAB0AGUAbgBzACAAYgBvAHQAaAAgAGEAcgByAGEAeQBzACAAdABvACAAMQBEACAAYwBvAGwAdQBtAG4AcwBcAG4AIAAgACAALQAgAFAAcgBlAHMAZQByAHYAZQBzACAAbwByAGQAZQByAFwAbgAgACAAIAAtACAATwB1AHQAcAB1AHQAIAB3AGkAbABsACAAaABhAHYAZQAgAFIATwBXAFMAKABhAHIAcgBfADEAKQAgANcAIABSAE8AVwBTACgAYQByAHIAXwAyACkAIAB0AG8AdABhAGwAIAByAG8AdwBzAFwAbgBcAG4AIAAgACAARQB4AGEAbQBwAGwAZQA6AFwAbgAgACAAIABMAEkAUwBUAF8ARwBSAEkARAAoAHsAXAAiAEEAXAAiACwAIABcACIAQgBcACIAfQAsACAAewAxACwAIAAyACwAIAAzAH0AKQAgAJIhXABuACAAIAAgACAAIAB7AFwAIgBBAFwAIgAsACAAMQA7AFwAbgAgACAAIAAgACAAIABcACIAQQBcACIALAAgADIAOwBcAG4AIAAgACAAIAAgACAAXAAiAEEAXAAiACwAIAAzADsAXABuACAAIAAgACAAIAAgAFwAIgBCAFwAIgAsACAAMQA7AFwAbgAgACAAIAAgACAAIABcACIAQgBcACIALAAgADIAOwBcAG4AIAAgACAAIAAgACAAXAAiAEIAXAAiACwAIAAzAH0AXABuACoALwBcAG4ATABJAFMAVABfAEcAUgBJAEQAIAA9ACAATABBAE0AQgBEAEEAKABhAHIAcgBfADEALAAgAGEAcgByAF8AMgAsAFwAbgAgACAAIAAgAEwARQBUACgAXABuACAAIAAgACAAIAAgACAAIABhAHIAcgBfADEAXwBmAGwAYQB0ACwAIABUAE8AQwBPAEwAKABhAHIAcgBfADEALAAgADMAKQAsAFwAbgAgACAAIAAgACAAIAAgACAAYQByAHIAXwAyAF8AZgBsAGEAdAAsACAAVABPAEMATwBMACgAYQByAHIAXwAyACwAIAAzACkALABcAG4AIAAgACAAIAAgACAAIAAgAGwAZQBuAF8AMQAsACAAUgBPAFcAUwAoAGEAcgByAF8AMQBfAGYAbABhAHQAKQAsAFwAbgAgACAAIAAgACAAIAAgACAAbABlAG4AXwAyACwAIABSAE8AVwBTACgAYQByAHIAXwAyAF8AZgBsAGEAdAApACwAXABuACAAIAAgACAAIAAgACAAIAB0AG8AdABhAGwALAAgAGwAZQBuAF8AMQAgACoAIABsAGUAbgBfADIALABcAG4AIAAgACAAIAAgACAAIAAgAFwAbgAgACAAIAAgACAAIAAgACAALwAvACAAVQBzAGUAIABNAEEASwBFAEEAUgBSAEEAWQAgAHQAbwAgAGMAbwBuAHMAdAByAHUAYwB0ACAAdABoAGUAIABDAGEAcgB0AGUAcwBpAGEAbgAgAHAAcgBvAGQAdQBjAHQAXABuACAAIAAgACAAIAAgACAAIABvAHUAdABwAHUAdAAsACAATQBBAEsARQBBAFIAUgBBAFkAKABcAG4AIAAgACAAIAAgACAAIAAgACAAIAAgACAAdABvAHQAYQBsACwAXABuACAAIAAgACAAIAAgACAAIAAgACAAIAAgADIALABcAG4AIAAgACAAIAAgACAAIAAgACAAIAAgACAATABBAE0AQgBEAEEAKAByACwAIABjACwAXABuACAAIAAgACAAIAAgACAAIAAgACAAIAAgACAAIAAgACAATABFAFQAKABcAG4AIAAgACAAIAAgACAAIAAgACAAIAAgACAAIAAgACAAIAAgACAAIAAgAGkAXwAxACwAIABRAFUATwBUAEkARQBOAFQAKAByACAALQAgADEALAAgAGwAZQBuAF8AMgApACAAKwAgADEALABcAG4AIAAgACAAIAAgACAAIAAgACAAIAAgACAAIAAgACAAIAAgACAAIAAgAGkAXwAyACwAIABNAE8ARAAoAHIAIAAtACAAMQAsACAAbABlAG4AXwAyACkAIAArACAAMQAsAFwAbgAgACAAIAAgACAAIAAgACAAIAAgACAAIAAgACAAIAAgACAAIAAgACAASQBGACgAYwAgAD0AIAAxACwAIABJAE4ARABFAFgAKABhAHIAcgBfADEAXwBmAGwAYQB0ACwAIABpAF8AMQApACwAIABJAE4ARABFAFgAKABhAHIAcgBfADIAXwBmAGwAYQB0ACwAIABpAF8AMgApACkAXABuACAAIAAgACAAIAAgACAAIAAgACAAIAAgACAAIAAgACAAKQBcAG4AIAAgACAAIAAgACAAIAAgACAAIAAgACAAKQBcAG4AIAAgACAAIAAgACAAIAAgACkALABcAG4AIAAgACAAIAAgACAAIAAgAG8AdQB0AHAAdQB0AFwAbgAgACAAIAAgACkAXABuACkAOwBcAG4AXABuAC8AKgAgAEwASQBTAFQAXwBJAE4AVgBFAFIAVABcAG4AIAAgACAAUAB1AHIAcABvAHMAZQA6AFwAbgAgACAAIABGAGwAaQBwAHMAIABhACAAMgBEACAAdABhAGIAbABlACAAYgB5ACAAcgBvAHcAcwAsACAAYwBvAGwAdQBtAG4AcwAsACAAbwByACAAYgBvAHQAaAAgACgAbQBpAHIAcgBvAHIALQBsAGkAawBlACAAaQBuAHYAZQByAHMAaQBvAG4AKQAuAFwAbgBcAG4AIAAgACAASQBuAHAAdQB0AHMAOgBcAG4AIAAgACAALQAgAHQAYQBiAGwAZQAgADoAIABBACAAMgBEACAAYQByAHIAYQB5ACAAbwByACAAcgBhAG4AZwBlAFwAbgAgACAAIAAtACAAWwBtAG8AZABlAF0AOgAgAE8AcAB0AGkAbwBuAGEAbAAuACAASQBuAHYAZQByAHMAaQBvAG4AIABtAG8AZABlACAAKABkAGUAZgBhAHUAbAB0ADoAIABcACIAUgBPAFcAUwBcACIAKQBcAG4AIAAgACAAIAAgACAAIABcACIAUgBPAFcAUwBcACIAIACSISAARgBsAGkAcAAgAHYAZQByAHQAaQBjAGEAbABsAHkAIAAoAHQAbwBwAC0AdABvAC0AYgBvAHQAdABvAG0AKQBcAG4AIAAgACAAIAAgACAAIABcACIAQwBPAEwAUwBcACIAIACSISAARgBsAGkAcAAgAGgAbwByAGkAegBvAG4AdABhAGwAbAB5ACAAKABsAGUAZgB0AC0AdABvAC0AcgBpAGcAaAB0ACkAXABuACAAIAAgACAAIAAgACAAXAAiAEIATwBUAEgAXAAiACAAkiEgAEYAbABpAHAAIABiAG8AdABoACAAcgBvAHcAcwAgAGEAbgBkACAAYwBvAGwAdQBtAG4AcwBcAG4AXABuACAAIAAgAEIAZQBoAGEAdgBpAG8AcgA6AFwAbgAgACAAIAAtACAAUAByAGUAcwBlAHIAdgBlAHMAIAAyAEQAIABzAGgAYQBwAGUAXABuACAAIAAgAC0AIABGAGwAaQBwAHMAIABiAGEAcwBlAGQAIABvAG4AIAB0AGgAZQAgAHMAZQBsAGUAYwB0AGUAZAAgAGQAaQByAGUAYwB0AGkAbwBuAFwAbgAgACAAIAAtACAARABvAGUAcwAgAG4AbwB0ACAAZgBsAGEAdAB0AGUAbgAgAG8AcgAgAHQAcgBhAG4AcwBwAG8AcwBlAFwAbgBcAG4AIAAgACAARQB4AGEAbQBwAGwAZQBzADoAXABuACAAIAAgAEwASQBTAFQAXwBJAE4AVgBFAFIAVAAoAHsAewBcACIAQQBcACIALABcACIAQgBcACIAOwBcACIAQwBcACIALABcACIARABcACIAfQB9ACwAIABcACIAUgBPAFcAUwBcACIAKQAgAJIhXABuACAAIAAgACAAIAB7AFwAIgBDAFwAIgAsAFwAIgBEAFwAIgA7AFwAbgAgACAAIAAgACAAIABcACIAQQBcACIALABcACIAQgBcACIAfQBcAG4AXABuACAAIAAgAEwASQBTAFQAXwBJAE4AVgBFAFIAVAAoAHsAewBcACIAQQBcACIALABcACIAQgBcACIAOwBcACIAQwBcACIALABcACIARABcACIAfQB9ACwAIABcACIAQwBPAEwAUwBcACIAKQAgAJIhXABuACAAIAAgACAAIAB7AFwAIgBCAFwAIgAsAFwAIgBBAFwAIgA7AFwAbgAgACAAIAAgACAAIABcACIARABcACIALABcACIAQwBcACIAfQBcAG4AXABuACAAIAAgAEwASQBTAFQAXwBJAE4AVgBFAFIAVAAoAHsAewBcACIAQQBcACIALABcACIAQgBcACIAOwBcACIAQwBcACIALABcACIARABcACIAfQB9ACwAIABcACIAQgBPAFQASABcACIAKQAgAJIhXABuACAAIAAgACAAIAB7AFwAIgBEAFwAIgAsAFwAIgBDAFwAIgA7AFwAbgAgACAAIAAgACAAIABcACIAQgBcACIALABcACIAQQBcACIAfQBcAG4AKgAvAFwAbgBMAEkAUwBUAF8ASQBOAFYARQBSAFQAIAA9ACAATABBAE0AQgBEAEEAKAB0AGEAYgBsAGUALAAgAFsAbQBvAGQAZQBdACwAXABuACAAIAAgACAATABFAFQAKABcAG4AIAAgACAAIAAgACAAIAAgAG0AbwBkAGUALAAgAEkARgAoAEkAUwBPAE0ASQBUAFQARQBEACgAbQBvAGQAZQApACwAIABcACIAUgBPAFcAUwBcACIALAAgAFUAUABQAEUAUgAoAG0AbwBkAGUAKQApACwAXABuACAAIAAgACAAIAAgACAAIAByAG8AdwBzACwAIABSAE8AVwBTACgAdABhAGIAbABlACkALABcAG4AIAAgACAAIAAgACAAIAAgAGMAbwBsAHMALAAgAEMATwBMAFUATQBOAFMAKAB0AGEAYgBsAGUAKQAsAFwAbgAgACAAIAAgACAAIAAgACAAZgBsAGkAcABwAGUAZAAsACAAUwBXAEkAVABDAEgAKABcAG4AIAAgACAAIAAgACAAIAAgACAAIAAgACAAbQBvAGQAZQAsAFwAbgAgACAAIAAgACAAIAAgACAAIAAgACAAIABcACIAUgBPAFcAUwBcACIALAAgAEkATgBEAEUAWAAoAHQAYQBiAGwAZQAsACAAUwBFAFEAVQBFAE4AQwBFACgAcgBvAHcAcwAsACAALAAgAHIAbwB3AHMALAAgAC0AMQApACwAIABTAEUAUQBVAEUATgBDAEUAKAAxACwAIABjAG8AbABzACkAKQAsAFwAbgAgACAAIAAgACAAIAAgACAAIAAgACAAIABcACIAQwBPAEwAUwBcACIALAAgAEkATgBEAEUAWAAoAHQAYQBiAGwAZQAsACAAUwBFAFEAVQBFAE4AQwBFACgAcgBvAHcAcwApACwAIABTAEUAUQBVAEUATgBDAEUAKAAxACwAIABjAG8AbABzACwAIABjAG8AbABzACwAIAAtADEAKQApACwAXABuACAAIAAgACAAIAAgACAAIAAgACAAIAAgAFwAIgBCAE8AVABIAFwAIgAsACAASQBOAEQARQBYACgAdABhAGIAbABlACwAIABTAEUAUQBVAEUATgBDAEUAKAByAG8AdwBzACwAIAAsACAAcgBvAHcAcwAsACAALQAxACkALAAgAFMARQBRAFUARQBOAEMARQAoADEALAAgAGMAbwBsAHMALAAgAGMAbwBsAHMALAAgAC0AMQApACkALABcAG4AIAAgACAAIAAgACAAIAAgACAAIAAgACAAdABhAGIAbABlAFwAbgAgACAAIAAgACAAIAAgACAAKQAsAFwAbgAgACAAIAAgACAAIAAgACAAZgBsAGkAcABwAGUAZABcAG4AIAAgACAAIAApAFwAbgApADsAXABuAFwAbgAvACoAIABMAEkAUwBUAF8AVwBSAEEAUABcAG4AIAAgACAAUAB1AHIAcABvAHMAZQA6AFwAbgAgACAAIABSAG8AdABhAHQAZQBzACAAYQAgAGwAaQBzAHQAIABiAHkAIABOACAAcABvAHMAaQB0AGkAbwBuAHMAIAB3AGkAdABoACAAdwByAGEAcABhAHIAbwB1AG4AZAAsACAAcAByAGUAcwBlAHIAdgBpAG4AZwAgAGEAbABsACAAdgBhAGwAdQBlAHMALgBcAG4AXABuACAAIAAgAEkAbgBwAHUAdABzADoAXABuACAAIAAgAC0AIABsAGkAcwB0ACAAOgAgAEEAIAB2AGUAcgB0AGkAYwBhAGwAIABvAHIAIABoAG8AcgBpAHoAbwBuAHQAYQBsACAAYQByAHIAYQB5ACAAdABvACAAdwByAGEAcABcAG4AIAAgACAALQAgAG4AIAAgACAAIAA6ACAATgB1AG0AYgBlAHIAIABvAGYAIABwAG8AcwBpAHQAaQBvAG4AcwAgAHQAbwAgAHcAcgBhAHAAXABuACAAIAAgACAAIAAgACAAUABvAHMAaQB0AGkAdgBlACAAkiEgAHcAcgBhAHAAIAByAGkAZwBoAHQALwBkAG8AdwBuAFwAbgAgACAAIAAgACAAIAAgAE4AZQBnAGEAdABpAHYAZQAgAJIhIAB3AHIAYQBwACAAbABlAGYAdAAvAHUAcABcAG4AXABuACAAIAAgAEIAZQBoAGEAdgBpAG8AcgA6AFwAbgAgACAAIAAtACAARgBsAGEAdAB0AGUAbgBzACAAdABoAGUAIABsAGkAcwB0ACAAdABvACAAYQAgADEARAAgAGEAcgByAGEAeQBcAG4AIAAgACAALQAgAFcAcgBhAHAAcwAgAGUAbABlAG0AZQBuAHQAcwAgAGMAaQByAGMAdQBsAGEAcgBsAHkAIABiAHkAIABOACAAcABvAHMAaQB0AGkAbwBuAHMAXABuACAAIAAgAC0AIABPAHUAdABwAHUAdAAgAG8AcgBpAGUAbgB0AGEAdABpAG8AbgAgAG0AYQB0AGMAaABlAHMAIABpAG4AcAB1AHQAXABuAFwAbgAgACAAIABFAHgAYQBtAHAAbABlAHMAOgBcAG4AIAAgACAATABJAFMAVABfAFcAUgBBAFAAKAB7AFwAIgBBAFwAIgAsAFwAIgBCAFwAIgAsAFwAIgBDAFwAIgAsAFwAIgBEAFwAIgB9ACwAIAAxACkAIACSISAAewBcACIARABcACIALABcACIAQQBcACIALABcACIAQgBcACIALABcACIAQwBcACIAfQBcAG4AIAAgACAATABJAFMAVABfAFcAUgBBAFAAKAB7ADEALAAyACwAMwAsADQAfQAsACAALQAyACkAIACSISAAewAzACwANAAsADEALAAyAH0AXABuAFwAbgAgACAAIABTAGUAZQAgAGEAbABzAG8AOgBcAG4AIAAgACAALQAgAEwASQBTAFQAXwBDAE8AUABZAF8AUgBFAFYARQBSAFMARQBcAG4AIAAgACAALQAgAEwASQBTAFQAXwBSAE8AVABBAFQARQAgACgAYQBsAHQAZQByAG4AYQB0AGUAIABuAGEAbQBlACkAXABuACoALwBcAG4ATABJAFMAVABfAFcAUgBBAFAAIAA9ACAATABBAE0AQgBEAEEAKABsAGkAcwB0ACwAIABuACwAXABuACAAIAAgACAATABFAFQAKABcAG4AIAAgACAAIAAgACAAIAAgAGYAbABhAHQALAAgAFQATwBDAE8ATAAoAGwAaQBzAHQALAAgADMAKQAsAFwAbgAgACAAIAAgACAAIAAgACAAbABlAG4ALAAgAFIATwBXAFMAKABmAGwAYQB0ACkALABcAG4AIAAgACAAIAAgACAAIAAgAHMAdABlAHAAcwAsACAATQBPAEQAKABuACwAIABsAGUAbgApACwAXABuACAAIAAgACAAIAAgACAAIAB3AHIAYQBwAHAAZQBkACwAIABJAE4ARABFAFgAKABmAGwAYQB0ACwAIABTAEUAUQBVAEUATgBDAEUAKABsAGUAbgAsACAALAAgAGwAZQBuACAALQAgAHMAdABlAHAAcwAgACsAIAAxACwAIAAxACkAKQAsAFwAbgAgACAAIAAgACAAIAAgACAASQBGACgAQwBPAEwAVQBNAE4AUwAoAGwAaQBzAHQAKQAgAD4AIAAxACwAIABUAFIAQQBOAFMAUABPAFMARQAoAHcAcgBhAHAAcABlAGQAKQAsACAAdwByAGEAcABwAGUAZAApAFwAbgAgACAAIAAgACkAXABuACkAOwBcAG4AXABuAC8AKgAgAEwASQBTAFQAXwBOAFwAbgAgACAAIABQAHUAcgBwAG8AcwBlADoAXABuACAAIAAgAFIAZQB0AHUAcgBuAHMAIABhACAAbABpAHMAdAAgAG8AZgAgAGEAIABzAGkAbgBnAGwAZQAgAHIAZQBwAGUAYQB0AGUAZAAgAHYAYQBsAHUAZQAuAFwAbgBcAG4AIAAgACAASQBuAHAAdQB0AHMAOgBcAG4AIAAgACAALQAgAHYAYQBsAHUAZQAgADoAIABUAGgAZQAgAHYAYQBsAHUAZQAgAHQAbwAgAHIAZQBwAGUAYQB0AFwAbgAgACAAIAAtACAAYwBvAHUAbgB0ACAAOgAgAE4AdQBtAGIAZQByACAAbwBmACAAdABpAG0AZQBzACAAdABvACAAcgBlAHAAZQBhAHQAIABpAHQAXABuACAAIAAgAC0AIABbAG0AbwBkAGUAXQA6ACAATwBwAHQAaQBvAG4AYQBsAC4AIABPAHUAdABwAHUAdAAgAG8AcgBpAGUAbgB0AGEAdABpAG8AbgBcAG4AIAAgACAAIAAgACAAIAAwACAAKABkAGUAZgBhAHUAbAB0ACkAIAA9ACAAdgBlAHIAdABpAGMAYQBsACAAbABpAHMAdABcAG4AIAAgACAAIAAgACAAIAAxACAAPQAgAGgAbwByAGkAegBvAG4AdABhAGwAIABsAGkAcwB0AFwAbgBcAG4AIAAgACAAQgBlAGgAYQB2AGkAbwByADoAXABuACAAIAAgAC0AIABXAG8AcgBrAHMAIAB3AGkAdABoACAAdABlAHgAdAAsACAAbgB1AG0AYgBlAHIAcwAsACAAbABvAGcAaQBjAGEAbABzACwAIABhAG4AZAAgAGUAcgByAG8AcgAgAHYAYQBsAHUAZQBzAFwAbgAgACAAIAAtACAAUgBlAHQAdQByAG4AcwAgAGEAIAB1AG4AaQBmAG8AcgBtACAAbABpAHMAdAAgAG8AZgAgAHQAaABlACAAcwBwAGUAYwBpAGYAaQBlAGQAIABsAGUAbgBnAHQAaABcAG4AIAAgACAALQAgAFMAdQBwAHAAbwByAHQAcwAgAG8AdQB0AHAAdQB0ACAAYQBzACAAYQAgAGMAbwBsAHUAbQBuACAAbwByACAAcgBvAHcAXABuAFwAbgAgACAAIABFAHgAYQBtAHAAbABlAHMAOgBcAG4AIAAgACAATABJAFMAVABfAE4AKABcACIAWABcACIALAAgADMAKQAgACAAIAAgACAAIAAgAJIhIAB7AFwAIgBYAFwAIgA7ACAAXAAiAFgAXAAiADsAIABcACIAWABcACIAfQBcAG4AIAAgACAATABJAFMAVABfAE4AKAAxACwAIAA0ACwAIAAxACkAIAAgACAAIAAgACAAkiEgAHsAMQAsACAAMQAsACAAMQAsACAAMQB9AFwAbgAgACAAIABMAEkAUwBUAF8ATgAoAFQAUgBVAEUALAAgADIAKQAgACAAIAAgACAAIACSISAAewBUAFIAVQBFADsAIABUAFIAVQBFAH0AXABuACoALwBcAG4ATABJAFMAVABfAE4AIAA9ACAATABBAE0AQgBEAEEAKAB2AGEAbAB1AGUALAAgAGMAbwB1AG4AdAAsACAAWwBtAG8AZABlAF0ALABcAG4AIAAgACAAIABMAEUAVAAoAFwAbgAgACAAIAAgACAAIAAgACAAbQBvAGQAZQAsACAASQBGACgASQBTAE8ATQBJAFQAVABFAEQAKABtAG8AZABlACkALAAgADAALAAgAG0AbwBkAGUAKQAsAFwAbgAgACAAIAAgACAAIAAgACAAdgBlAGMAdABvAHIALAAgAEkATgBEAEUAWAAoAFMARQBRAFUARQBOAEMARQAoADEALAAgACwAIAAxACwAIAAwACkAIAArACAAMAAgACoAIABTAEUAUQBVAEUATgBDAEUAKABjAG8AdQBuAHQAKQAsACAAMQApACAAKgAgADAAIAArACAAdgBhAGwAdQBlACwAXABuACAAIAAgACAAIAAgACAAIABJAEYAKABtAG8AZABlACAAPQAgADEALAAgAFQAUgBBAE4AUwBQAE8AUwBFACgAdgBlAGMAdABvAHIAKQAsACAAdgBlAGMAdABvAHIAKQBcAG4AIAAgACAAIAApAFwAbgApADsAXABuAFwAbgAvACoAIABMAEkAUwBUAF8ARgBJAEwAVABFAFIAXwBJAE4ARABFAFgARQBEAFwAbgAgACAAIABQAHUAcgBwAG8AcwBlADoAXABuACAAIAAgAFIAZQB0AHUAcgBuAHMAIABpAHQAZQBtAHMAIABmAHIAbwBtACAAYQAgAGwAaQBzAHQAIABiAGEAcwBlAGQAIABvAG4AIABhACAAbABpAHMAdAAgAG8AZgAgAGkAbgBkAGUAeAAgAHAAbwBzAGkAdABpAG8AbgBzACAAKAAxAC0AYgBhAHMAZQBkACkALgBcAG4AXABuACAAIAAgAEkAbgBwAHUAdABzADoAXABuACAAIAAgAC0AIABsAGkAcwB0ACAAIAAgACAAOgAgAEEAIAAxAEQAIABhAHIAcgBhAHkAIABvAHIAIAByAGEAbgBnAGUAIABvAGYAIAB2AGEAbAB1AGUAcwBcAG4AIAAgACAALQAgAGkAbgBkAGUAeABlAHMAIAA6ACAAQQAgAGwAaQBzAHQAIABvAGYAIABuAHUAbQBlAHIAaQBjACAAcABvAHMAaQB0AGkAbwBuAHMAIAAoADEALQBiAGEAcwBlAGQAKQBcAG4AXABuACAAIAAgAEIAZQBoAGEAdgBpAG8AcgA6AFwAbgAgACAAIAAtACAAUgBlAHQAcgBpAGUAdgBlAHMAIABlAGwAZQBtAGUAbgB0AHMAIABmAHIAbwBtACAAYABsAGkAcwB0AGAAIABhAHQAIAB0AGgAZQAgAHMAcABlAGMAaQBmAGkAZQBkACAAaQBuAGQAZQB4ACAAcABvAHMAaQB0AGkAbwBuAHMAXABuACAAIAAgAC0AIABJAGcAbgBvAHIAZQBzACAAbABpAHMAdAAgAG8AcgBpAGUAbgB0AGEAdABpAG8AbgAgACgAYQB1AHQAbwBtAGEAdABpAGMAYQBsAGwAeQAgAGYAbABhAHQAdABlAG4AcwApAFwAbgAgACAAIAAtACAATwB1AHQAcAB1AHQAIABtAGEAdABjAGgAZQBzACAAaQBuAGQAZQB4ACAAbwByAGQAZQByAFwAbgBcAG4AIAAgACAARQB4AGEAbQBwAGwAZQBzADoAXABuACAAIAAgAEwASQBTAFQAXwBGAEkATABUAEUAUgBfAEkATgBEAEUAWABFAEQAKAB7AFwAIgBBAFwAIgAsAFwAIgBCAFwAIgAsAFwAIgBDAFwAIgAsAFwAIgBEAFwAIgB9ACwAIAB7ADEALAAzAH0AKQAgAJIhIAB7AFwAIgBBAFwAIgA7ACAAXAAiAEMAXAAiAH0AXABuACAAIAAgAEwASQBTAFQAXwBGAEkATABUAEUAUgBfAEkATgBEAEUAWABFAEQAKABBADEAOgBBADEAMAAsACAAewAyACwANAAsADYAfQApACAAkiEgAHYAYQBsAHUAZQBzACAAZgByAG8AbQAgAHQAaABvAHMAZQAgAHIAbwB3AHMAXABuAFwAbgAgACAAIABTAGUAZQAgAGEAbABzAG8AOgBcAG4AIAAgACAALQAgAEwASQBTAFQAXwBFAE4AVQBNAEUAUgBBAFQARQBcAG4AIAAgACAALQAgAEwASQBTAFQAXwBEAFUAUABFAFMAXwBUAEEAQgBMAEUAXABuACAAIAAgAC0AIABJAE4ARABFAFgAXABuACoALwBcAG4ATABJAFMAVABfAEYASQBMAFQARQBSAF8ASQBOAEQARQBYAEUARAAgAD0AIABMAEEATQBCAEQAQQAoAGwAaQBzAHQALAAgAGkAbgBkAGUAeABlAHMALABcAG4AIAAgACAAIABMAEUAVAAoAGYAbABhAHQALAAgAFQATwBDAE8ATAAoAGwAaQBzAHQALAAgADMAKQAsACAAcgBlAHMAdQBsAHQALAAgAEkATgBEAEUAWAAoAGYAbABhAHQALAAgAGkAbgBkAGUAeABlAHMAKQAsACAAcgBlAHMAdQBsAHQAKQBcAG4AKQA7AFwAbgBcAG4ALwAqACAATABJAFMAVABfAEkAUwBfAEQASQBTAFQASQBOAEMAVABcAG4AIAAgACAAUAB1AHIAcABvAHMAZQA6AFwAbgAgACAAIABSAGUAdAB1AHIAbgBzACAAVABSAFUARQAgAGkAZgAgAGEAbABsACAAdgBhAGwAdQBlAHMAIABpAG4AIAB0AGgAZQAgAGwAaQBzAHQAIABhAHIAZQAgAHUAbgBpAHEAdQBlACAAKABuAG8AIABkAHUAcABsAGkAYwBhAHQAZQBzACkALAAgAEYAQQBMAFMARQAgAG8AdABoAGUAcgB3AGkAcwBlAC4AXABuAFwAbgAgACAAIABJAG4AcAB1AHQAcwA6AFwAbgAgACAAIAAtACAAbABpAHMAdAAgADoAIABBACAAMQBEACAAbwByACAAMgBEACAAcgBhAG4AZwBlACAAbwBmACAAdgBhAGwAdQBlAHMAXABuAFwAbgAgACAAIABCAGUAaABhAHYAaQBvAHIAOgBcAG4AIAAgACAALQAgAEYAbABhAHQAdABlAG4AcwAgAGkAbgBwAHUAdAAgAHQAbwAgAGEAIABzAGkAbgBnAGwAZQAgAGMAbwBsAHUAbQBuAFwAbgAgACAAIAAtACAAQwBvAG0AcABhAHIAZQBzACAAYwBvAHUAbgB0ACAAbwBmACAAdABvAHQAYQBsACAAdgBzAC4AIAB1AG4AaQBxAHUAZQAgAGkAdABlAG0AcwBcAG4AIAAgACAALQAgAFIAZQB0AHUAcgBuAHMAIABUAFIAVQBFACAAaQBmACAAdABoAGUAeQAgAG0AYQB0AGMAaAAsACAARgBBAEwAUwBFACAAaQBmACAAZAB1AHAAbABpAGMAYQB0AGUAcwAgAGUAeABpAHMAdABcAG4AXABuACAAIAAgAEUAeABhAG0AcABsAGUAcwA6AFwAbgAgACAAIABMAEkAUwBUAF8ASQBTAF8ARABJAFMAVABJAE4AQwBUACgAewBcACIAQQBcACIALABcACIAQgBcACIALABcACIAQwBcACIAfQApACAAkiEgAFQAUgBVAEUAXABuACAAIAAgAEwASQBTAFQAXwBJAFMAXwBEAEkAUwBUAEkATgBDAFQAKAB7AFwAIgBBAFwAIgAsAFwAIgBCAFwAIgAsAFwAIgBBAFwAIgB9ACkAIACSISAARgBBAEwAUwBFAFwAbgBcAG4AIAAgACAAUwBlAGUAIABhAGwAcwBvADoAXABuACAAIAAgAC0AIABMAEkAUwBUAF8ARABVAFAARQBTAF8AVABBAEIATABFAFwAbgAgACAAIAAtACAATABJAFMAVABfAEYASQBMAFQARQBSAF8ASQBOAEQARQBYAEUARABcAG4AIAAgACAALQAgAFUATgBJAFEAVQBFAFwAbgAqAC8AXABuAEwASQBTAFQAXwBJAFMAXwBEAEkAUwBUAEkATgBDAFQAIAA9ACAATABBAE0AQgBEAEEAKABsAGkAcwB0ACwAXABuACAAIAAgACAATABFAFQAKABmAGwAYQB0ACwAIABUAE8AQwBPAEwAKABsAGkAcwB0ACwAIAAzACkALAAgAHIAZQBzAHUAbAB0ACwAIABDAE8AVQBOAFQAQQAoAGYAbABhAHQAKQAgAD0AIABDAE8AVQBOAFQAQQAoAFUATgBJAFEAVQBFACgAZgBsAGEAdAApACkALAAgAHIAZQBzAHUAbAB0ACkAXABuACkAOwAiAH0ALAB7ACIAcABhAHQAaAAiADoAIgAvAHAAcgBvAGoAZQBjAHQAcwAvAE0AYQB0AGgAIgAsACIAdABlAHgAdAAiADoAIgAvACoAIABNAEEAVABIAF8ATABDAE0AXwBTAEMAQQBMAEUARAA6AFwAbgAgACAAIABQAHUAcgBwAG8AcwBlADoAXABuACAAIAAgAEMAbwBtAHAAdQB0AGUAcwAgAHQAaABlACAAbABlAGEAcwB0ACAAYwBvAG0AbQBvAG4AIABtAHUAbAB0AGkAcABsAGUAIAAoAEwAQwBNACkAIABvAGYAIAB0AHcAbwAgAGQAZQBjAGkAbQBhAGwAIAB2AGEAbAB1AGUAcwAgAGIAeQAgAHMAYwBhAGwAaQBuAGcAIAB0AGgAZQBtACAAdABvACAAaQBuAHQAZQBnAGUAcgBzAC4AXABuACAAIAAgAFIAZQB0AHUAcgBuAHMAIABhACAAZABlAGMAaQBtAGEAbAAgAGEAcABwAHIAbwB4AGkAbQBhAHQAaQBvAG4AIABvAGYAIAB0AGgAZQAgAEwAQwBNACAAdQBzAGkAbgBnACAAYQAgAHQAdQBuAGEAYgBsAGUAIABwAHIAZQBjAGkAcwBpAG8AbgAgAGYAYQBjAHQAbwByAC4AXABuAFwAbgAgACAAIABQAGEAcgBhAG0AZQB0AGUAcgBzADoAXABuACAAIAAgAC0AIABhACAAKAByAGUAcQB1AGkAcgBlAGQAKQA6ACAARgBpAHIAcwB0ACAAZABlAGMAaQBtAGEAbAAgAGkAbgBwAHUAdAAgACgAbQB1AHMAdAAgAGIAZQAgAD4AIAAwACkAXABuACAAIAAgAC0AIABiACAAKAByAGUAcQB1AGkAcgBlAGQAKQA6ACAAUwBlAGMAbwBuAGQAIABkAGUAYwBpAG0AYQBsACAAaQBuAHAAdQB0ACAAKABtAHUAcwB0ACAAYgBlACAAPgAgADAAKQBcAG4AIAAgACAALQAgAHAAcgBlAGMAaQBzAGkAbwBuACAAKABvAHAAdABpAG8AbgBhAGwAKQA6ACAATgB1AG0AYgBlAHIAIABvAGYAIABkAGUAYwBpAG0AYQBsACAAZABpAGcAaQB0AHMAIAB0AG8AIAB1AHMAZQAgAGYAbwByACAAcwBjAGEAbABpAG4AZwAgACgAZABlAGYAYQB1AGwAdAAgAD0AIAA2ACkAXABuAFwAbgAgACAAIABOAG8AdABlAHMAOgBcAG4AIAAgACAALQAgAEkAbgB0AGUAcgBuAGEAbABsAHkAIABtAHUAbAB0AGkAcABsAGkAZQBzACAAaQBuAHAAdQB0AHMAIABiAHkAIAAxADAAXgBwAHIAZQBjAGkAcwBpAG8AbgAsACAAcgBvAHUAbgBkAHMALAAgAGEAbgBkACAAZgBpAG4AZABzACAATABDAE0AIABhAHMAIABpAGYAIAB0AGgAZQB5ACAAdwBlAHIAZQAgAGkAbgB0AGUAZwBlAHIAcwAuAFwAbgAgACAAIAAtACAAUgBlAHMAdQBsAHQAIABpAHMAIAB0AGgAZQBuACAAcwBjAGEAbABlAGQAIABiAGEAYwBrACAAZABvAHcAbgAgAHQAbwAgAHIAZQBmAGwAZQBjAHQAIABvAHIAaQBnAGkAbgBhAGwAIABtAGEAZwBuAGkAdAB1AGQAZQAuAFwAbgAgACAAIAAtACAAUAByAGUAYwBpAHMAaQBvAG4AIABkAGUAdABlAHIAbQBpAG4AZQBzACAAdABoAGUAIABhAGMAYwB1AHIAYQBjAHkAIABvAGYAIABhAHAAcAByAG8AeABpAG0AYQB0AGkAbwBuACAAYQBuAGQAIAB0AGgAZQAgAHMAaQB6AGUAIABvAGYAIABpAG4AdABlAHIAbQBlAGQAaQBhAHIAeQAgAHYAYQBsAHUAZQBzAC4AXABuACAAIAAgAC0AIABSAGUAdAB1AHIAbgBzACAAXAAiACMAVgBBAEwAVQBFACEAXAAiACAAZgBvAHIAIABuAG8AbgAtAHAAbwBzAGkAdABpAHYAZQAgAGkAbgBwAHUAdABzAC4AXABuAFwAbgAgACAAIABFAHgAYQBtAHAAbABlADoAXABuACAAIAAgAE0AQQBUAEgAXwBMAEMATQBfAFMAQwBBAEwARQBEACgAMQAuADYAMQA4ADAAMwAzADkAOAA5ACwAIAAyAC4ANAAxADQAMgAxADMANQA2ADIAKQAgACAAIAAgACAAIAAgACAAIAAgACAAkiEgAEgiIAAxADcANwA1ADUAOAAuADEAOQA3ADEAXABuACAAIAAgAE0AQQBUAEgAXwBMAEMATQBfAFMAQwBBAEwARQBEACgAMQAuADUALAAgADIALgAyADUALAAgADQAKQAgACAAIAAgACAAIAAgACAAIAAgACAAIAAgACAAIAAgACAAIAAgACAAIAAgACAAkiEgAEgiIAA0AC4ANQBcAG4AIAAgACAATQBBAFQASABfAEwAQwBNAF8AUwBDAEEATABFAEQAKAAwACwAIAA1ACkAIAAgACAAIAAgACAAIAAgACAAIAAgACAAIAAgACAAIAAgACAAIAAgACAAIAAgACAAIAAgACAAIAAgACAAIACSISAAXAAiACMAVgBBAEwAVQBFACEAXAAiAFwAbgAqAC8AXABuAE0AQQBUAEgAXwBMAEMATQBfAFMAQwBBAEwARQBEACAAPQAgAEwAQQBNAEIARABBACgAYQAsACAAYgAsACAAWwBwAHIAZQBjAGkAcwBpAG8AbgBdACwAXABuACAAIAAgACAASQBGACgAXABuACAAIAAgACAAIAAgACAAIABPAFIAKABhACAAPAA9ACAAMAAsACAAYgAgADwAPQAgADAAKQAsAFwAbgAgACAAIAAgACAAIAAgACAAXAAiACMAVgBBAEwAVQBFACEAXAAiACwAXABuACAAIAAgACAAIAAgACAAIABMAEUAVAAoAFwAbgAgACAAIAAgACAAIAAgACAAIAAgACAAIABwAHIAZQBjAGkAcwBpAG8AbgAsACAASQBGACgASQBTAE8ATQBJAFQAVABFAEQAKABwAHIAZQBjAGkAcwBpAG8AbgApACwAIAA2ACwAIABwAHIAZQBjAGkAcwBpAG8AbgApACwAXABuACAAIAAgACAAIAAgACAAIAAgACAAIAAgAHMAYwBhAGwAZQAsACAAMQAwACAAXgAgAHAAcgBlAGMAaQBzAGkAbwBuACwAXABuACAAIAAgACAAIAAgACAAIAAgACAAIAAgAC8AKgAgAEYAaQB4AGUAZAAgAHMAYwBhAGwAaQBuAGcAIABmAGEAYwB0AG8AcgAgAHQAbwAgAGMAbwBuAHYAZQByAHQAIABkAGUAYwBpAG0AYQBsAHMAIAB0AG8AIABpAG4AdABlAGcAZQByAHMAIAAqAC8AXABuACAAIAAgACAAIAAgACAAIAAgACAAIAAgAGEAcwBjAGEAbABlACwAIABSAE8AVQBOAEQAKABhACAAKgAgAHMAYwBhAGwAZQAsACAAMAApACwAXABuACAAIAAgACAAIAAgACAAIAAgACAAIAAgAC8AKgAgAFMAYwBhAGwAZQBkACAAYQBuAGQAIAByAG8AdQBuAGQAZQBkACAAYQAgACoALwBcAG4AIAAgACAAIAAgACAAIAAgACAAIAAgACAAYgBzAGMAYQBsAGUALAAgAFIATwBVAE4ARAAoAGIAIAAqACAAcwBjAGEAbABlACwAIAAwACkALABcAG4AIAAgACAAIAAgACAAIAAgACAAIAAgACAALwAqACAAUwBjAGEAbABlAGQAIABhAG4AZAAgAHIAbwB1AG4AZABlAGQAIABiACAAKgAvAFwAbgAgACAAIAAgACAAIAAgACAAIAAgACAAIABwAHIAbwBkACwAIABhAHMAYwBhAGwAZQAgACoAIABiAHMAYwBhAGwAZQAsAFwAbgAgACAAIAAgACAAIAAgACAAIAAgACAAIAAvACoAIABQAHIAbwBkAHUAYwB0ACAAbwBmACAAdABoAGUAIABzAGMAYQBsAGUAZAAgAHYAYQBsAHUAZQBzACAAKgAvAFwAbgAgACAAIAAgACAAIAAgACAAIAAgACAAIABnAGMAZAAsACAARwBDAEQAKABhAHMAYwBhAGwAZQAsACAAYgBzAGMAYQBsAGUAKQAsAFwAbgAgACAAIAAgACAAIAAgACAAIAAgACAAIAAvACoAIABHAHIAZQBhAHQAZQBzAHQAIABjAG8AbQBtAG8AbgAgAGQAaQB2AGkAcwBvAHIAIAAqAC8AXABuACAAIAAgACAAIAAgACAAIAAgACAAIAAgAHgAbABjAG0ALAAgAHAAcgBvAGQAIAAvACAAZwBjAGQALABcAG4AIAAgACAAIAAgACAAIAAgACAAIAAgACAALwAqACAATABDAE0AIABvAGYAIAB0AGgAZQAgAHMAYwBhAGwAZQBkACAAaQBuAHQAZQBnAGUAcgBzACAAKgAvAFwAbgAgACAAIAAgACAAIAAgACAAIAAgACAAIAByAGUAcwB1AGwAdAAsACAAeABsAGMAbQAgAC8AIABzAGMAYQBsAGUALABcAG4AIAAgACAAIAAgACAAIAAgACAAIAAgACAALwAqACAAUgBlAHMAYwBhAGwAZQAgAGIAYQBjAGsAIAB0AG8AIABvAHIAaQBnAGkAbgBhAGwAIABtAGEAZwBuAGkAdAB1AGQAZQAgACoALwBcAG4AIAAgACAAIAAgACAAIAAgACAAIAAgACAAcgBlAHMAdQBsAHQAXABuACAAIAAgACAAIAAgACAAIAApAFwAbgAgACAAIAAgACkAXABuACkAOwBcAG4AXABuAC8AKgAgAE0AQQBUAEgAXwBMAEMATQBfAFMAQwBBAEwARQBEAF8AQQBSAFIAQQBZADoAXABuACAAIAAgAFAAdQByAHAAbwBzAGUAOgBcAG4AIAAgACAAQwBvAG0AcAB1AHQAZQBzACAAdABoAGUAIABsAGUAYQBzAHQAIABjAG8AbQBtAG8AbgAgAG0AdQBsAHQAaQBwAGwAZQAgACgATABDAE0AKQAgAG8AZgAgAGEAbgAgAGEAcgByAGEAeQAgAG8AZgAgAGQAZQBjAGkAbQBhAGwAIABvAHIAIABmAHIAYQBjAHQAaQBvAG4AYQBsACAAdgBhAGwAdQBlAHMALgBcAG4AIAAgACAAUgBlAHQAdQByAG4AcwAgAGEAIABkAGUAYwBpAG0AYQBsACAAYQBwAHAAcgBvAHgAaQBtAGEAdABpAG8AbgAgAG8AZgAgAHQAaABlACAATABDAE0AIAB1AHMAaQBuAGcAIABhACAAcwBwAGUAYwBpAGYAaQBlAGQAIABkAGkAZwBpAHQAIABwAHIAZQBjAGkAcwBpAG8AbgAuAFwAbgBcAG4AIAAgACAAUABhAHIAYQBtAGUAdABlAHIAcwA6AFwAbgAgACAAIAAtACAAYQByAHIAYQB5ACAAKAByAGUAcQB1AGkAcgBlAGQAKQA6ACAAQQAgAG8AbgBlAC0AIABvAHIAIAB0AHcAbwAtAGQAaQBtAGUAbgBzAGkAbwBuAGEAbAAgAGEAcgByAGEAeQAgAG8AZgAgAG4AdQBtAGUAcgBpAGMAIAB2AGEAbAB1AGUAcwAgACgAYQBsAGwAIAA+ACAAMAApAC4AXABuACAAIAAgAC0AIABwAHIAZQBjAGkAcwBpAG8AbgAgACgAbwBwAHQAaQBvAG4AYQBsACkAOgAgAE4AdQBtAGIAZQByACAAbwBmACAAZABlAGMAaQBtAGEAbAAgAGQAaQBnAGkAdABzACAAdABvACAAdQBzAGUAIABmAG8AcgAgAHMAYwBhAGwAaQBuAGcAIAAoAGQAZQBmAGEAdQBsAHQAIAA9ACAANgApAC4AXABuAFwAbgAgACAAIABOAG8AdABlAHMAOgBcAG4AIAAgACAALQAgAEEAbABsACAAaQBuAHAAdQB0AHMAIABtAHUAcwB0ACAAYgBlACAAcwB0AHIAaQBjAHQAbAB5ACAAcABvAHMAaQB0AGkAdgBlAC4AIABSAGUAdAB1AHIAbgBzACAAXAAiACMAVgBBAEwAVQBFACEAXAAiACAAaQBmACAAYQBuAHkAIABuAG8AbgAtAHAAbwBzAGkAdABpAHYAZQAgAHYAYQBsAHUAZQBzACAAYQByAGUAIABwAHIAZQBzAGUAbgB0AC4AXABuACAAIAAgAC0AIABJAG4AdABlAHIAbgBhAGwAbAB5ACAAcwBjAGEAbABlAHMAIABhAGwAbAAgAHYAYQBsAHUAZQBzACAAYgB5ACAAMQAwAF4AcAByAGUAYwBpAHMAaQBvAG4ALAAgAHIAbwB1AG4AZABzACAAdABvACAAaQBuAHQAZQBnAGUAcgBzACwAIAB0AGgAZQBuACAAYQBwAHAAbABpAGUAcwAgAEcAQwBEAC0AYgBhAHMAZQBkACAATABDAE0ALgBcAG4AIAAgACAALQAgAFUAcwBlAHMAIABNAEEAUAAgAGEAbgBkACAAUgBFAEQAVQBDAEUAIABmAG8AcgAgAHYAZQBjAHQAbwByAGkAegBlAGQAIABwAHIAbwBjAGUAcwBzAGkAbgBnACAAYQBuAGQAIABoAGkAZwBoACAAYQBjAGMAdQByAGEAYwB5AC4AXABuACAAIAAgAC0AIABTAGMAYQBsAGUAcwAgAHQAaABlACAAcgBlAHMAdQBsAHQAIABiAGEAYwBrACAAdABvACAAcgBlAGYAbABlAGMAdAAgAG8AcgBpAGcAaQBuAGEAbAAgAG0AYQBnAG4AaQB0AHUAZABlAHMALgBcAG4AIAAgACAALQAgAFAAYQByAHQAaQBjAHUAbABhAHIAbAB5ACAAdQBzAGUAZgB1AGwAIABmAG8AcgAgAGgAYQByAG0AbwBuAGkAegBpAG4AZwAgAG0AaQB4AGUAZAAtAHIAYQB0AGkAbwAgAHMAeQBzAHQAZQBtAHMAIABvAHIAIABwAGUAcgBpAG8AZABpAGMAIABzAGUAcQB1AGUAbgBjAGUAcwAuAFwAbgBcAG4AIAAgACAARQB4AGEAbQBwAGwAZQA6AFwAbgAgACAAIABNAEEAVABIAF8ATABDAE0AXwBTAEMAQQBMAEUARABfAEEAUgBSAEEAWQAoAHsAMAAuADUALAAgADEALgAyADUALAAgADIAfQApACAAIAAgACAAIAAgACAAIAAgACAAIACSISAAMQAwAFwAbgAgACAAIABNAEEAVABIAF8ATABDAE0AXwBTAEMAQQBMAEUARABfAEEAUgBSAEEAWQAoAHsAMQAuADIALAAgADMALgA0ACwAIAAyAC4AMQB9ACwAIAA0ACkAIAAgACAAIAAgACAAIACSISAANAAyADgALgA0AFwAbgAqAC8AXABuAE0AQQBUAEgAXwBMAEMATQBfAFMAQwBBAEwARQBEAF8AQQBSAFIAQQBZACAAPQAgAEwAQQBNAEIARABBACgAYQByAHIAYQB5ACwAIABbAHAAcgBlAGMAaQBzAGkAbwBuAF0ALABcAG4AIAAgACAAIABMAEUAVAAoAFwAbgAgACAAIAAgACAAIAAgACAAcAByAGUAYwBpAHMAaQBvAG4ALAAgAEkARgAoAEkAUwBPAE0ASQBUAFQARQBEACgAcAByAGUAYwBpAHMAaQBvAG4AKQAsACAANgAsACAAcAByAGUAYwBpAHMAaQBvAG4AKQAsAFwAbgAgACAAIAAgACAAIAAgACAAcwBjAGEAbABlACwAIAAxADAAIABeACAAcAByAGUAYwBpAHMAaQBvAG4ALABcAG4AIAAgACAAIAAgACAAIAAgAGYAbABhAHQALAAgAFQATwBDAE8ATAAoAGEAcgByAGEAeQAsACAAMwApACwAXABuACAAIAAgACAAIAAgACAAIAAvACoAIABGAGwAYQB0AHQAZQBuACAAYQByAHIAYQB5ACAAdABvACAAMQBEACAAZgBvAHIAIAB1AG4AaQBmAG8AcgBtACAAaABhAG4AZABsAGkAbgBnACAAKgAvAFwAbgAgACAAIAAgACAAIAAgACAAdgBhAGwAaQBkACwAIABJAFMATgBVAE0AQgBFAFIAKABmAGwAYQB0ACkAIAAqACAAKABmAGwAYQB0ACAAPgAgADAAKQAsAFwAbgAgACAAIAAgACAAIAAgACAALwAqACAARQBuAHMAdQByAGUAIABhAGwAbAAgAHYAYQBsAHUAZQBzACAAYQByAGUAIABwAG8AcwBpAHQAaQB2AGUAIABuAHUAbQBlAHIAaQBjAHMAIAAqAC8AXABuACAAIAAgACAAIAAgACAAIABzAGMAYQBsAGUAZAAsACAASQBGACgAdgBhAGwAaQBkACwAIABSAE8AVQBOAEQAKABmAGwAYQB0ACAAKgAgAHMAYwBhAGwAZQAsACAAMAApACwAIABOAEEAKAApACkALABcAG4AIAAgACAAIAAgACAAIAAgAC8AKgAgAFMAYwBhAGwAZQAgAGEAbgBkACAAcgBvAHUAbgBkACAAZQBhAGMAaAAgAHYAYQBsAGkAZAAgAGUAbgB0AHIAeQAgACoALwBcAG4AIAAgACAAIAAgACAAIAAgAHYAYQBsAGkAZABfAGMAaABlAGMAawAsACAASQBGACgAQwBPAFUATgBUAEEAKABzAGMAYQBsAGUAZAApACAAPQAgAEMATwBVAE4AVAAoAHMAYwBhAGwAZQBkACkALAAgAFQAUgBVAEUALAAgAEYAQQBMAFMARQApACwAXABuACAAIAAgACAAIAAgACAAIAAvACoAIABDAG8AbgBmAGkAcgBtACAAbgBvACAAaQBuAHYAYQBsAGkAZAAgACgATgBBACkAIABlAG4AdAByAGkAZQBzACAAcwBsAGkAcABwAGUAZAAgAHQAaAByAG8AdQBnAGgAIAAqAC8AXABuACAAIAAgACAAIAAgACAAIABvAHUAdABwAHUAdAAsACAASQBGACgAXABuACAAIAAgACAAIAAgACAAIAAgACAAIAAgAE4ATwBUACgAdgBhAGwAaQBkAF8AYwBoAGUAYwBrACkALABcAG4AIAAgACAAIAAgACAAIAAgACAAIAAgACAAXAAiACMAVgBBAEwAVQBFACEAXAAiACwAXABuACAAIAAgACAAIAAgACAAIAAgACAAIAAgAEwARQBUACgAbABjAG0ALAAgAFIARQBEAFUAQwBFACgAMQAsACAAcwBjAGEAbABlAGQALAAgAEwAQQBNAEIARABBACgAYQBjAGMALAAgAHgALAAgACgAYQBjAGMAIAAqACAAeAApACAALwAgAEcAQwBEACgAYQBjAGMALAAgAHgAKQApACkALAAgAGwAYwBtACAALwAgAHMAYwBhAGwAZQApAFwAbgAgACAAIAAgACAAIAAgACAAKQAsAFwAbgAgACAAIAAgACAAIAAgACAAbwB1AHQAcAB1AHQAXABuACAAIAAgACAAKQBcAG4AKQA7AFwAbgBcAG4ALwAqACAATQBBAFQASABfAFMAUABMAEkAVABfAEYAUgBBAEMAVABJAE8ATgA6AFwAbgAgACAAIABQAHUAcgBwAG8AcwBlADoAXABuACAAIAAgAFMAcABsAGkAdABzACAAYQAgAGYAcgBhAGMAdABpAG8AbgBhAGwAIABzAHQAcgBpAG4AZwAgACgAZQAuAGcALgAsACAAXAAiADMALwA0AFwAIgApACAAaQBuAHQAbwAgAGkAdABzACAAbgB1AG0AZQByAGEAdABvAHIAIABhAG4AZAAgAGQAZQBuAG8AbQBpAG4AYQB0AG8AcgAgAGEAcwAgAG4AdQBtAGIAZQByAHMALgBcAG4AIAAgACAAUgBlAHQAdQByAG4AcwAgAGEAIAAyAC0AZQBsAGUAbQBlAG4AdAAgAGEAcgByAGEAeQAgAGkAbgAgAGMAbwBsAHUAbQBuACAAbwByACAAcgBvAHcAIABmAG8AcgBtAGEAdAAgAGQAZQBwAGUAbgBkAGkAbgBnACAAbwBuACAAbQBvAGQAZQAuAFwAbgBcAG4AIAAgACAAUABhAHIAYQBtAGUAdABlAHIAcwA6AFwAbgAgACAAIAAtACAAaQBuAHAAdQB0ACAAKAByAGUAcQB1AGkAcgBlAGQAKQA6ACAAQQAgAHMAdAByAGkAbgBnACAAcgBlAHAAcgBlAHMAZQBuAHQAaQBuAGcAIABhACAAZgByAGEAYwB0AGkAbwBuACwAIABlAC4AZwAuACwAIABcACIANwAvADEANgBcACIAXABuACAAIAAgAC0AIABtAG8AZABlACAAKABvAHAAdABpAG8AbgBhAGwAKQA6ACAAXABuACAAIAAgACAAIAAgACAAMAAgAD0AIAByAGUAdAB1AHIAbgAgAGEAcwAgAHYAZQByAHQAaQBjAGEAbAAgACgAYwBvAGwAdQBtAG4AKQAgAGEAcgByAGEAeQAgAHsANwA7ADEANgB9ACAAIABbAGQAZQBmAGEAdQBsAHQAXQBcAG4AIAAgACAAIAAgACAAIAAxACAAPQAgAHIAZQB0AHUAcgBuACAAYQBzACAAaABvAHIAaQB6AG8AbgB0AGEAbAAgACgAcgBvAHcAKQAgAGEAcgByAGEAeQAgAHsANwAsADEANgB9AFwAbgBcAG4AIAAgACAATgBvAHQAZQBzADoAXABuACAAIAAgAC0AIABSAGUAdAB1AHIAbgBzACAAXAAiACMASQBOAFYAQQBMAEkARAAhAFwAIgAgAGkAZgAgAGkAbgBwAHUAdAAgAGkAcwAgAG4AbwB0ACAAaQBuACAAYQAgAHYAYQBsAGkAZAAgAFwAIgBuAHUAbQBlAHIAYQB0AG8AcgAvAGQAZQBuAG8AbQBpAG4AYQB0AG8AcgBcACIAIABmAG8AcgBtAGEAdAAuAFwAbgAgACAAIAAtACAASABhAG4AZABsAGUAcwAgAG8AbgBsAHkAIABwAHIAbwBwAGUAcgAgAGYAcgBhAGMAdABpAG8AbgAgAHMAdAByAGkAbgBnAHMAIAAoAG4AbwAgAG0AaQB4AGUAZAAgAG4AdQBtAGIAZQByAHMALAAgAHMAcABhAGMAZQBzACwAIABvAHIAIABzAHkAbQBiAG8AbABzACkALgBcAG4AIAAgACAALQAgAE4AdQBtAGUAcgBhAHQAbwByACAAYQBuAGQAIABkAGUAbgBvAG0AaQBuAGEAdABvAHIAIABhAHIAZQAgAHIAZQB0AHUAcgBuAGUAZAAgAGEAcwAgAG4AdQBtAGUAcgBpAGMAIAB2AGEAbAB1AGUAcwAuAFwAbgAgACAAIAAtACAAVQBzAGUAZgB1AGwAIABmAG8AcgAgAGQAZQBjAG8AbQBwAG8AcwBpAG4AZwAgAHIAYQB0AGkAbwBuAGEAbAAgAHMAdAByAGkAbgBnAHMAIABpAG4AdABvACAAYQByAHIAYQB5ACAAZQBsAGUAbQBlAG4AdABzAC4AXABuAFwAbgAgACAAIABFAHgAYQBtAHAAbABlAHMAOgBcAG4AIAAgACAATQBBAFQASABfAFMAUABMAEkAVABfAEYAUgBBAEMAVABJAE8ATgAoAFwAIgA3AC8AMQA2AFwAIgApACAAkiEgAHsANwA7ADEANgB9AFwAbgAgACAAIABNAEEAVABIAF8AUwBQAEwASQBUAF8ARgBSAEEAQwBUAEkATwBOACgAXAAiADUALwA4AFwAIgAsACAAMQApACAAkiEgAHsANQAsADgAfQBcAG4AKgAvAFwAbgBNAEEAVABIAF8AUwBQAEwASQBUAF8ARgBSAEEAQwBUAEkATwBOACAAPQAgAEwAQQBNAEIARABBACgAaQBuAHAAdQB0ACwAIABbAG0AbwBkAGUAXQAsAFwAbgAgACAAIAAgAEwARQBUACgAXABuACAAIAAgACAAIAAgACAAIABtAG8AZABlACwAIABJAEYAKABPAFIAKABJAFMATwBNAEkAVABUAEUARAAoAG0AbwBkAGUAKQAsACAAbQBvAGQAZQAgAD4AIAAxACkALAAgADAALAAgAG0AbwBkAGUAKQAsAFwAbgAgACAAIAAgACAAIAAgACAAZABlAGwAaQBtAF8AcABvAHMALAAgAEYASQBOAEQAKABcACIALwBcACIALAAgAGkAbgBwAHUAdAApACwAXABuACAAIAAgACAAIAAgACAAIAB2AGEAbABpAGQALAAgAEkAUwBOAFUATQBCAEUAUgAoAGQAZQBsAGkAbQBfAHAAbwBzACkAIAAqACAAKABMAEUATgAoAGkAbgBwAHUAdAApACAALQAgAEwARQBOACgAUwBVAEIAUwBUAEkAVABVAFQARQAoAGkAbgBwAHUAdAAsACAAXAAiAC8AXAAiACwAIABcACIAXAAiACkAKQAgAD0AIAAxACkALABcAG4AIAAgACAAIAAgACAAIAAgAG4AdQBtAGUAcgBfAHIAYQB3ACwAIABUAEUAWABUAEIARQBGAE8AUgBFACgAaQBuAHAAdQB0ACwAIABcACIALwBcACIAKQAsAFwAbgAgACAAIAAgACAAIAAgACAAZABlAG4AbwBtAF8AcgBhAHcALAAgAFQARQBYAFQAQQBGAFQARQBSACgAaQBuAHAAdQB0ACwAIABcACIALwBcACIAKQAsAFwAbgAgACAAIAAgACAAIAAgACAAbgB1AG0AZQByACwAIABJAEYARQBSAFIATwBSACgAVgBBAEwAVQBFACgAbgB1AG0AZQByAF8AcgBhAHcAKQAsACAATgBBACgAKQApACwAXABuACAAIAAgACAAIAAgACAAIABkAGUAbgBvAG0ALAAgAEkARgBFAFIAUgBPAFIAKABWAEEATABVAEUAKABkAGUAbgBvAG0AXwByAGEAdwApACwAIABOAEEAKAApACkALABcAG4AIAAgACAAIAAgACAAIAAgAGwAaQBzAHQALAAgAFQARQBYAFQASgBPAEkATgAoAFwAIgB8AFwAIgAsACAALAAgAG4AdQBtAGUAcgAsACAAZABlAG4AbwBtACkALABcAG4AIAAgACAAIAAgACAAIAAgAG8AdQB0AHAAdQB0ACwAIABJAEYAKABcAG4AIAAgACAAIAAgACAAIAAgACAAIAAgACAATgBPAFQAKAB2AGEAbABpAGQAKQAgACsAIABJAFMATgBBACgAbgB1AG0AZQByACkAIAArACAASQBTAE4AQQAoAGQAZQBuAG8AbQApACwAXABuACAAIAAgACAAIAAgACAAIAAgACAAIAAgAFwAIgAjAEkATgBWAEEATABJAEQAIQBcACIALABcAG4AIAAgACAAIAAgACAAIAAgACAAIAAgACAAUwBXAEkAVABDAEgAKABcAG4AIAAgACAAIAAgACAAIAAgACAAIAAgACAAIAAgACAAIABtAG8AZABlACwAXABuACAAIAAgACAAIAAgACAAIAAgACAAIAAgACAAIAAgACAAMAAsACAAVABPAEMATwBMACgAVgBBAEwAVQBFACgAVABFAFgAVABTAFAATABJAFQAKABsAGkAcwB0ACwAIABcACIAfABcACIAKQApACkALAAgAC8ALwAgAEMAbwBsAHUAbQBuACAAYQByAHIAYQB5AFwAbgAgACAAIAAgACAAIAAgACAAIAAgACAAIAAgACAAIAAgADEALAAgAFQATwBSAE8AVwAoAFYAQQBMAFUARQAoAFQARQBYAFQAUwBQAEwASQBUACgAbABpAHMAdAAsACAAXAAiAHwAXAAiACkAKQApACAALwAvACAAUgBvAHcAIABhAHIAcgBhAHkAXABuACAAIAAgACAAIAAgACAAIAAgACAAIAAgACkAXABuACAAIAAgACAAIAAgACAAIAApACwAXABuACAAIAAgACAAIAAgACAAIABvAHUAdABwAHUAdABcAG4AIAAgACAAIAApAFwAbgApADsAXABuAFwAbgAvACoAIABNAEEAVABIAF8ARgBSAEEAQwBUAEkATwBOAF8AVABPAF8ARABFAEMASQBNAEEATAA6AFwAbgAgACAAIABQAHUAcgBwAG8AcwBlADoAXABuACAAIAAgAEMAbwBuAHYAZQByAHQAcwAgAGEAIABzAHQAcgBpAG4AZwAgAGkAbgAgAGYAcgBhAGMAdABpAG8AbgBhAGwAIABmAG8AcgBtACAAKABlAC4AZwAuACAAXAAiADMALwA0AFwAIgApACAAaQBuAHQAbwAgAGEAIABkAGUAYwBpAG0AYQBsACAAbgB1AG0AYgBlAHIALgBcAG4AXABuACAAIAAgAFAAYQByAGEAbQBlAHQAZQByAHMAOgBcAG4AIAAgACAALQAgAGkAbgBwAHUAdAAgACgAcgBlAHEAdQBpAHIAZQBkACkAOgAgAEEAIABzAHQAcgBpAG4AZwAgAGYAbwByAG0AYQB0AHQAZQBkACAAYQBzACAAXAAiAG4AdQBtAGUAcgBhAHQAbwByAC8AZABlAG4AbwBtAGkAbgBhAHQAbwByAFwAIgBcAG4AXABuACAAIAAgAFIAZQB0AHUAcgBuAHMAOgBcAG4AIAAgACAALQAgAEEAIABkAGUAYwBpAG0AYQBsACAAcgBlAHMAdQBsAHQAIABvAGYAIAB0AGgAZQAgAGQAaQB2AGkAcwBpAG8AbgAsACAAbwByACAAXAAiACMASQBOAFYAQQBMAEkARAAhAFwAIgAgAGkAZgAgAGkAbgBwAHUAdAAgAGkAcwAgAG0AYQBsAGYAbwByAG0AZQBkACwAXABuACAAIAAgACAAIABvAHIAIABcACIAIwBEAEkAVgAvADAAIQBcACIAIABpAGYAIABkAGUAbgBvAG0AaQBuAGEAdABvAHIAIABpAHMAIAB6AGUAcgBvAC4AXABuAFwAbgAgACAAIABOAG8AdABlAHMAOgBcAG4AIAAgACAALQAgAEQAbwBlAHMAIABuAG8AdAAgAHMAdQBwAHAAbwByAHQAIABtAGkAeABlAGQAIABmAHIAYQBjAHQAaQBvAG4AcwAgACgAZQAuAGcALgAgAFwAIgAxACAAMwAvADQAXAAiACkAIABvAHIAIABtAHUAbAB0AGkAcABsAGUAIABzAGwAYQBzAGgAZQBzAC4AXABuACAAIAAgAC0AIABOAHUAbQBlAHIAYQB0AG8AcgAgAGEAbgBkACAAZABlAG4AbwBtAGkAbgBhAHQAbwByACAAbQB1AHMAdAAgAGIAbwB0AGgAIABiAGUAIAB2AGEAbABpAGQAIABuAHUAbQBiAGUAcgBzAC4AXABuACAAIAAgAC0AIABSAGUAdAB1AHIAbgBzACAAZgBvAHIAbQBhAHQAdABlAGQAIABlAHIAcgBvAHIAIABtAGUAcwBzAGEAZwBlAHMAIABmAG8AcgAgAGkAbgB2AGEAbABpAGQAIABvAHIAIABlAGQAZwBlAC0AYwBhAHMAZQAgAGkAbgBwAHUAdABzAC4AXABuAFwAbgAgACAAIABFAHgAYQBtAHAAbABlADoAXABuACAAIAAgAE0AQQBUAEgAXwBGAFIAQQBDAFQASQBPAE4AXwBUAE8AXwBEAEUAQwBJAE0AQQBMACgAXAAiADMALwA0AFwAIgApACAAkiEgADAALgA3ADUAXABuACAAIAAgAE0AQQBUAEgAXwBGAFIAQQBDAFQASQBPAE4AXwBUAE8AXwBEAEUAQwBJAE0AQQBMACgAXAAiADcALwAwAFwAIgApACAAkiEgAFwAIgAjAEQASQBWAC8AMAAhAFwAIgBcAG4AIAAgACAATQBBAFQASABfAEYAUgBBAEMAVABJAE8ATgBfAFQATwBfAEQARQBDAEkATQBBAEwAKABcACIAaABlAGwAbABvAFwAIgApACAAkiEgAFwAIgAjAEkATgBWAEEATABJAEQAIQBcACIAXABuACoALwBcAG4ATQBBAFQASABfAEYAUgBBAEMAVABJAE8ATgBfAFQATwBfAEQARQBDAEkATQBBAEwAIAA9ACAATABBAE0AQgBEAEEAKABpAG4AcAB1AHQALABcAG4AIAAgACAAIABMAEUAVAAoAFwAbgAgACAAIAAgACAAIAAgACAAcwBsAGEAcwBoAF8AYwBvAHUAbgB0ACwAIABMAEUATgAoAGkAbgBwAHUAdAApACAALQAgAEwARQBOACgAUwBVAEIAUwBUAEkAVABVAFQARQAoAGkAbgBwAHUAdAAsACAAXAAiAC8AXAAiACwAIABcACIAXAAiACkAKQAsAFwAbgAgACAAIAAgACAAIAAgACAAaQBzAF8AdgBhAGwAaQBkACwAIABzAGwAYQBzAGgAXwBjAG8AdQBuAHQAIAA9ACAAMQAsAFwAbgAgACAAIAAgACAAIAAgACAAbgB1AG0AZQByAF8AcgBhAHcALAAgAFQARQBYAFQAQgBFAEYATwBSAEUAKABpAG4AcAB1AHQALAAgAFwAIgAvAFwAIgApACwAXABuACAAIAAgACAAIAAgACAAIABkAGUAbgBvAG0AXwByAGEAdwAsACAAVABFAFgAVABBAEYAVABFAFIAKABpAG4AcAB1AHQALAAgAFwAIgAvAFwAIgApACwAXABuACAAIAAgACAAIAAgACAAIABuAHUAbQBlAHIALAAgAEkARgBFAFIAUgBPAFIAKABWAEEATABVAEUAKABuAHUAbQBlAHIAXwByAGEAdwApACwAIABOAEEAKAApACkALABcAG4AIAAgACAAIAAgACAAIAAgAGQAZQBuAG8AbQAsACAASQBGAEUAUgBSAE8AUgAoAFYAQQBMAFUARQAoAGQAZQBuAG8AbQBfAHIAYQB3ACkALAAgAE4AQQAoACkAKQAsAFwAbgAgACAAIAAgACAAIAAgACAAbwB1AHQAcAB1AHQALAAgAEkARgAoAFwAbgAgACAAIAAgACAAIAAgACAAIAAgACAAIABOAE8AVAAoAGkAcwBfAHYAYQBsAGkAZAApACAAKwAgAEkAUwBOAEEAKABuAHUAbQBlAHIAKQAgACsAIABJAFMATgBBACgAZABlAG4AbwBtACkALABcAG4AIAAgACAAIAAgACAAIAAgACAAIAAgACAAXAAiACMASQBOAFYAQQBMAEkARAAhAFwAIgAsAFwAbgAgACAAIAAgACAAIAAgACAAIAAgACAAIABJAEYAKABkAGUAbgBvAG0AIAA9ACAAMAAsACAAXAAiACMARABJAFYALwAwACEAXAAiACwAIABuAHUAbQBlAHIAIAAvACAAZABlAG4AbwBtACkAXABuACAAIAAgACAAIAAgACAAIAApACwAXABuACAAIAAgACAAIAAgACAAIABvAHUAdABwAHUAdABcAG4AIAAgACAAIAApAFwAbgApADsAXABuAFwAbgAvACoAIABNAEEAVABIAF8AUwBQAEwASQBUAF8ASQBOAFQARQBHAEUAUgBfAEQARQBDAEkATQBBAEwAOgBcAG4AIAAgACAAUAB1AHIAcABvAHMAZQA6AFwAbgAgACAAIABTAHAAbABpAHQAcwAgAGEAIABuAHUAbQBlAHIAaQBjACAAaQBuAHAAdQB0ACAAaQBuAHQAbwAgAGkAdABzACAAaQBuAHQAZQBnAGUAcgAgAGEAbgBkACAAZABlAGMAaQBtAGEAbAAgACgAbQBhAG4AdABpAHMAcwBhACkAIABwAGEAcgB0AHMALABcAG4AIAAgACAAcgBlAHQAdQByAG4AaQBuAGcAIABiAG8AdABoACAAaQBuACAAYQAgAGgAbwByAGkAegBvAG4AdABhAGwAIABvAHIAIAB2AGUAcgB0AGkAYwBhAGwAIABhAHIAcgBhAHkALgBcAG4AXABuACAAIAAgAFAAYQByAGEAbQBlAHQAZQByAHMAOgBcAG4AIAAgACAALQAgAGkAbgBwAHUAdAAgACgAcgBlAHEAdQBpAHIAZQBkACkAOgAgAFQAaABlACAAbgB1AG0AZQByAGkAYwAgAHYAYQBsAHUAZQAgAHQAbwAgAHMAcABsAGkAdAAuAFwAbgAgACAAIAAtACAAbQBvAGQAZQAgACgAbwBwAHQAaQBvAG4AYQBsACkAOgAgAFwAbgAgACAAIAAgACAAIAAgADAAIAA9ACAAcgBlAHQAdQByAG4AIAByAG8AdwAgAHsAaQBuAHQALAAgAGQAZQBjAH0AIAAoAGQAZQBmAGEAdQBsAHQAKQAsACAAXABuACAAIAAgACAAIAAgACAAMQAgAD0AIAByAGUAdAB1AHIAbgAgAGMAbwBsAHUAbQBuACAAewBpAG4AdAA7ACAAZABlAGMAfQAuAFwAbgAgACAAIAAtACAAcwBpAGcAbgAgACgAbwBwAHQAaQBvAG4AYQBsACkAOgAgAFwAbgAgACAAIAAgACAAIAAgADAAIAA9ACAAZABlAGMAaQBtAGEAbAAgAGkAcwAgAGEAbAB3AGEAeQBzACAAcABvAHMAaQB0AGkAdgBlACAAKABkAGUAZgBhAHUAbAB0ACkALAAgAFwAbgAgACAAIAAgACAAIAAgADEAIAA9ACAAcAByAGUAcwBlAHIAdgBlACAAbwByAGkAZwBpAG4AYQBsACAAcwBpAGcAbgAgAG8AZgAgAHQAaABlACAAZABlAGMAaQBtAGEAbAAgAHAAbwByAHQAaQBvAG4ALgBcAG4AIAAgACAALQAgAGQAZQBjAGkAbQBhAGwAcwAgACgAbwBwAHQAaQBvAG4AYQBsACkAOgAgAE4AdQBtAGIAZQByACAAbwBmACAAZABlAGMAaQBtAGEAbAAgAHAAbABhAGMAZQBzACAAdABvACAAcgBvAHUAbgBkACAAdABvACAAKABkAGUAZgBhAHUAbAB0ACAAPQAgADMAKQAuAFwAbgBcAG4AIAAgACAAUgBlAHQAdQByAG4AcwA6AFwAbgAgACAAIABBACAAMgAtAGUAbABlAG0AZQBuAHQAIABhAHIAcgBhAHkAIABvAGYAIABbAGkAbgB0AGUAZwBlAHIALAAgAGQAZQBjAGkAbQBhAGwAXQAgAGkAbgAgAHIAbwB3ACAAbwByACAAYwBvAGwAdQBtAG4AIABmAG8AcgBtAGEAdAAuAFwAbgBcAG4AIAAgACAATgBvAHQAZQBzADoAXABuACAAIAAgAC0AIABXAG8AcgBrAHMAIAB3AGkAdABoACAAcABvAHMAaQB0AGkAdgBlACAAbwByACAAbgBlAGcAYQB0AGkAdgBlACAAbgB1AG0AYgBlAHIAcwAuAFwAbgAgACAAIAAtACAARABlAGMAaQBtAGEAbAAgAHAAYQByAHQAIABpAHMAIAByAG8AdQBuAGQAZQBkACAAdABvACAAdABoAGUAIABzAHAAZQBjAGkAZgBpAGUAZAAgAHAAcgBlAGMAaQBzAGkAbwBuAC4AXABuACAAIAAgAC0AIABJAGYAIABgAHMAaQBnAG4AIAA9ACAAMQBgACwAIABkAGUAYwBpAG0AYQBsACAAcwBpAGcAbgAgAG0AYQB0AGMAaABlAHMAIAB0AGgAZQAgAGkAbgBwAHUAdAAgAG4AdQBtAGIAZQByAC4AXABuAFwAbgAgACAAIABFAHgAYQBtAHAAbABlADoAXABuACAAIAAgAE0AQQBUAEgAXwBTAFAATABJAFQAXwBJAE4AVABFAEcARQBSAF8ARABFAEMASQBNAEEATAAoAC0AMQAyAC4ANwAzADQALAAgADEALAAgADEAKQAgAJIhIAB7AC0AMQAyADsAIAAtADAALgA3ADMANAB9AFwAbgAqAC8AXABuAE0AQQBUAEgAXwBTAFAATABJAFQAXwBJAE4AVABFAEcARQBSAF8ARABFAEMASQBNAEEATAAgAD0AIABMAEEATQBCAEQAQQAoAGkAbgBwAHUAdAAsACAAWwBtAG8AZABlAF0ALAAgAFsAcwBpAGcAbgBdACwAIABbAGQAZQBjAGkAbQBhAGwAcwBdACwAXABuACAAIAAgACAATABFAFQAKABcAG4AIAAgACAAIAAgACAAIAAgAG0AbwBkAGUALAAgAEkARgAoAE8AUgAoAEkAUwBPAE0ASQBUAFQARQBEACgAbQBvAGQAZQApACwAIABtAG8AZABlACAAPgAgADEAKQAsACAAMAAsACAAbQBvAGQAZQApACwAIAAvAC8AIABEAGUAZgBhAHUAbAB0ACAAPQAgAHIAbwB3AFwAbgAgACAAIAAgACAAIAAgACAAcwBpAGcAbgAsACAASQBGACgATwBSACgASQBTAE8ATQBJAFQAVABFAEQAKABzAGkAZwBuACkALAAgAHMAaQBnAG4AIAA+ACAAMQApACwAIAAwACwAIABzAGkAZwBuACkALAAgAC8ALwAgAEQAZQBmAGEAdQBsAHQAIAA9ACAAdQBuAHMAaQBnAG4AZQBkAFwAbgAgACAAIAAgACAAIAAgACAAZABlAGMAaQBtAGEAbABzACwAIABJAEYAKABPAFIAKABJAFMATwBNAEkAVABUAEUARAAoAGQAZQBjAGkAbQBhAGwAcwApACwAIABkAGUAYwBpAG0AYQBsAHMAIAA9ACAAMAApACwAIAAzACwAIABkAGUAYwBpAG0AYQBsAHMAKQAsACAALwAvACAARABlAGYAYQB1AGwAdAAgAD0AIAAzACAAZABpAGcAaQB0AHMAXABuACAAIAAgACAAIAAgACAAIABpAG4AdABfAHAAYQByAHQALAAgAFQAUgBVAE4AQwAoAGkAbgBwAHUAdAApACwAIAAvAC8AIABJAG4AdABlAGcAZQByACAAcABvAHIAdABpAG8AbgBcAG4AIAAgACAAIAAgACAAIAAgAGQAZQBjAF8AcABhAHIAdAAsACAAUwBXAEkAVABDAEgAKABcAG4AIAAgACAAIAAgACAAIAAgACAAIAAgACAAcwBpAGcAbgAsAFwAbgAgACAAIAAgACAAIAAgACAAIAAgACAAIAAwACwAIABBAEIAUwAoAFIATwBVAE4ARAAoAGkAbgBwAHUAdAAgAC0AIABpAG4AdABfAHAAYQByAHQALAAgAGQAZQBjAGkAbQBhAGwAcwApACkALAAgAC8ALwAgAFUAbgBzAGkAZwBuAGUAZAAgAGQAZQBjAGkAbQBhAGwAXABuACAAIAAgACAAIAAgACAAIAAgACAAIAAgADEALAAgAFIATwBVAE4ARAAoAGkAbgBwAHUAdAAgAC0AIABpAG4AdABfAHAAYQByAHQALAAgAGQAZQBjAGkAbQBhAGwAcwApACAALwAvACAAUwBpAGcAbgBlAGQAIABkAGUAYwBpAG0AYQBsAFwAbgAgACAAIAAgACAAIAAgACAAKQAsAFwAbgAgACAAIAAgACAAIAAgACAAbABpAHMAdAAsACAAVABFAFgAVABKAE8ASQBOACgAXAAiACAAXAAiACwAIAAsACAAaQBuAHQAXwBwAGEAcgB0ACwAIABkAGUAYwBfAHAAYQByAHQAKQAsACAALwAvACAARABlAGwAaQBtAGkAdABlAGQAIABzAHQAcgBpAG4AZwBcAG4AIAAgACAAIAAgACAAIAAgAG8AdQB0AHAAdQB0ACwAIABTAFcASQBUAEMASAAoAFwAbgAgACAAIAAgACAAIAAgACAAIAAgACAAIABtAG8AZABlACwAXABuACAAIAAgACAAIAAgACAAIAAgACAAIAAgADAALAAgAFQATwBSAE8AVwAoAFYAQQBMAFUARQAoAFQARQBYAFQAUwBQAEwASQBUACgAbABpAHMAdAAsACAAXAAiACAAXAAiACkAKQApACwAIAAvAC8AIABSAG8AdwAgAGYAbwByAG0AYQB0AFwAbgAgACAAIAAgACAAIAAgACAAIAAgACAAIAAxACwAIABUAE8AQwBPAEwAKABWAEEATABVAEUAKABUAEUAWABUAFMAUABMAEkAVAAoAGwAaQBzAHQALAAgAFwAIgAgAFwAIgApACkAKQAgAC8ALwAgAEMAbwBsAHUAbQBuACAAZgBvAHIAbQBhAHQAXABuACAAIAAgACAAIAAgACAAIAApACwAXABuACAAIAAgACAAIAAgACAAIABvAHUAdABwAHUAdABcAG4AIAAgACAAIAApAFwAbgApADsAXABuAFwAbgAvACoAIABNAEEAVABIAF8ARwBFAFQAXwBEAEUAQwBJAE0AQQBMAF8AUABBAFIAVAA6AFwAbgAgACAAIABQAHUAcgBwAG8AcwBlADoAXABuACAAIAAgAEUAeAB0AHIAYQBjAHQAcwAgAHQAaABlACAAZgByAGEAYwB0AGkAbwBuAGEAbAAgACgAbQBhAG4AdABpAHMAcwBhACkAIABwAG8AcgB0AGkAbwBuACAAbwBmACAAYQAgAG4AdQBtAGIAZQByACwAIABvAHAAdABpAG8AbgBhAGwAbAB5ACAAcAByAGUAcwBlAHIAdgBpAG4AZwAgAHMAaQBnAG4ALgBcAG4AIAAgACAAUgBlAHQAdQByAG4AcwAgAGEAIABzAGkAbgBnAGwAZQAgAGQAZQBjAGkAbQBhAGwAIAB2AGEAbAB1AGUALgBcAG4AXABuACAAIAAgAFAAYQByAGEAbQBlAHQAZQByAHMAOgBcAG4AIAAgACAALQAgAGkAbgBwAHUAdAAgACgAcgBlAHEAdQBpAHIAZQBkACkAOgAgAFQAaABlACAAbgB1AG0AYgBlAHIAIAB0AG8AIABlAHYAYQBsAHUAYQB0AGUALgBcAG4AIAAgACAALQAgAHMAaQBnAG4AIAAoAG8AcAB0AGkAbwBuAGEAbAApADoAIABcAG4AIAAgACAAIAAgACAAIAAwACAAPQAgAHIAZQB0AHUAcgBuACAAYQBiAHMAbwBsAHUAdABlACAAZABlAGMAaQBtAGEAbAAgAHAAbwByAHQAaQBvAG4AIAAoAGQAZQBmAGEAdQBsAHQAKQAsAFwAbgAgACAAIAAgACAAIAAgADEAIAA9ACAAcAByAGUAcwBlAHIAdgBlACAAbwByAGkAZwBpAG4AYQBsACAAcwBpAGcAbgAgAG8AZgAgAGQAZQBjAGkAbQBhAGwAIABwAGEAcgB0AC4AXABuACAAIAAgAC0AIABwAHIAZQBjAGkAcwBpAG8AbgAgACgAbwBwAHQAaQBvAG4AYQBsACkAOgAgAE4AdQBtAGIAZQByACAAbwBmACAAZABlAGMAaQBtAGEAbAAgAHAAbABhAGMAZQBzACAAdABvACAAcgBvAHUAbgBkACAAdABvACAAKABkAGUAZgBhAHUAbAB0ACAAPQAgADMAKQAuAFwAbgBcAG4AIAAgACAATgBvAHQAZQBzADoAXABuACAAIAAgAC0AIABVAHMAZQBmAHUAbAAgAGYAbwByACAAaQBzAG8AbABhAHQAaQBuAGcAIAB0AGgAZQAgAGQAZQBjAGkAbQBhAGwAIABjAG8AbQBwAG8AbgBlAG4AdAAgAG8AZgAgAGYAbABvAGEAdABzACAAZgBvAHIAIABmAG8AcgBtAGEAdAB0AGkAbgBnACAAbwByACAAYwBvAG0AcAB1AHQAYQB0AGkAbwBuAC4AXABuACAAIAAgAC0AIABJAGYAIABpAG4AcAB1AHQAIABpAHMAIABhACAAdwBoAG8AbABlACAAbgB1AG0AYgBlAHIALAAgAHIAZQB0AHUAcgBuAHMAIAAwACAAKABvAHIAIAAtADAAIABpAGYAIABzAGkAZwBuACAAbQBvAGQAZQAgAD0AIAAxACkALgBcAG4AIAAgACAALQAgAEMAbwBtAHAAbABlAG0AZQBuAHQAcwAgAE0AQQBUAEgAXwBTAFAATABJAFQAXwBJAE4AVABFAEcARQBSAF8ARABFAEMASQBNAEEATAAuAFwAbgBcAG4AIAAgACAARQB4AGEAbQBwAGwAZQA6AFwAbgAgACAAIABNAEEAVABIAF8ARwBFAFQAXwBEAEUAQwBJAE0AQQBMAF8AUABBAFIAVAAoAC0ANwAuADMAMgA2ACwAIAAxACwAIAAzACkAIACSISAALQAwAC4AMwAyADYAXABuACoALwBcAG4ATQBBAFQASABfAEcARQBUAF8ARABFAEMASQBNAEEATABfAFAAQQBSAFQAIAA9ACAATABBAE0AQgBEAEEAKABpAG4AcAB1AHQALAAgAFsAcwBpAGcAbgBdACwAIABbAHAAcgBlAGMAaQBzAGkAbwBuAF0ALABcAG4AIAAgACAAIABMAEUAVAAoAFwAbgAgACAAIAAgACAAIAAgACAAcwBpAGcAbgAsACAASQBGACgATwBSACgASQBTAE8ATQBJAFQAVABFAEQAKABzAGkAZwBuACkALAAgAHMAaQBnAG4AIAA+ACAAMQApACwAIAAwACwAIABzAGkAZwBuACkALAAgAC8ALwAgAEQAZQBmAGEAdQBsAHQAIAB0AG8AIAB1AG4AcwBpAGcAbgBlAGQAXABuACAAIAAgACAAIAAgACAAIABwAHIAZQBjAGkAcwBpAG8AbgAsACAASQBGACgASQBTAE8ATQBJAFQAVABFAEQAKABwAHIAZQBjAGkAcwBpAG8AbgApACwAIAAzACwAIABwAHIAZQBjAGkAcwBpAG8AbgApACwAIAAvAC8AIABEAGUAZgBhAHUAbAB0ACAAcAByAGUAYwBpAHMAaQBvAG4AIAA9ACAAMwBcAG4AIAAgACAAIAAgACAAIAAgAGQAZQBjAF8AcABhAHIAdAAsACAAUwBXAEkAVABDAEgAKABcAG4AIAAgACAAIAAgACAAIAAgACAAIAAgACAAcwBpAGcAbgAsAFwAbgAgACAAIAAgACAAIAAgACAAIAAgACAAIAAwACwAIABBAEIAUwAoAFIATwBVAE4ARAAoAGkAbgBwAHUAdAAgAC0AIABUAFIAVQBOAEMAKABpAG4AcAB1AHQAKQAsACAAcAByAGUAYwBpAHMAaQBvAG4AKQApACwAIAAvAC8AIABBAGIAcwBvAGwAdQB0AGUAIABkAGUAYwBpAG0AYQBsAFwAbgAgACAAIAAgACAAIAAgACAAIAAgACAAIAAxACwAIABSAE8AVQBOAEQAKABpAG4AcAB1AHQAIAAtACAAVABSAFUATgBDACgAaQBuAHAAdQB0ACkALAAgAHAAcgBlAGMAaQBzAGkAbwBuACkAIAAvAC8AIABTAGkAZwBuAGUAZAAgAGQAZQBjAGkAbQBhAGwAXABuACAAIAAgACAAIAAgACAAIAApACwAXABuACAAIAAgACAAIAAgACAAIABkAGUAYwBfAHAAYQByAHQAXABuACAAIAAgACAAKQBcAG4AKQA7AFwAbgBcAG4ALwAqACAATQBBAFQASABfAEQASQBHAEkAVABBAEwAXwBSAE8ATwBUADoAXABuACAAIAAgAFAAdQByAHAAbwBzAGUAOgBcAG4AIAAgACAAQwBhAGwAYwB1AGwAYQB0AGUAcwAgAHQAaABlACAAZABpAGcAaQB0AGEAbAAgAHIAbwBvAHQAIABvAGYAIABhACAAbgB1AG0AYgBlAHIAFCBpAC4AZQAuACwAIAB0AGgAZQAgAGkAdABlAHIAYQB0AGkAdgBlACAAZABpAGcAaQB0ACAAcwB1AG0AIAB1AG4AdABpAGwAIABhACAAcwBpAG4AZwBsAGUAIABkAGkAZwBpAHQAIAByAGUAbQBhAGkAbgBzAC4AXABuACAAIAAgAFIAZQB0AHUAcgBuAHMAIABhACAAdgBhAGwAdQBlACAAZgByAG8AbQAgADEAIAB0AG8AIAA5ACwAIABvAHIAIAAwACAAaQBmACAAdABoAGUAIABpAG4AcAB1AHQAIABpAHMAIAAwAC4AXABuAFwAbgAgACAAIABQAGEAcgBhAG0AZQB0AGUAcgBzADoAXABuACAAIAAgAC0AIABpAG4AcAB1AHQAIAAoAHIAZQBxAHUAaQByAGUAZAApADoAIABBACAAcABvAHMAaQB0AGkAdgBlACAAaQBuAHQAZQBnAGUAcgAgAG8AcgAgAGQAZQBjAGkAbQBhAGwALgBcAG4AIAAgACAAIAAgAC0AIABEAGUAYwBpAG0AYQBsACAAcABvAGkAbgB0AHMAIABhAHIAZQAgAHIAZQBtAG8AdgBlAGQAIABhAG4AZAAgAGEAbABsACAAZABpAGcAaQB0AHMAIABhAHIAZQAgAHMAdQBtAG0AZQBkACAAKABlAC4AZwAuACwAIAAzAC4AMQA0ACAAkiEgADMAMQA0ACkALgBcAG4AIAAgACAAIAAgAC0AIABOAGUAZwBhAHQAaQB2AGUAIAB2AGEAbAB1AGUAcwAgAGEAcgBlACAAdAByAGUAYQB0AGUAZAAgAGEAcwAgAHAAbwBzAGkAdABpAHYAZQAuAFwAbgBcAG4AIAAgACAATgBvAHQAZQBzADoAXABuACAAIAAgAC0AIABDAG8AbQBtAG8AbgAgAGkAbgAgAG4AdQBtAGUAcgBvAGwAbwBnAHkAIABhAG4AZAAgAGMAaABlAGMAawBzAHUAbQAgAHYAYQBsAGkAZABhAHQAaQBvAG4ALgBcAG4AIAAgACAALQAgAFUAcwBlAHMAIAB0AGgAZQAgAG0AbwBkAHUAbABvAC0AOQAgAHMAaABvAHIAdABjAHUAdAA6ACAARABpAGcAaQB0AGEAbAAgAFIAbwBvAHQAIAA9ACAAMQAgACsAIABNAE8ARAAoAG4AIAAtACAAMQAsACAAOQApAFwAbgAgACAAIAAtACAAVAByAGUAYQB0AHMAIABpAG4AcAB1AHQAIABhAHMAIABhACAAcwB0AHIAaQBuAGcAIABvAGYAIABkAGkAZwBpAHQAcwAUIHAAdQBuAGMAdAB1AGEAdABpAG8AbgAgAGkAcwAgAHMAdAByAGkAcABwAGUAZAAgAGIAZQBmAG8AcgBlACAAcAByAG8AYwBlAHMAcwBpAG4AZwAuAFwAbgBcAG4AIAAgACAARQB4AGEAbQBwAGwAZQA6AFwAbgAgACAAIABNAEEAVABIAF8ARABJAEcASQBUAEEATABfAFIATwBPAFQAKAA5ADQAMgApACAAkiEgADYAXABuACAAIAAgAE0AQQBUAEgAXwBEAEkARwBJAFQAQQBMAF8AUgBPAE8AVAAoADMALgAxADQAKQAgAJIhIAA4AFwAbgAqAC8AXABuAE0AQQBUAEgAXwBEAEkARwBJAFQAQQBMAF8AUgBPAE8AVAAgAD0AIABMAEEATQBCAEQAQQAoAGkAbgBwAHUAdAAsAFwAbgAgACAAIAAgAEwARQBUACgAXABuACAAIAAgACAAIAAgACAAIAAvAC8AIABEAGUAYwBpAGQAZQAgAGkAZgAgAGkAbgBwAHUAdAAgAGkAcwAgAGQAZQBjAGkAbQBhAGwAIAAoADwAIAAxACkAIABvAHIAIABpAG4AdABlAGcAZQByACAAKABlIiAAMQApAFwAbgAgACAAIAAgACAAIAAgACAAbQBvAGQAZQAsACAASQBGACgAaQBuAHAAdQB0ACAAPAAgADEALAAgADEALAAgADAAKQAsAFwAbgAgACAAIAAgACAAIAAgACAAXABuACAAIAAgACAAIAAgACAAIAAvAC8AIABOAG8AcgBtAGEAbABpAHoAZQAgAGkAbgBwAHUAdAA6ACAAdAByAHUAbgBjAGEAdABlACAAbwByACAAcgBlAG0AbwB2AGUAIABkAGUAYwBpAG0AYQBsACAAcABvAGkAbgB0AFwAbgAgACAAIAAgACAAIAAgACAAYwBsAGUAYQBuAF8AaQBuAHAAdQB0ACwAIABTAFcASQBUAEMASAAoAFwAbgAgACAAIAAgACAAIAAgACAAIAAgACAAIABtAG8AZABlACwAXABuACAAIAAgACAAIAAgACAAIAAgACAAIAAgADAALAAgAFQAUgBVAE4AQwAoAGkAbgBwAHUAdAApACwAIAAvAC8AIABJAG4AdABlAGcAZQByACAAbQBvAGQAZQA6ACAAdQBzAGUAIABvAG4AbAB5ACAAaQBuAHQAZQBnAGUAcgAgAHAAYQByAHQAXABuACAAIAAgACAAIAAgACAAIAAgACAAIAAgADEALAAgAFYAQQBMAFUARQAoAFMAVQBCAFMAVABJAFQAVQBUAEUAKABpAG4AcAB1AHQALAAgAFwAIgAuAFwAIgAsACAAXAAiAFwAIgApACkAIAAvAC8AIABEAGUAYwBpAG0AYQBsACAAbQBvAGQAZQA6ACAAcgBlAG0AbwB2AGUAIAB0AGgAZQAgAGQAZQBjAGkAbQBhAGwAIABwAG8AaQBuAHQAXABuACAAIAAgACAAIAAgACAAIAApACwAXABuACAAIAAgACAAIAAgACAAIABcAG4AIAAgACAAIAAgACAAIAAgAC8ALwAgAFMAdQBtACAAbwBmACAAZABpAGcAaQB0AHMAIAB1AHMAaQBuAGcAIABNAEkARAAgAGEAbgBkACAAUwBFAFEAVQBFAE4AQwBFAFwAbgAgACAAIAAgACAAIAAgACAAZABpAGcAaQB0AF8AcwB1AG0ALAAgAFMAVQBNAFAAUgBPAEQAVQBDAFQAKAAtAC0ATQBJAEQAKABjAGwAZQBhAG4AXwBpAG4AcAB1AHQALAAgAFMARQBRAFUARQBOAEMARQAoAEwARQBOACgAYwBsAGUAYQBuAF8AaQBuAHAAdQB0ACkAKQAsACAAMQApACkALABcAG4AIAAgACAAIAAgACAAIAAgAFwAbgAgACAAIAAgACAAIAAgACAALwAvACAAQQBwAHAAbAB5ACAAZABpAGcAaQB0AGEAbAAgAHIAbwBvAHQAIABmAG8AcgBtAHUAbABhADoAIAAxACAAKwAgAE0ATwBEACgAbgAgAC0AIAAxACwAIAA5ACkAXABuACAAIAAgACAAIAAgACAAIAByAG8AbwB0ACwAIABJAEYAKABkAGkAZwBpAHQAXwBzAHUAbQAgAD0AIAAwACwAIAAwACwAIAAxACAAKwAgAE0ATwBEACgAQQBCAFMAKABkAGkAZwBpAHQAXwBzAHUAbQApACAALQAgADEALAAgADkAKQApACwAXABuACAAIAAgACAAIAAgACAAIAByAG8AbwB0AFwAbgAgACAAIAAgACkAXABuACkAOwBcAG4AXABuAC8AKgAgAE0AQQBUAEgAXwBEAEkARwBJAFQAQQBMAF8AUwBVAE0AOgBcAG4AIAAgACAAUAB1AHIAcABvAHMAZQA6ACAAQwBhAGwAYwB1AGwAYQB0AGUAcwAgAHQAaABlACAAZABpAGcAaQB0AGEAbAAgAHMAdQBiAHIAbwBvAHQAIAAoAGkALgBlAC4ALAAgAGEAIABzAGkAbgBnAGwAZQAtAHAAYQBzAHMAIABkAGkAZwBpAHQAIABzAHUAbQApACAAbwBmACAAdABoAGUAIABpAG4AcAB1AHQAIABuAHUAbQBiAGUAcgAuAFwAbgAgACAAIABSAGUAdAB1AHIAbgBzADoAIABBACAAcwBpAG4AZwBsAGUAIABuAHUAbQBlAHIAaQBjACAAdgBhAGwAdQBlACAAcgBlAHAAcgBlAHMAZQBuAHQAaQBuAGcAIAB0AGgAZQAgAHMAdQBtACAAbwBmACAAZABpAGcAaQB0AHMAIAAoAHQAeQBwAGkAYwBhAGwAbAB5ACAAMQATIDkAOQArACkALAAgACoAbgBvAHQAKgAgAHIAZQBkAHUAYwBlAGQAIAByAGUAYwB1AHIAcwBpAHYAZQBsAHkALgBcAG4AXABuACAAIAAgAFAAYQByAGEAbQBlAHQAZQByAHMAOgBcAG4AIAAgACAALQAgAGkAbgBwAHUAdAAgACgAcgBlAHEAdQBpAHIAZQBkACkAOgAgAFQAaABlACAAbgB1AG0AYgBlAHIAIAB0AG8AIABlAHYAYQBsAHUAYQB0AGUALgBcAG4AIAAgACAAIAAgAC0AIABNAGEAeQAgAGIAZQAgAGEAbgAgAGkAbgB0AGUAZwBlAHIAIABvAHIAIABkAGUAYwBpAG0AYQBsAC4AXABuACAAIAAgACAAIAAtACAARABlAGMAaQBtAGEAbAAgAHAAbwBpAG4AdAAgAGkAcwAgAGkAZwBuAG8AcgBlAGQAOwAgAGEAbABsACAAZABpAGcAaQB0AHMAIABhAHIAZQAgAHMAdQBtAG0AZQBkAC4AXABuAFwAbgAgACAAIABOAG8AdABlAHMAOgBcAG4AIAAgACAALQAgAFQAaABpAHMAIABpAHMAIABhACAAcAB1AHIAZQAgAGQAaQBnAGkAdAAgAHMAdQBtADoAIABpAHQAIABhAGQAZABzACAAYQBsAGwAIABkAGkAZwBpAHQAcwAgAG8AbgBjAGUAIABhAG4AZAAgAHIAZQB0AHUAcgBuAHMAIAB0AGgAZQAgAHIAZQBzAHUAbAB0AC4AXABuACAAIAAgAC0AIABDAG8AbgB0AHIAYQBzAHQAIAB3AGkAdABoACAATQBBAFQASABfAEQASQBHAEkAVABBAEwAXwBSAE8ATwBUACwAIAB3AGgAaQBjAGgAIAByAGUAZAB1AGMAZQBzACAAdABoAGUAIAByAGUAcwB1AGwAdAAgAHIAZQBwAGUAYQB0AGUAZABsAHkAIAB1AG4AdABpAGwAIABhACAAcwBpAG4AZwBsAGUAIABkAGkAZwBpAHQAIABpAHMAIABsAGUAZgB0AC4AXABuACAAIAAgAC0AIABJAGcAbgBvAHIAZQBzACAAcwBwAGUAYwBpAGEAbAAgAG4AdQBtAGUAcgBvAGwAbwBnAHkAIABjAGEAcwBlAHMAIAAoAGUALgBnAC4ALAAgADEAMQAsACAAMgAyACwAIAAzADMAIABhAHIAZQAgAHQAcgBlAGEAdABlAGQAIABsAGkAawBlACAAYQBuAHkAIABvAHQAaABlAHIAIABuAHUAbQBiAGUAcgBzACkALgBcAG4AXABuACAAIAAgAEUAeABhAG0AcABsAGUAOgBcAG4AIAAgACAATQBBAFQASABfAEQASQBHAEkAVABBAEwAXwBTAFUATQAoADUANAAzADIAKQAgAJIhIAAxADQAIAAgACAAIAAgACgANQArADQAKwAzACsAMgApAFwAbgAgACAAIABNAEEAVABIAF8ARABJAEcASQBUAEEATABfAFMAVQBNACgAMwAuADEANAApACAAkiEgADgAIAAgACAAIAAgACAAKAAzACsAMQArADQAKQBcAG4AIAAgACAATQBBAFQASABfAEQASQBHAEkAVABBAEwAXwBTAFUATQAoADIAMgApACAAIAAgAJIhIAA0ACAAIAAgACAAIAAgACgAMgArADIAKQBcAG4AKgAvAFwAbgBNAEEAVABIAF8ARABJAEcASQBUAEEATABfAFMAVQBNACAAPQAgAEwAQQBNAEIARABBACgAaQBuAHAAdQB0ACwAXABuACAAIAAgACAATABFAFQAKABcAG4AIAAgACAAIAAgACAAIAAgAG0AbwBkAGUALAAgAEkARgAoAGkAbgBwAHUAdAAgADwAIAAxACwAIAAxACwAIAAwACkALABcAG4AIAAgACAAIAAgACAAIAAgAG4AbwByAG0AYQBsAGkAegBlAGQALAAgAFMAVwBJAFQAQwBIACgAbQBvAGQAZQAsACAAMAAsACAAVABSAFUATgBDACgAaQBuAHAAdQB0ACkALAAgADEALAAgAFYAQQBMAFUARQAoAFMAVQBCAFMAVABJAFQAVQBUAEUAKABpAG4AcAB1AHQALAAgAFwAIgAuAFwAIgAsACAAXAAiAFwAIgApACkAKQAsAFwAbgAgACAAIAAgACAAIAAgACAAUwBVAE0AUABSAE8ARABVAEMAVAAoAC0ALQBNAEkARAAoAG4AbwByAG0AYQBsAGkAegBlAGQALAAgAFMARQBRAFUARQBOAEMARQAoAEwARQBOACgAbgBvAHIAbQBhAGwAaQB6AGUAZAApACkALAAgADEAKQApAFwAbgAgACAAIAAgACkAXABuACkAOwBcAG4AXABuAC8AKgAgAE0AQQBUAEgAXwBQAE8ATABZAEcATwBOAEEATAA6AFwAbgAgACAAIABQAHUAcgBwAG8AcwBlADoAIABSAGUAdAB1AHIAbgBzACAAdABoAGUAIABuAHQAaAAgAHAAbwBsAHkAZwBvAG4AYQBsACAAKABzAC0AZwBvAG4AYQBsACkAIABuAHUAbQBiAGUAcgAgAHUAcwBpAG4AZwAgAHQAaABlACAAZwBlAG4AZQByAGEAbABpAHoAZQBkACAAZgBpAGcAdQByAGEAdABlACAAZgBvAHIAbQB1AGwAYQAuAFwAbgAgACAAIABSAGUAdAB1AHIAbgBzADoAIABcAG4AIAAgACAAIAAgAC0AIABBACAAcwBjAGEAbABhAHIAIAB2AGEAbAB1AGUAIAAoAG0AbwBkAGUAIAAwACkAXABuACAAIAAgACAAIAAtACAAQQAgAGwAYQBiAGUAbABlAGQAIABzAHQAcgBpAG4AZwAgACgAbQBvAGQAZQAgADEAKQBcAG4AIAAgACAAIAAgAC0AIABBACAAMgAtAGUAbABlAG0AZQBuAHQAIABhAHIAcgBhAHkAIAB7AHYAYQBsAHUAZQAsACAAbABhAGIAZQBsAH0AIAAoAG0AbwBkAGUAIAAyACkAXABuAFwAbgAgACAAIABQAGEAcgBhAG0AZQB0AGUAcgBzADoAXABuACAAIAAgAC0AIABzAGkAZABlAHMAIAAoAHIAZQBxAHUAaQByAGUAZAApADoAIABOAHUAbQBiAGUAcgAgAG8AZgAgAHMAaQBkAGUAcwAgAGkAbgAgAHQAaABlACAAcABvAGwAeQBnAG8AbgAgACgAZQAuAGcALgAgADMAIAA9ACAAdAByAGkAYQBuAGcAbABlACwAIAA0ACAAPQAgAHMAcQB1AGEAcgBlACwAIABlAHQAYwAuACkAXABuACAAIAAgAC0AIAB0AGUAcgBtACAAKAByAGUAcQB1AGkAcgBlAGQAKQA6ACAAVABoAGUAIABuAHQAaAAgAHQAZQByAG0AIABpAG4AIAB0AGgAZQAgAHAAbwBsAHkAZwBvAG4AYQBsACAAcwBlAHEAdQBlAG4AYwBlACAAKABtAHUAcwB0ACAAYgBlACAAZSIgADEAKQBcAG4AIAAgACAALQAgAG0AbwBkAGUAIAAoAG8AcAB0AGkAbwBuAGEAbAApADoAIABPAHUAdABwAHUAdAAgAG0AbwBkAGUAXABuACAAIAAgACAAIAAgACAALQAgADAAIACSISAAdgBhAGwAdQBlACAAbwBuAGwAeQAgACgAZABlAGYAYQB1AGwAdAApAFwAbgAgACAAIAAgACAAIAAgAC0AIAAxACAAkiEgAGwAYQBiAGUAbABlAGQAIABzAHQAcgBpAG4AZwBcAG4AIAAgACAAIAAgACAAIAAtACAAMgAgAJIhIAB7AHYAYQBsAHUAZQAsACAAbABhAGIAZQBsAH0AIABhAHMAIABhACAAMgAtAGUAbABlAG0AZQBuAHQAIABhAHIAcgBhAHkAXABuAFwAbgAgACAAIABOAG8AdABlAHMAOgBcAG4AIAAgACAALQAgAEYAbwByAG0AdQBsAGEAOgAgAFAAKABzACwAIABuACkAIAA9ACAAKAAoAHMAIAAtACAAMgApACgAbgCyACAALQAgAG4AKQApACAALwAgADIAIAArACAAbgBcAG4AIAAgACAALQAgAE8AbgBsAHkAIAB2AGEAbABpAGQAIABmAG8AcgAgAHMAIABlIiAAMwAgACgAdAByAGkAYQBuAGcAbABlACAAYQBuAGQAIABhAGIAbwB2AGUAKQBcAG4AIAAgACAALQAgAFIAZQB0AHUAcgBuAHMAIABcACIAIwBFAFIAUgBPAFIAXAAiACAAaQBmACAAaQBuAHAAdQB0AHMAIABhAHIAZQAgAGkAbgB2AGEAbABpAGQAXABuACAAIAAgAC0AIABIAGUAbABwAGYAdQBsACAAaQBuACAAYwBvAG0AYgBpAG4AYQB0AG8AcgBpAGMAcwAsACAAZwBlAG8AbQBlAHQAcgB5ACwAIABhAG4AZAAgAG4AdQBtAGIAZQByACAAdABoAGUAbwByAHkAIAB0AGUAYQBjAGgAaQBuAGcAIABjAG8AbgB0AGUAeAB0AHMAXABuAFwAbgAgACAAIABFAHgAYQBtAHAAbABlAHMAOgBcAG4AIAAgACAATQBBAFQASABfAFAATwBMAFkARwBPAE4AQQBMACgAMwAsACAANQApACAAkiEgADEANQBcAG4AIAAgACAATQBBAFQASABfAFAATwBMAFkARwBPAE4AQQBMACgAMwAsACAANQAsACAAMQApACAAkiEgAFwAIgAxADUAIAAoADUAdABoACAAdAByAGkAYQBuAGcAdQBsAGEAcgAgAG4AdQBtAGIAZQByACkAXAAiAFwAbgAgACAAIABNAEEAVABIAF8AUABPAEwAWQBHAE8ATgBBAEwAKAA2ACwAIAAyACwAIAAyACkAIACSISAAewAxADIALAAgAFwAIgAyAG4AZAAgAGgAZQB4AGEAZwBvAG4AYQBsACAAbgB1AG0AYgBlAHIAXAAiAH0AXABuACoALwBcAG4ATQBBAFQASABfAFAATwBMAFkARwBPAE4AQQBMACAAPQAgAEwAQQBNAEIARABBACgAcwBpAGQAZQBzACwAIAB0AGUAcgBtACwAIABbAG0AbwBkAGUAXQAsAFwAbgAgACAAIAAgAEwARQBUACgAXABuACAAIAAgACAAIAAgACAAIABtAG8AZABlACwAIABJAEYAKABJAFMATwBNAEkAVABUAEUARAAoAG0AbwBkAGUAKQAsACAAMAAsACAAbQBvAGQAZQApACwAXABuACAAIAAgACAAIAAgACAAIAB2AGEAbABpAGQALAAgAEEATgBEACgAcwBpAGQAZQBzACAAPgA9ACAAMwAsACAAdABlAHIAbQAgAD4APQAgADEAKQAsAFwAbgAgACAAIAAgACAAIAAgACAAdgBhAGwAdQBlACwAIAAoACgAcwBpAGQAZQBzACAALQAgADIAKQAgACoAIAAoAHQAZQByAG0AIABeACAAMgAgAC0AIAB0AGUAcgBtACkAKQAgAC8AIAAyACAAKwAgAHQAZQByAG0ALABcAG4AIAAgACAAIAAgACAAIAAgAHMAdQBmAGYAaQB4ACwAIABDAEgATwBPAFMARQAoAFwAbgAgACAAIAAgACAAIAAgACAAIAAgACAAIABJAEYAKABBAE4ARAAoAHQAZQByAG0AIAA+ACAAMQAwACwAIAB0AGUAcgBtACAAPAAgADIAMAApACwAIAA0ACwAIABNAE8ARAAoAHQAZQByAG0ALAAgADEAMAApACAAKwAgADEAKQAsAFwAbgAgACAAIAAgACAAIAAgACAAIAAgACAAIABcACIAcwB0AFwAIgAsAFwAbgAgACAAIAAgACAAIAAgACAAIAAgACAAIABcACIAbgBkAFwAIgAsAFwAbgAgACAAIAAgACAAIAAgACAAIAAgACAAIABcACIAcgBkAFwAIgAsAFwAbgAgACAAIAAgACAAIAAgACAAIAAgACAAIABcACIAdABoAFwAIgAsAFwAbgAgACAAIAAgACAAIAAgACAAIAAgACAAIABcACIAdABoAFwAIgAsAFwAbgAgACAAIAAgACAAIAAgACAAIAAgACAAIABcACIAdABoAFwAIgAsAFwAbgAgACAAIAAgACAAIAAgACAAIAAgACAAIABcACIAdABoAFwAIgAsAFwAbgAgACAAIAAgACAAIAAgACAAIAAgACAAIABcACIAdABoAFwAIgAsAFwAbgAgACAAIAAgACAAIAAgACAAIAAgACAAIABcACIAdABoAFwAIgAsAFwAbgAgACAAIAAgACAAIAAgACAAIAAgACAAIABcACIAdABoAFwAIgBcAG4AIAAgACAAIAAgACAAIAAgACkALABcAG4AIAAgACAAIAAgACAAIAAgAGwAYQBiAGUAbABfAHQAZQB4AHQALAAgAEMASABPAE8AUwBFACgAXABuACAAIAAgACAAIAAgACAAIAAgACAAIAAgAHMAaQBkAGUAcwAsAFwAbgAgACAAIAAgACAAIAAgACAAIAAgACAAIABcACIAIwBcACIALABcAG4AIAAgACAAIAAgACAAIAAgACAAIAAgACAAXAAiACMAXAAiACwAXABuACAAIAAgACAAIAAgACAAIAAgACAAIAAgAFwAIgB0AHIAaQBhAG4AZwB1AGwAYQByAFwAIgAsAFwAbgAgACAAIAAgACAAIAAgACAAIAAgACAAIABcACIAcwBxAHUAYQByAGUAXAAiACwAXABuACAAIAAgACAAIAAgACAAIAAgACAAIAAgAFwAIgBwAGUAbgB0AGEAZwBvAG4AYQBsAFwAIgAsAFwAbgAgACAAIAAgACAAIAAgACAAIAAgACAAIABcACIAaABlAHgAYQBnAG8AbgBhAGwAXAAiACwAXABuACAAIAAgACAAIAAgACAAIAAgACAAIAAgAFwAIgBoAGUAcAB0AGEAZwBvAG4AYQBsAFwAIgAsAFwAbgAgACAAIAAgACAAIAAgACAAIAAgACAAIABcACIAbwBjAHQAYQBnAG8AbgBhAGwAXAAiACwAXABuACAAIAAgACAAIAAgACAAIAAgACAAIAAgAFwAIgBuAG8AbgBhAGcAbwBuAGEAbABcACIALABcAG4AIAAgACAAIAAgACAAIAAgACAAIAAgACAAXAAiAGQAZQBjAGEAZwBvAG4AYQBsAFwAIgAsAFwAbgAgACAAIAAgACAAIAAgACAAIAAgACAAIABcACIAaABlAG4AZABlAGMAYQBnAG8AbgBhAGwAXAAiACwAXABuACAAIAAgACAAIAAgACAAIAAgACAAIAAgAFwAIgBkAG8AZABlAGMAYQBnAG8AbgBhAGwAXAAiAFwAbgAgACAAIAAgACAAIAAgACAAKQAsAFwAbgAgACAAIAAgACAAIAAgACAAbABhAGIAZQBsACwAIABUAEUAWABUACgAdgBhAGwAdQBlACwAIABcACIAMABcACIAKQAgACYAIABcACIAIAAoAFwAIgAgACYAIAB0AGUAcgBtACAAJgAgAHMAdQBmAGYAaQB4ACAAJgAgAFwAIgAgAFwAIgAgACYAIABsAGEAYgBlAGwAXwB0AGUAeAB0ACAAJgAgAFwAIgAgAG4AdQBtAGIAZQByACkAXAAiACwAXABuACAAIAAgACAAIAAgACAAIABhAHIAcgBhAHkAXwByAGUAcwB1AGwAdAAsACAAQwBIAE8ATwBTAEUAKAB7ADEALAAgADIAfQAsACAAdgBhAGwAdQBlACwAIABsAGEAYgBlAGwAKQAsAFwAbgAgACAAIAAgACAAIAAgACAAbwB1AHQAcAB1AHQALAAgAEkARgAoAFwAbgAgACAAIAAgACAAIAAgACAAIAAgACAAIABOAE8AVAAoAHYAYQBsAGkAZAApACwAXABuACAAIAAgACAAIAAgACAAIAAgACAAIAAgAFwAIgAjAEUAUgBSAE8AUgBcACIALABcAG4AIAAgACAAIAAgACAAIAAgACAAIAAgACAASQBGACgAbQBvAGQAZQAgAD0AIAAwACwAIAB2AGEAbAB1AGUALAAgAEkARgAoAG0AbwBkAGUAIAA9ACAAMQAsACAAbABhAGIAZQBsACwAIABJAEYAKABtAG8AZABlACAAPQAgADIALAAgAGEAcgByAGEAeQBfAHIAZQBzAHUAbAB0ACwAIABcACIAIwBNAE8ARABFAD8AXAAiACkAKQApAFwAbgAgACAAIAAgACAAIAAgACAAKQAsAFwAbgAgACAAIAAgACAAIAAgACAAbwB1AHQAcAB1AHQAXABuACAAIAAgACAAKQBcAG4AKQA7AFwAbgBcAG4ALwAqACAATQBBAFQASABfAFEAVQBBAEQAUgBBAFQASQBDAF8AUgBFAEEATABfAFIATwBPAFQAUwA6AFwAbgAgACAAIABQAHUAcgBwAG8AcwBlADoAXABuACAAIAAgAEMAYQBsAGMAdQBsAGEAdABlAHMAIAB0AGgAZQAgAHIAZQBhAGwAIAByAG8AbwB0AHMAIABvAGYAIABhACAAcQB1AGEAZAByAGEAdABpAGMAIABwAG8AbAB5AG4AbwBtAGkAYQBsACAAYQB4ALIAIAArACAAYgB4ACAAKwAgAGMAIAA9ACAAMAAgAHUAcwBpAG4AZwAgAHQAaABlACAAcQB1AGEAZAByAGEAdABpAGMAIABmAG8AcgBtAHUAbABhAC4AXABuAFwAbgAgACAAIABSAGUAdAB1AHIAbgBzADoAXABuACAAIAAgAC0AIABBACAAcwBpAG4AZwBsAGUAIAByAG8AbwB0ACAAaQBmACAAdABoAGUAIABkAGkAcwBjAHIAaQBtAGkAbgBhAG4AdAAgAGkAcwAgADAAIAAoAGEAcwAgAGEAIABuAHUAbQBiAGUAcgAgAG8AcgAgAGYAbwByAG0AYQB0AHQAZQBkACAAdABlAHgAdAApAC4AXABuACAAIAAgAC0AIABUAHcAbwAgAHIAZQBhAGwAIAByAG8AbwB0AHMAIABhAHMAIABhACAAdgBlAHIAdABpAGMAYQBsACAAYQByAHIAYQB5ACAAaQBmACAAZABpAHMAYwByAGkAbQBpAG4AYQBuAHQAIAA+ACAAMAAuAFwAbgAgACAAIAAtACAAXAAiAE4ATwBOAEUAXAAiACAAaQBmACAAbgBvACAAcgBlAGEAbAAgAHIAbwBvAHQAcwAgAGUAeABpAHMAdAAuAFwAbgAgACAAIAAtACAAXAAiACMARABJAFYALwAwACEAXAAiACAAaQBmACAAYQAgAD0AIAAwACAAKABpAG4AdgBhAGwAaQBkACAAZgBvAHIAIABxAHUAYQBkAHIAYQB0AGkAYwApAC4AXABuAFwAbgAgACAAIABQAGEAcgBhAG0AZQB0AGUAcgBzADoAXABuACAAIAAgAC0AIABhACAAKAByAGUAcQB1AGkAcgBlAGQAKQA6ACAAQwBvAGUAZgBmAGkAYwBpAGUAbgB0ACAAbwBmACAAeACyAFwAbgAgACAAIAAtACAAYgAgACgAcgBlAHEAdQBpAHIAZQBkACkAOgAgAEMAbwBlAGYAZgBpAGMAaQBlAG4AdAAgAG8AZgAgAHgAXABuACAAIAAgAC0AIABjACAAKAByAGUAcQB1AGkAcgBlAGQAKQA6ACAAQwBvAG4AcwB0AGEAbgB0ACAAdABlAHIAbQBcAG4AIAAgACAALQAgAHAAcgBlAGMAaQBzAGkAbwBuACAAKABvAHAAdABpAG8AbgBhAGwAKQA6ACAARABlAGMAaQBtAGEAbAAgAHAAbABhAGMAZQBzACAAdABvACAAcgBvAHUAbgBkAC8AZgBvAHIAbQBhAHQAIAAoAGQAZQBmAGEAdQBsAHQAIAA9ACAAMwApAFwAbgAgACAAIAAtACAAbQBvAGQAZQAgACgAbwBwAHQAaQBvAG4AYQBsACkAOgAgAE8AdQB0AHAAdQB0ACAAZgBvAHIAbQBhAHQAXABuACAAIAAgACAAIAAgACAAMAAgAD0AIAByAGEAdwAgAG4AdQBtAGIAZQByAHMAIAAoAGQAZQBmAGEAdQBsAHQAKQBcAG4AIAAgACAAIAAgACAAIAAxACAAPQAgAGYAaQB4AGUAZAAtAHAAbwBpAG4AdAAgAHQAZQB4AHQAXABuACAAIAAgACAAIAAgACAAMgAgAD0AIABsAGEAYgBlAGwAIAB0AGUAeAB0ACAAKABlAC4AZwAuACwAIABcACIAMQAgAHIAZQBhAGwAIAByAG8AbwB0ADoAIAAtADIALgAwADAAMABcACIAKQBcAG4AXABuACAAIAAgAE4AbwB0AGUAcwA6AFwAbgAgACAAIAAtACAARABpAHMAYwByAGkAbQBpAG4AYQBuAHQAIAA9ACAAYgCyACAALQAgADQAYQBjAFwAbgAgACAAIAAtACAAQwBvAG0AcABsAGUAeAAgAHIAbwBvAHQAcwAgAGEAcgBlACAAbgBvAHQAIABzAHUAcABwAG8AcgB0AGUAZAAuAFwAbgAgACAAIAAtACAARABpAHYAaQBzAGkAbwBuACAAYgB5ACAAegBlAHIAbwAgAGkAcwAgAGYAbABhAGcAZwBlAGQAIABpAGYAIABhACAAPQAgADAALgBcAG4AXABuACAAIAAgAEUAeABhAG0AcABsAGUAOgBcAG4AIAAgACAATQBBAFQASABfAFEAVQBBAEQAUgBBAFQASQBDAF8AUgBFAEEATABfAFIATwBPAFQAUwAoADEALAAgAC0AMwAsACAAMgApACAAkiEgAHsAMgA7ACAAMQB9AFwAbgAgACAAIABNAEEAVABIAF8AUQBVAEEARABSAEEAVABJAEMAXwBSAEUAQQBMAF8AUgBPAE8AVABTACgAMQAsACAAMgAsACAAMQApACAAkiEgAC0AMQBcAG4AIAAgACAATQBBAFQASABfAFEAVQBBAEQAUgBBAFQASQBDAF8AUgBFAEEATABfAFIATwBPAFQAUwAoADEALAAgADAALAAgADEAKQAgAJIhIABcACIATgBPAE4ARQBcACIAXABuACoALwBcAG4ATQBBAFQASABfAFEAVQBBAEQAUgBBAFQASQBDAF8AUgBFAEEATABfAFIATwBPAFQAUwAgAD0AIABMAEEATQBCAEQAQQAoAGEALAAgAGIALAAgAGMALAAgAFsAcAByAGUAYwBpAHMAaQBvAG4AXQAsACAAWwBtAG8AZABlAF0ALABcAG4AIAAgACAAIABMAEUAVAAoAFwAbgAgACAAIAAgACAAIAAgACAAcAByAGUAYwBpAHMAaQBvAG4ALAAgAEkARgAoAEkAUwBPAE0ASQBUAFQARQBEACgAcAByAGUAYwBpAHMAaQBvAG4AKQAsACAAMwAsACAAcAByAGUAYwBpAHMAaQBvAG4AKQAsAFwAbgAgACAAIAAgACAAIAAgACAAbQBvAGQAZQAsACAASQBGACgASQBTAE8ATQBJAFQAVABFAEQAKABtAG8AZABlACkALAAgADAALAAgAG0AbwBkAGUAKQAsAFwAbgAgACAAIAAgACAAIAAgACAAZABpAHMAYwByAGkAbQAsACAAYgAgAF4AIAAyACAALQAgADQAIAAqACAAYQAgACoAIABjACwAXABuACAAIAAgACAAIAAgACAAIABpAHMAXwB2AGEAbABpAGQALAAgAGEAIAA8AD4AIAAwACwAXABuACAAIAAgACAAIAAgACAAIABkAGUAbgBvAG0ALAAgADIAIAAqACAAYQAsAFwAbgAgACAAIAAgACAAIAAgACAAcwBxAHIAdABfAGQALAAgAEkARgAoAGQAaQBzAGMAcgBpAG0AIAA+AD0AIAAwACwAIABTAFEAUgBUACgAZABpAHMAYwByAGkAbQApACwAIABOAEEAKAApACkALABcAG4AIAAgACAAIAAgACAAIAAgAHIAXwAxACwAIABJAEYAKABkAGkAcwBjAHIAaQBtACAAPgA9ACAAMAAsACAAKAAtAGIAIAArACAAcwBxAHIAdABfAGQAKQAgAC8AIABkAGUAbgBvAG0ALAAgAE4AQQAoACkAKQAsAFwAbgAgACAAIAAgACAAIAAgACAAcgBfADIALAAgAEkARgAoAGQAaQBzAGMAcgBpAG0AIAA+ACAAMAAsACAAKAAtAGIAIAAtACAAcwBxAHIAdABfAGQAKQAgAC8AIABkAGUAbgBvAG0ALAAgAE4AQQAoACkAKQAsAFwAbgAgACAAIAAgACAAIAAgACAAZgBpAHgAXwAxACwAIABUAEUAWABUACgAcgBfADEALAAgAFwAIgAwAC4AXAAiACAAJgAgAFIARQBQAFQAKABcACIAMABcACIALAAgAHAAcgBlAGMAaQBzAGkAbwBuACkAKQAsAFwAbgAgACAAIAAgACAAIAAgACAAZgBpAHgAXwAyACwAIABUAEUAWABUACgAcgBfADIALAAgAFwAIgAwAC4AXAAiACAAJgAgAFIARQBQAFQAKABcACIAMABcACIALAAgAHAAcgBlAGMAaQBzAGkAbwBuACkAKQAsAFwAbgAgACAAIAAgACAAIAAgACAAbABhAGIAZQBsACwAIABJAEYAKABcAG4AIAAgACAAIAAgACAAIAAgACAAIAAgACAAZABpAHMAYwByAGkAbQAgADwAIAAwACwAXABuACAAIAAgACAAIAAgACAAIAAgACAAIAAgAFwAIgBOAE8ATgBFAFwAIgAsAFwAbgAgACAAIAAgACAAIAAgACAAIAAgACAAIABJAEYAKABkAGkAcwBjAHIAaQBtACAAPQAgADAALAAgAFwAIgAxACAAcgBlAGEAbAAgAHIAbwBvAHQAOgAgAFwAIgAgACYAIABmAGkAeABfADEALAAgAFwAIgAyACAAcgBlAGEAbAAgAHIAbwBvAHQAcwA6ACAAXAAiACAAJgAgAGYAaQB4AF8AMQAgACYAIABcACIAIABhAG4AZAAgAFwAIgAgACYAIABmAGkAeABfADIAKQBcAG4AIAAgACAAIAAgACAAIAAgACkALABcAG4AIAAgACAAIAAgACAAIAAgAGEAcgByAGEAeQBfAG4AdQBtAGUAcgBpAGMALAAgAFYAUwBUAEEAQwBLACgAUgBPAFUATgBEACgAcgBfADEALAAgAHAAcgBlAGMAaQBzAGkAbwBuACkALAAgAFIATwBVAE4ARAAoAHIAXwAyACwAIABwAHIAZQBjAGkAcwBpAG8AbgApACkALABcAG4AIAAgACAAIAAgACAAIAAgAGEAcgByAGEAeQBfAHQAZQB4AHQALAAgAFYAUwBUAEEAQwBLACgAZgBpAHgAXwAxACwAIABmAGkAeABfADIAKQAsAFwAbgAgACAAIAAgACAAIAAgACAAbgB1AG0AZQByAGkAYwBfAG8AdQB0ACwAIABJAEYAKABkAGkAcwBjAHIAaQBtACAAPAAgADAALAAgAFwAIgBOAE8ATgBFAFwAIgAsACAASQBGACgAZABpAHMAYwByAGkAbQAgAD0AIAAwACwAIABSAE8AVQBOAEQAKAByAF8AMQAsACAAcAByAGUAYwBpAHMAaQBvAG4AKQAsACAAYQByAHIAYQB5AF8AbgB1AG0AZQByAGkAYwApACkALABcAG4AIAAgACAAIAAgACAAIAAgAHQAZQB4AHQAXwBvAHUAdAAsACAASQBGACgAZABpAHMAYwByAGkAbQAgADwAIAAwACwAIABcACIATgBPAE4ARQBcACIALAAgAEkARgAoAGQAaQBzAGMAcgBpAG0AIAA9ACAAMAAsACAAZgBpAHgAXwAxACwAIABhAHIAcgBhAHkAXwB0AGUAeAB0ACkAKQAsAFwAbgAgACAAIAAgACAAIAAgACAAcgBlAHMAdQBsAHQALAAgAEkARgAoAFwAbgAgACAAIAAgACAAIAAgACAAIAAgACAAIABOAE8AVAAoAGkAcwBfAHYAYQBsAGkAZAApACwAXABuACAAIAAgACAAIAAgACAAIAAgACAAIAAgAFwAIgAjAEQASQBWAC8AMAAhAFwAIgAsAFwAbgAgACAAIAAgACAAIAAgACAAIAAgACAAIABTAFcASQBUAEMASAAoAG0AbwBkAGUALAAgADAALAAgAG4AdQBtAGUAcgBpAGMAXwBvAHUAdAAsACAAMQAsACAAdABlAHgAdABfAG8AdQB0ACwAIAAyACwAIABsAGEAYgBlAGwALAAgAFwAIgAjAE0ATwBEAEUAPwBcACIAKQBcAG4AIAAgACAAIAAgACAAIAAgACkALABcAG4AIAAgACAAIAAgACAAIAAgAHIAZQBzAHUAbAB0AFwAbgAgACAAIAAgACkAXABuACkAOwBcAG4AXABuAC8AKgAgAE0AQQBUAEgAXwBOAE8AUgBNAEEATABJAFoARQBfAEQARQBDAEkATQBBAEwAOgBcAG4AIAAgACAAUAB1AHIAcABvAHMAZQA6AFwAbgAgACAAIABTAGMAYQBsAGUAcwAgAGEAIABwAG8AcwBpAHQAaQB2AGUAIABuAHUAbQBiAGUAcgAgAGQAbwB3AG4AIABiAHkAIABhACAAcABvAHcAZQByACAAbwBmACAAMQAwACAAcwBvACAAaQB0ACAAYgBlAGMAbwBtAGUAcwAgAGEAIABkAGUAYwBpAG0AYQBsACAAPAAgADEALABcAG4AIAAgACAAcAByAGUAcwBlAHIAdgBpAG4AZwAgAGkAdABzACAAcwBpAGcAbgBpAGYAaQBjAGEAbgB0ACAAZABpAGcAaQB0AHMALgBcAG4AXABuACAAIAAgAFIAZQB0AHUAcgBuAHMAOgBcAG4AIAAgACAALQAgAEEAIABkAGUAYwBpAG0AYQBsACAAdgBhAGwAdQBlACAAYgBlAHQAdwBlAGUAbgAgADAAIABhAG4AZAAgADEAIAAoAGUALgBnAC4ALAAgADEAMgAzACAAkiEgADAALgAxADIAMwApAC4AXABuACAAIAAgAC0AIABJAGYAIAB0AGgAZQAgAGkAbgBwAHUAdAAgAGkAcwAgAGEAbAByAGUAYQBkAHkAIABsAGUAcwBzACAAdABoAGEAbgAgADEALAAgAGkAdAAgAGkAcwAgAHIAZQB0AHUAcgBuAGUAZAAgAHUAbgBjAGgAYQBuAGcAZQBkAC4AXABuACAAIAAgAC0AIABSAGUAdAB1AHIAbgBzACAAXAAiACMATgBVAE0AIQBcACIAIABmAG8AcgAgAG4AZQBnAGEAdABpAHYAZQAgAGkAbgBwAHUAdAAuAFwAbgBcAG4AIAAgACAAUABhAHIAYQBtAGUAdABlAHIAcwA6AFwAbgAgACAAIAAtACAAaQBuAHAAdQB0ACAAKAByAGUAcQB1AGkAcgBlAGQAKQA6ACAAQQAgAHAAbwBzAGkAdABpAHYAZQAgAG4AdQBtAGIAZQByACAAdABvACAAbgBvAHIAbQBhAGwAaQB6AGUALgBcAG4AIAAgACAALQAgAHAAcgBlAGMAaQBzAGkAbwBuACAAKABvAHAAdABpAG8AbgBhAGwAKQA6ACAATgB1AG0AYgBlAHIAIABvAGYAIABkAGUAYwBpAG0AYQBsACAAcABsAGEAYwBlAHMAIAB0AG8AIAByAG8AdQBuAGQAIAB0AG8ALgBcAG4AIAAgACAAIAAgACAAIAAtACAARABlAGYAYQB1AGwAdAA6ACAAbgB1AG0AYgBlAHIAIABvAGYAIABkAGkAZwBpAHQAcwAgAGkAbgAgAGkAbgB0AGUAZwBlAHIAIABwAG8AcgB0AGkAbwBuACAAKwAgADMALgBcAG4AXABuACAAIAAgAE4AbwB0AGUAcwA6AFwAbgAgACAAIAAtACAARABlAHMAaQBnAG4AZQBkACAAZgBvAHIAIAB1AHMAZQAgAGkAbgAgAGYAbwByAG0AYQB0AHQAaQBuAGcAIABvAHIAIABwAHIAbwBwAG8AcgB0AGkAbwBuAGEAbAAgAHIAZQBzAGMAYQBsAGkAbgBnAC4AXABuACAAIAAgAC0AIABEAG8AZQBzACAAbgBvAHQAIABzAHUAcABwAG8AcgB0ACAAbgBlAGcAYQB0AGkAdgBlACAAdgBhAGwAdQBlAHMAIABvAHIAIABjAG8AbQBwAGwAZQB4ACAAbgB1AG0AYgBlAHIAcwAuAFwAbgAgACAAIAAtACAAQQB1AHQAbwBtAGEAdABpAGMAYQBsAGwAeQAgAHMAYwBhAGwAZQBzACAAbwBuAGwAeQAgAGkAZgAgAGkAbgBwAHUAdAAgAGUiIAAxAC4AXABuAFwAbgAgACAAIABFAHgAYQBtAHAAbABlADoAXABuACAAIAAgAE0AQQBUAEgAXwBOAE8AUgBNAEEATABJAFoARQBfAEQARQBDAEkATQBBAEwAKAAxADIAMwA0ADUAKQAgAJIhIAAwAC4AMQAyADMANAA1AFwAbgAgACAAIABNAEEAVABIAF8ATgBPAFIATQBBAEwASQBaAEUAXwBEAEUAQwBJAE0AQQBMACgAMAAuADAAMAA1ACkAIACSISAAMAAuADAAMAA1AFwAbgAqAC8AXABuAE0AQQBUAEgAXwBOAE8AUgBNAEEATABJAFoARQBfAEQARQBDAEkATQBBAEwAIAA9ACAATABBAE0AQgBEAEEAKABpAG4AcAB1AHQALAAgAFsAcAByAGUAYwBpAHMAaQBvAG4AXQAsAFwAbgAgACAAIAAgAEwARQBUACgAXABuACAAIAAgACAAIAAgACAAIABpAHMAXwBpAG4AdgBhAGwAaQBkACwAIABpAG4AcAB1AHQAIAA8ACAAMAAsAFwAbgAgACAAIAAgACAAIAAgACAAZABlAGYAYQB1AGwAdABfAHAAcgBlAGMALAAgAEwARQBOACgAVABFAFgAVAAoAEkATgBUACgAQQBCAFMAKABpAG4AcAB1AHQAKQApACwAIABcACIAMABcACIAKQApACAAKwAgADMALABcAG4AIAAgACAAIAAgACAAIAAgAHAAcgBlAGMALAAgAEkARgAoAEkAUwBPAE0ASQBUAFQARQBEACgAcAByAGUAYwBpAHMAaQBvAG4AKQAsACAAZABlAGYAYQB1AGwAdABfAHAAcgBlAGMALAAgAHAAcgBlAGMAaQBzAGkAbwBuACkALABcAG4AIAAgACAAIAAgACAAIAAgAHMAYwBhAGwAZQBkACwAIABJAEYAKABpAG4AcAB1AHQAIAA8ACAAMQAsACAAaQBuAHAAdQB0ACwAIABpAG4AcAB1AHQAIAAvACAAMQAwACAAXgAgACgASQBOAFQAKABMAE8ARwAxADAAKABpAG4AcAB1AHQAKQApACAAKwAgADEAKQApACwAXABuACAAIAAgACAAIAAgACAAIAByAGUAcwB1AGwAdAAsACAAUgBPAFUATgBEACgAcwBjAGEAbABlAGQALAAgAHAAcgBlAGMAKQAsAFwAbgAgACAAIAAgACAAIAAgACAASQBGACgAaQBzAF8AaQBuAHYAYQBsAGkAZAAsACAAXAAiACMATgBVAE0AIQBcACIALAAgAHIAZQBzAHUAbAB0ACkAXABuACAAIAAgACAAKQBcAG4AKQA7AFwAbgBcAG4ALwAqACAATQBBAFQASABfAEEAUABQAFIATwBYAEkATQBBAFQARQBfAEYAUgBBAEMAVABJAE8ATgA6AFwAbgAgACAAIABQAHUAcgBwAG8AcwBlADoAXABuACAAIAAgAEMAbwBuAHYAZQByAHQAcwAgAGEAIABkAGUAYwBpAG0AYQBsACAAbgB1AG0AYgBlAHIAIABpAG4AdABvACAAYQAgAGYAcgBhAGMAdABpAG8AbgBhAGwAIAB0AGUAeAB0ACAAYQBwAHAAcgBvAHgAaQBtAGEAdABpAG8AbgAsAFwAbgAgACAAIABvAHAAdABpAG8AbgBhAGwAbAB5ACAAZgBvAHIAbQBhAHQAdABlAGQAIABhAHMAIABhACAAbQBpAHgAZQBkACAAbgB1AG0AYgBlAHIALgBcAG4AXABuACAAIAAgAFIAZQB0AHUAcgBuAHMAOgBcAG4AIAAgACAALQAgAEEAIABzAHQAcgBpAG4AZwAgAHIAZQBwAHIAZQBzAGUAbgB0AGkAbgBnACAAdABoAGUAIABhAHAAcAByAG8AeABpAG0AYQB0AGUAIABmAHIAYQBjAHQAaQBvAG4AIAAoAGUALgBnAC4ALAAgAFwAIgA3AC8AOABcACIAIABvAHIAIABcACIAMgAtADMALwA4AFwAIgApAC4AXABuACAAIAAgAC0AIABPAHUAdABwAHUAdAAgAGkAcwAgAGEAIABzAHQAcgBpAG4AZwAsACAAbgBvAHQAIABhACAAbgB1AG0AZQByAGkAYwAgAHYAYQBsAHUAZQAuAFwAbgBcAG4AIAAgACAAUABhAHIAYQBtAGUAdABlAHIAcwA6AFwAbgAgACAAIAAtACAAaQBuAHAAdQB0ACAAKAByAGUAcQB1AGkAcgBlAGQAKQA6ACAAVABoAGUAIABkAGUAYwBpAG0AYQBsACAAbgB1AG0AYgBlAHIAIAB0AG8AIABhAHAAcAByAG8AeABpAG0AYQB0AGUALgBcAG4AIAAgACAALQAgAG0AbwBkAGUAIAAoAG8AcAB0AGkAbwBuAGEAbAApADoAIABGAG8AcgBtAGEAdAAgAG8AZgAgAHIAZQBzAHUAbAB0AFwAbgAgACAAIAAgACAAIAAgADAAIAA9ACAAcgBlAHQAdQByAG4AIABhAHMAIABhACAAcAB1AHIAZQAgAGYAcgBhAGMAdABpAG8AbgAgACgAZQAuAGcALgAsACAAXAAiADcALwA4AFwAIgApACAAWwBkAGUAZgBhAHUAbAB0AF0AXABuACAAIAAgACAAIAAgACAAMQAgAD0AIAByAGUAdAB1AHIAbgAgAGEAcwAgAGEAIABtAGkAeABlAGQAIABuAHUAbQBiAGUAcgAgAGkAZgAgAGEAcABwAGwAaQBjAGEAYgBsAGUAIAAoAGUALgBnAC4ALAAgAFwAIgAyAC0AMwAvADgAXAAiACkAXABuACAAIAAgAC0AIABwAHIAZQBjACAAKABvAHAAdABpAG8AbgBhAGwAKQA6ACAATgB1AG0AYgBlAHIAIABvAGYAIABkAGkAZwBpAHQAIABwAGwAYQBjAGUAaABvAGwAZABlAHIAcwAgAGYAbwByACAAdABoAGUAIABkAGUAbgBvAG0AaQBuAGEAdABvAHIAXABuACAAIAAgACAAIAAgACAALQAgAEQAZQBmAGEAdQBsAHQAIAA9ACAAMwAgACgAZQAuAGcALgAsACAAbQBhAHgAIABkAGUAbgBvAG0AaQBuAGEAdABvAHIAIAA9ACAAOQA5ADkAKQBcAG4AIAAgACAAIAAgACAAIAAtACAAcAByAGUAYwAgAD0AIAAyACAAkiEgAGYAbwByAG0AYQB0ACAAbABpAGsAZQAgAFwAIgA/AC8APwA/AFwAIgAgACgAdQBwACAAdABvACAAMgAtAGQAaQBnAGkAdAAgAGQAZQBuAG8AbQBpAG4AYQB0AG8AcgBzACkAXABuAFwAbgAgACAAIABOAG8AdABlAHMAOgBcAG4AIAAgACAALQAgAFUAcwBlAHMAIABFAHgAYwBlAGwAGSBzACAAVABFAFgAVAAoACkAIAB0AG8AIABhAHAAcAByAG8AeABpAG0AYQB0AGUAIAB0AG8AIABuAGUAYQByAGUAcwB0ACAAZgByAGEAYwB0AGkAbwBuAGEAbAAgAGUAcQB1AGkAdgBhAGwAZQBuAHQALgBcAG4AIAAgACAALQAgAE0AaQB4AGUAZAAgAGYAcgBhAGMAdABpAG8AbgBzACAAaQBuAGMAbAB1AGQAZQAgAHcAaABvAGwAZQAgAG4AdQBtAGIAZQByACAAbwBuAGwAeQAgAGkAZgAgAGkAdAAnAHMAIABuAG8AbgB6AGUAcgBvAC4AXABuACAAIAAgAC0AIABSAGUAcwB1AGwAdAAgAGkAcwAgAG4AbwB0ACAAbQBhAHQAaABlAG0AYQB0AGkAYwBhAGwAbAB5ACAAcAByAGUAYwBpAHMAZQAgAGIAdQB0ACAAdgBpAHMAdQBhAGwAbAB5ACAAdQBzAGUAZgB1AGwALgBcAG4AIAAgACAALQAgAE4AZQBnAGEAdABpAHYAZQAgAHYAYQBsAHUAZQBzACAAYQByAGUAIABwAHIAZQBzAGUAcgB2AGUAZAAgAGkAbgAgAGYAaQBuAGEAbAAgAHMAdAByAGkAbgBnACAAKABlAC4AZwAuACwAIABcACIALQAyAC0AMwAvADgAXAAiACkALgBcAG4AXABuACAAIAAgAEUAeABhAG0AcABsAGUAOgBcAG4AIAAgACAATQBBAFQASABfAEEAUABQAFIATwBYAEkATQBBAFQARQBfAEYAUgBBAEMAVABJAE8ATgAoADIALgAzADcANQAsACAAMQAsACAAMgApACAAkiEgAFwAIgAyAC0AMwAvADgAXAAiAFwAbgAgACAAIABNAEEAVABIAF8AQQBQAFAAUgBPAFgASQBNAEEAVABFAF8ARgBSAEEAQwBUAEkATwBOACgAMAAuADMAMwAzACwAIAAwACwAIAAyACkAIACSISAAXAAiADEALwAzAFwAIgBcAG4AKgAvAFwAbgBNAEEAVABIAF8AQQBQAFAAUgBPAFgASQBNAEEAVABFAF8ARgBSAEEAQwBUAEkATwBOACAAPQAgAEwAQQBNAEIARABBACgAaQBuAHAAdQB0ACwAIABbAG0AbwBkAGUAXQAsACAAWwBwAHIAZQBjAF0ALABcAG4AIAAgACAAIABMAEUAVAAoAFwAbgAgACAAIAAgACAAIAAgACAAbQBvAGQAZQAsACAASQBGACgAKABtAG8AZABlACAAPgAgADEAKQAgACsAIAAoAEkAUwBPAE0ASQBUAFQARQBEACgAbQBvAGQAZQApACkALAAgADAALAAgAG0AbwBkAGUAKQAsAFwAbgAgACAAIAAgACAAIAAgACAAcAByAGUAYwAsACAASQBGACgASQBTAE8ATQBJAFQAVABFAEQAKABwAHIAZQBjACkALAAgADMALAAgAHAAcgBlAGMAKQAsAFwAbgAgACAAIAAgACAAIAAgACAAZgBtAHQALAAgAEMATwBOAEMAQQBUACgAXAAiAD8ALwBcACIALAAgAFIARQBQAFQAKABcACIAPwBcACIALAAgAHAAcgBlAGMAKQApACwAXABuACAAIAAgACAAIAAgACAAIAAvACoAIABDAHIAZQBhAHQAZQAgAGYAbwByAG0AYQB0ACAAcwB0AHIAaQBuAGcAIABsAGkAawBlACAAXAAiAD8ALwA/AD8APwBcACIAIABmAG8AcgAgAHUAcAAgAHQAbwAgADMALQBkAGkAZwBpAHQAIABkAGUAbgBvAG0AaQBuAGEAdABvAHIAIAAqAC8AXABuACAAIAAgACAAIAAgACAAIABmAHIAYQBjAHQAaQBvAG4ALAAgAFMAVwBJAFQAQwBIACgAXABuACAAIAAgACAAIAAgACAAIAAgACAAIAAgAG0AbwBkAGUALABcAG4AIAAgACAAIAAgACAAIAAgACAAIAAgACAAMAAsACAAVABFAFgAVAAoAGkAbgBwAHUAdAAsACAAZgBtAHQAKQAsAFwAbgAgACAAIAAgACAAIAAgACAAIAAgACAAIAAvACoAIABGAHUAbABsACAAZABlAGMAaQBtAGEAbAAgAGEAcwAgAHAAdQByAGUAIABmAHIAYQBjAHQAaQBvAG4AIAAqAC8AXABuACAAIAAgACAAIAAgACAAIAAgACAAIAAgADEALAAgAFQARQBYAFQAKABNAE8ARAAoAGkAbgBwAHUAdAAsACAAMQApACwAIABmAG0AdAApAC8AKgAgAEoAdQBzAHQAIAB0AGgAZQAgAGYAcgBhAGMAdABpAG8AbgBhAGwAIABwAGEAcgB0ACAAKgAvAFwAbgAgACAAIAAgACAAIAAgACAAIAAgACAAIABcAG4AIAAgACAAIAAgACAAIAAgACkALABcAG4AIAAgACAAIAAgACAAIAAgAG8AdQB0AHAAdQB0ACwAIABTAFcASQBUAEMASAAoAFwAbgAgACAAIAAgACAAIAAgACAAIAAgACAAIABtAG8AZABlACwAXABuACAAIAAgACAAIAAgACAAIAAgACAAIAAgADAALAAgAGYAcgBhAGMAdABpAG8AbgAsAFwAbgAgACAAIAAgACAAIAAgACAAIAAgACAAIAAxACwAIABJAEYAKABRAFUATwBUAEkARQBOAFQAKABpAG4AcAB1AHQALAAgADEAKQAgADwAPgAgADAALAAgAFQARQBYAFQASgBPAEkATgAoAFwAIgAtAFwAIgAsACAALAAgAFEAVQBPAFQASQBFAE4AVAAoAGkAbgBwAHUAdAAsACAAMQApACwAIABmAHIAYQBjAHQAaQBvAG4AKQAsACAAZgByAGEAYwB0AGkAbwBuACkAXABuACAAIAAgACAAIAAgACAAIAApACwAXABuACAAIAAgACAAIAAgACAAIABvAHUAdABwAHUAdABcAG4AIAAgACAAIAApAFwAbgApADsAXABuAFwAbgAvACoAIABNAEEAVABIAF8ATABJAFMAVABfAEQASQBWAEkAUwBPAFIAUwA6AFwAbgAgACAAIABQAHUAcgBwAG8AcwBlADoAXABuACAAIAAgAFIAZQB0AHUAcgBuAHMAIABhAGwAbAAgAHAAbwBzAGkAdABpAHYAZQAgAGkAbgB0AGUAZwBlAHIAIABkAGkAdgBpAHMAbwByAHMAIAAoAGYAYQBjAHQAbwByAHMAKQAgAG8AZgAgAGEAIABnAGkAdgBlAG4AIABuAHUAbQBiAGUAcgAuAFwAbgBcAG4AIAAgACAAUgBlAHQAdQByAG4AcwA6AFwAbgAgACAAIAAtACAAQQAgAHYAZQByAHQAaQBjAGEAbAAgAGEAcgByAGEAeQAgAG8AZgAgAGQAaQB2AGkAcwBvAHIAcwAgACgAZABlAGYAYQB1AGwAdAApACwAXABuACAAIAAgAC0AIABBACAAaABvAHIAaQB6AG8AbgB0AGEAbAAgAGEAcgByAGEAeQAgACgAbQBvAGQAZQAgAD0AIAAxACkALABcAG4AIAAgACAALQAgAEEAIABzAHQAcgBpAG4AZwAgAHIAZQBwAHIAZQBzAGUAbgB0AGkAbgBnACAAYQBuACAAYQByAHIAYQB5ACAAYwBvAG4AcwB0AGEAbgB0ACAAKABtAG8AZABlACAAPQAgADIAKQAuAFwAbgBcAG4AIAAgACAAUABhAHIAYQBtAGUAdABlAHIAcwA6AFwAbgAgACAAIAAtACAAaQBuAHAAdQB0ACAAKAByAGUAcQB1AGkAcgBlAGQAKQA6ACAAQQAgAHAAbwBzAGkAdABpAHYAZQAgAGkAbgB0AGUAZwBlAHIAIAB0AG8AIABhAG4AYQBsAHkAegBlAC4AXABuACAAIAAgAC0AIABtAG8AZABlACAAKABvAHAAdABpAG8AbgBhAGwAKQA6AFwAbgAgACAAIAAgACAAIAAgADAAIAA9ACAAdgBlAHIAdABpAGMAYQBsACAAYQByAHIAYQB5ACAAKABkAGUAZgBhAHUAbAB0ACkALABcAG4AIAAgACAAIAAgACAAIAAxACAAPQAgAGgAbwByAGkAegBvAG4AdABhAGwAIABhAHIAcgBhAHkALABcAG4AIAAgACAAIAAgACAAIAAyACAAPQAgAGEAcgByAGEAeQAgAGMAbwBuAHMAdABhAG4AdAAgAHMAdAByAGkAbgBnAC4AXABuAFwAbgAgACAAIABOAG8AdABlAHMAOgBcAG4AIAAgACAALQAgAEkAbgBwAHUAdAAgAG0AdQBzAHQAIABiAGUAIABhACAAcABvAHMAaQB0AGkAdgBlACAAdwBoAG8AbABlACAAbgB1AG0AYgBlAHIALgAgAE4AbwBuAC0AaQBuAHQAZQBnAGUAcgAgAG8AcgAgAGQiIAAwACAAcgBlAHQAdQByAG4AcwAgAFwAIgAjAE4AVQBNACEAXAAiAC4AXABuACAAIAAgAC0AIABPAHUAdABwAHUAdAAgAGkAcwAgAHMAbwByAHQAZQBkACAAaQBuACAAYQBzAGMAZQBuAGQAaQBuAGcAIABvAHIAZABlAHIALgBcAG4AIAAgACAALQAgAE0AbwBkAGUAIAAyACAAaQBzACAAdQBzAGUAZgB1AGwAIAB3AGgAZQBuACAAZQBtAGIAZQBkAGQAaQBuAGcAIABhAHIAcgBhAHkAIABjAG8AbgBzAHQAYQBuAHQAcwAgAGkAbgBzAGkAZABlACAAbwB0AGgAZQByACAAZgBvAHIAbQB1AGwAYQBzAC4AXABuAFwAbgAgACAAIABFAHgAYQBtAHAAbABlAHMAOgBcAG4AIAAgACAATQBBAFQASABfAEwASQBTAFQAXwBEAEkAVgBJAFMATwBSAFMAKAAxADIAKQAgACAAIAAgACAAIAAgAJIhIAB7ADEAOwAgADIAOwAgADMAOwAgADQAOwAgADYAOwAgADEAMgB9AFwAbgAgACAAIABNAEEAVABIAF8ATABJAFMAVABfAEQASQBWAEkAUwBPAFIAUwAoADEAMgAsACAAMQApACAAIAAgACAAkiEgAHsAMQAsACAAMgAsACAAMwAsACAANAAsACAANgAsACAAMQAyAH0AXABuACAAIAAgAE0AQQBUAEgAXwBMAEkAUwBUAF8ARABJAFYASQBTAE8AUgBTACgAMQAyACwAIAAyACkAIAAgACAAIACSISAAXAAiAHsAMQAsACAAMgAsACAAMwAsACAANAAsACAANgAsACAAMQAyAH0AXAAiAFwAbgAqAC8AXABuAE0AQQBUAEgAXwBMAEkAUwBUAF8ARABJAFYASQBTAE8AUgBTACAAPQAgAEwAQQBNAEIARABBACgAaQBuAHAAdQB0ACwAIABbAG0AbwBkAGUAXQAsAFwAbgAgACAAIAAgAEwARQBUACgAXABuACAAIAAgACAAIAAgACAAIABvAHUAdABwAHUAdABfAG0AbwBkAGUALAAgAEkARgAoAEkAUwBPAE0ASQBUAFQARQBEACgAbQBvAGQAZQApACAAKwAgACgAbQBvAGQAZQAgADwAIAAwACkAIAArACAAKABtAG8AZABlACAAPgAgADIAKQAsACAAMAAsACAAbQBvAGQAZQApACwAXABuACAAIAAgACAAIAAgACAAIABpAHMAXwB2AGEAbABpAGQALAAgAEEATgBEACgASQBTAE4AVQBNAEIARQBSACgAaQBuAHAAdQB0ACkALAAgAGkAbgBwAHUAdAAgAD4AIAAwACwAIABpAG4AcAB1AHQAIAA9ACAASQBOAFQAKABpAG4AcAB1AHQAKQApACwAXABuACAAIAAgACAAIAAgACAAIABuAHUAbQBzACwAIABTAEUAUQBVAEUATgBDAEUAKABpAG4AcAB1AHQAKQAsAFwAbgAgACAAIAAgACAAIAAgACAAZABpAHYAaQBzAG8AcgBzACwAIABTAE8AUgBUACgARgBJAEwAVABFAFIAKABuAHUAbQBzACwAIABNAE8ARAAoAGkAbgBwAHUAdAAsACAAbgB1AG0AcwApACAAPQAgADAAKQApACwAXABuACAAIAAgACAAIAAgACAAIAByAGUAcwB1AGwAdAAsACAAUwBXAEkAVABDAEgAKABcAG4AIAAgACAAIAAgACAAIAAgACAAIAAgACAAbwB1AHQAcAB1AHQAXwBtAG8AZABlACwAXABuACAAIAAgACAAIAAgACAAIAAgACAAIAAgADAALAAgAGQAaQB2AGkAcwBvAHIAcwAsAFwAbgAgACAAIAAgACAAIAAgACAAIAAgACAAIAAxACwAIABUAFIAQQBOAFMAUABPAFMARQAoAGQAaQB2AGkAcwBvAHIAcwApACwAXABuACAAIAAgACAAIAAgACAAIAAgACAAIAAgADIALAAgAFwAIgB7AFwAIgAgACYAIABUAEUAWABUAEoATwBJAE4AKABcACIALAAgAFwAIgAsACAALAAgAGQAaQB2AGkAcwBvAHIAcwApACAAJgAgAFwAIgB9AFwAIgAsAFwAbgAgACAAIAAgACAAIAAgACAAIAAgACAAIABcACIAIwBNAE8ARABFAD8AXAAiAFwAbgAgACAAIAAgACAAIAAgACAAKQAsAFwAbgAgACAAIAAgACAAIAAgACAASQBGACgAaQBzAF8AdgBhAGwAaQBkACwAIAByAGUAcwB1AGwAdAAsACAAXAAiACMATgBVAE0AIQBcACIAKQBcAG4AIAAgACAAIAApAFwAbgApADsAXABuAFwAbgAvACoAIABNAEEAVABIAF8ATQBFAFQAQQBMAEwASQBDAF8ATQBFAEEATgA6AFwAbgAgACAAIABQAHUAcgBwAG8AcwBlADoAXABuACAAIAAgAEMAYQBsAGMAdQBsAGEAdABlAHMAIAB0AGgAZQAgAG4AdABoACAAbQBlAHQAYQBsAGwAaQBjACAAbQBlAGEAbgAsACAAYQAgAGMAbABhAHMAcwAgAG8AZgAgAGkAcgByAGEAdABpAG8AbgBhAGwAIABwAHIAbwBwAG8AcgB0AGkAbwBuAHMAIABnAGUAbgBlAHIAYQBsAGkAegBpAG4AZwBcAG4AIAAgACAAdABoAGUAIABnAG8AbABkAGUAbgAgAHIAYQB0AGkAbwAuACAATwBwAHQAaQBvAG4AYQBsAGwAeQAgAHIAZQB0AHUAcgBuAHMAIAB0AGgAZQAgAHIAZQBjAGkAcAByAG8AYwBhAGwAIABvAGYAIAB0AGgAZQAgAHYAYQBsAHUAZQAuAFwAbgBcAG4AIAAgACAAUgBlAHQAdQByAG4AcwA6AFwAbgAgACAAIAAtACAAQQAgAHMAYwBhAGwAYQByACAAZABlAGMAaQBtAGEAbAAgAHYAYQBsAHUAZQAgAHIAZQBwAHIAZQBzAGUAbgB0AGkAbgBnACAAdABoAGUAIABtAGUAdABhAGwAbABpAGMAIABtAGUAYQBuACAAbwByACAAaQB0AHMAIAByAGUAYwBpAHAAcgBvAGMAYQBsAC4AXABuAFwAbgAgACAAIABQAGEAcgBhAG0AZQB0AGUAcgBzADoAXABuACAAIAAgAC0AIABvAHIAZABlAHIAIAAoAHIAZQBxAHUAaQByAGUAZAApADoAIABBACAAcABvAHMAaQB0AGkAdgBlACAAaQBuAHQAZQBnAGUAcgAgAGkAbgBkAGkAYwBhAHQAaQBuAGcAIAB0AGgAZQAgAG0AZQB0AGEAbABsAGkAYwAgAG8AcgBkAGUAcgA6AFwAbgAgACAAIAAgACAAIAAgADEAIAA9ACAAZwBvAGwAZABlAG4AIABtAGUAYQBuACwAIAAyACAAPQAgAHMAaQBsAHYAZQByACwAIAAzACAAPQAgAGIAcgBvAG4AegBlACwAIABlAHQAYwAuAFwAbgAgACAAIAAtACAAcgBlAHQAdQByAG4AXwB0AHkAcABlACAAKABvAHAAdABpAG8AbgBhAGwAKQA6AFwAbgAgACAAIAAgACAAIAAgADAAIAA9ACAAcgBlAHQAdQByAG4AIABtAGUAYQBuACAAWwBkAGUAZgBhAHUAbAB0AF0ALABcAG4AIAAgACAAIAAgACAAIAAxACAAPQAgAHIAZQB0AHUAcgBuACAAcgBlAGMAaQBwAHIAbwBjAGEAbAAgAG8AZgAgAG0AZQBhAG4ALgBcAG4AIAAgACAALQAgAHAAcgBlAGMAaQBzAGkAbwBuACAAKABvAHAAdABpAG8AbgBhAGwAKQA6ACAATgB1AG0AYgBlAHIAIABvAGYAIABkAGUAYwBpAG0AYQBsACAAcABsAGEAYwBlAHMAIAB0AG8AIAByAG8AdQBuAGQAIAByAGUAcwB1AGwAdAAgACgAZABlAGYAYQB1AGwAdAAgAD0AIAAzACkALgBcAG4AXABuACAAIAAgAE4AbwB0AGUAcwA6AFwAbgAgACAAIAAtACAATQBlAHQAYQBsAGwAaQBjACAAbQBlAGEAbgAgAGYAbwByAG0AdQBsAGEAOgAgAE0AmSAgAD0AIAAoAG4AIAArACAAGiIoAG4AsgAgACsAIAA0ACkAKQAgAC8AIAAyAFwAbgAgACAAIAAgACAAKABlAHEAdQBpAHYAYQBsAGUAbgB0AGwAeQA6ACAAUwBRAFIAVAAoADEAIAArACAAKABuALIAIAAvACAANAApACkAIAArACAAbgAvADIAKQBcAG4AIAAgACAALQAgAFIAZQBjAGkAcAByAG8AYwBhAGwAcwAgAGEAcgBlACAAdQBzAGUAZgB1AGwAIABmAG8AcgAgAGEAcwBwAGUAYwB0ACAAcgBhAHQAaQBvAHMAIABhAG4AZAAgAGwAYQB5AG8AdQB0ACAAcAByAG8AcABvAHIAdABpAG8AbgBzAC4AXABuACAAIAAgAC0AIABJAG4AcAB1AHQAIABvAHIAZABlAHIAIABpAHMAIAB0AHIAdQBuAGMAYQB0AGUAZAAgAHQAbwAgAGkAbgB0AGUAZwBlAHIALgBcAG4AIAAgACAALQAgAFIAZQB0AHUAcgBuAHMAIABcACIAIwBOAFUATQAhAFwAIgAgAGYAbwByACAAbgBlAGcAYQB0AGkAdgBlACAAbwByACAAbgBvAG4ALQBuAHUAbQBlAHIAaQBjACAAbwByAGQAZQByAHMALgBcAG4AXABuACAAIAAgAEUAeABhAG0AcABsAGUAcwA6AFwAbgAgACAAIABNAEEAVABIAF8ATQBFAFQAQQBMAEwASQBDAF8ATQBFAEEATgAoADEAKQAgAJIhIAAxAC4ANgAxADgAIAAgACAAKABHAG8AbABkAGUAbgAgAFIAYQB0AGkAbwApAFwAbgAgACAAIABNAEEAVABIAF8ATQBFAFQAQQBMAEwASQBDAF8ATQBFAEEATgAoADMAKQAgAJIhIAAyAC4AMwAwADMAIAAgACAAKABCAHIAbwBuAHoAZQAgAFIAYQB0AGkAbwApAFwAbgAgACAAIABNAEEAVABIAF8ATQBFAFQAQQBMAEwASQBDAF8ATQBFAEEATgAoADUALAAgADEAKQAgAJIhIAAwAC4AMwA0ADEAIAAoAFIAZQBjAGkAcAByAG8AYwBhAGwAIABvAGYAIAA1AHQAaAAgAG0AZQBhAG4AKQBcAG4AKgAvAFwAbgBNAEEAVABIAF8ATQBFAFQAQQBMAEwASQBDAF8ATQBFAEEATgAgAD0AIABMAEEATQBCAEQAQQAoAG8AcgBkAGUAcgAsACAAWwByAGUAdAB1AHIAbgBfAHQAeQBwAGUAXQAsACAAWwBwAHIAZQBjAGkAcwBpAG8AbgBdACwAXABuACAAIAAgACAATABFAFQAKABcAG4AIAAgACAAIAAgACAAIAAgAGkAcwBfAHYAYQBsAGkAZAAsACAAQQBOAEQAKABJAFMATgBVAE0AQgBFAFIAKABvAHIAZABlAHIAKQAsACAAbwByAGQAZQByACAAPgA9ACAAMAApACwAXABuACAAIAAgACAAIAAgACAAIAByAGUAdAB1AHIAbgBfAHQAeQBwAGUALAAgAEkARgAoAFwAbgAgACAAIAAgACAAIAAgACAAIAAgACAAIABPAFIAKABJAFMATwBNAEkAVABUAEUARAAoAHIAZQB0AHUAcgBuAF8AdAB5AHAAZQApACwAIAByAGUAdAB1AHIAbgBfAHQAeQBwAGUAIAA8ACAAMAAsACAAcgBlAHQAdQByAG4AXwB0AHkAcABlACAAPgAgADEAKQAsAFwAbgAgACAAIAAgACAAIAAgACAAIAAgACAAIAAwACwAXABuACAAIAAgACAAIAAgACAAIAAgACAAIAAgAHIAZQB0AHUAcgBuAF8AdAB5AHAAZQBcAG4AIAAgACAAIAAgACAAIAAgACkALABcAG4AIAAgACAAIAAgACAAIAAgAHAAcgBlAGMAaQBzAGkAbwBuACwAIABJAEYAKABJAFMATwBNAEkAVABUAEUARAAoAHAAcgBlAGMAaQBzAGkAbwBuACkALAAgADMALAAgAHAAcgBlAGMAaQBzAGkAbwBuACkALABcAG4AIAAgACAAIAAgACAAIAAgAG4ALAAgAFQAUgBVAE4AQwAoAG8AcgBkAGUAcgApACwAXABuACAAIAAgACAAIAAgACAAIAAvACoAIABDAG8AbQBwAHUAdABlACAAbQBlAHQAYQBsAGwAaQBjACAAbQBlAGEAbgAgAHUAcwBpAG4AZwAgAHIAZQBhAHIAcgBhAG4AZwBlAGQAIABmAG8AcgBtAHUAbABhACAAKgAvAFwAbgAgACAAIAAgACAAIAAgACAAbQBlAGEAbgAsACAAUwBRAFIAVAAoADEAIAArACAAKABuACAAXgAgADIAIAAvACAANAApACkAIAArACAAKABuACAALwAgADIAKQAsAFwAbgAgACAAIAAgACAAIAAgACAAcgBlAHMAdQBsAHQALAAgAFMAVwBJAFQAQwBIACgAcgBlAHQAdQByAG4AXwB0AHkAcABlACwAIAAwACwAIABtAGUAYQBuACwAIAAxACwAIAAxACAALwAgAG0AZQBhAG4ALAAgAFwAIgAjAFQAWQBQAEUAPwBcACIAKQAsAFwAbgAgACAAIAAgACAAIAAgACAASQBGACgAaQBzAF8AdgBhAGwAaQBkACwAIABSAE8AVQBOAEQAKAByAGUAcwB1AGwAdAAsACAAcAByAGUAYwBpAHMAaQBvAG4AKQAsACAAXAAiACMATgBVAE0AIQBcACIAKQBcAG4AIAAgACAAIAApAFwAbgApADsAXABuAFwAbgAvACoAIABNAEEAVABIAF8ARgBPAFIATQBBAFQAXwBBAFMAXwBGAFIAQQBDAFQASQBPAE4AOgBcAG4AXABuACAAIAAgAFAAdQByAHAAbwBzAGUAOgBcAG4AIAAgACAAQwBvAG4AdgBlAHIAdABzACAAYQAgAGQAZQBjAGkAbQBhAGwAIABuAHUAbQBiAGUAcgAgAGkAbgB0AG8AIABhACAAcgBlAGQAdQBjAGUAZAAgAGYAcgBhAGMAdABpAG8AbgAgAHMAdAByAGkAbgBnACAAdQBzAGkAbgBnACAAYQAgAGYAaQB4AGUAZAAgAGQAZQBuAG8AbQBpAG4AYQB0AG8AcgAgAGIAYQBzAGUALgBcAG4AXABuACAAIAAgAFIAZQB0AHUAcgBuAHMAOgBcAG4AIAAgACAALQAgAEEAIAB0AGUAeAB0ACAAcwB0AHIAaQBuAGcAIABpAG4AIAB0AGgAZQAgAGYAbwByAG0AIABcACIAbgAvAGQAXAAiACwAIAB3AGgAZQByAGUAIABiAG8AdABoACAAdgBhAGwAdQBlAHMAIABhAHIAZQAgAHIAZQBkAHUAYwBlAGQAIABiAHkAIABHAEMARAAuAFwAbgAgACAAIAAtACAAXAAiACMATgBPAE4ARQAhAFwAIgAgAGkAZgAgAHQAaABlACAAbgB1AG0AZQByAGEAdABvAHIAIAByAG8AdQBuAGQAcwAgAHQAbwAgADAALgBcAG4AIAAgACAALQAgAFwAIgAjAFYAQQBMAFUARQAhAFwAIgAgAGkAZgAgAGkAbgBwAHUAdAAgAGkAcwAgAG4AbwBuAC0AbgB1AG0AZQByAGkAYwAuAFwAbgAgACAAIAAtACAAVQBzAGUAcwAgAGQAZQBmAGEAdQBsAHQAIABkAGUAbgBvAG0AaQBuAGEAdABvAHIAIABvAGYAIAA2ADQAIABpAGYAIABuAG8AdAAgAHMAcABlAGMAaQBmAGkAZQBkACAAbwByACAAaQBuAHYAYQBsAGkAZAAuAFwAbgBcAG4AIAAgACAAUABhAHIAYQBtAGUAdABlAHIAcwA6AFwAbgAgACAAIAAtACAAaQBuAHAAdQB0ACAAKAByAGUAcQB1AGkAcgBlAGQAKQA6ACAAQQAgAGQAZQBjAGkAbQBhAGwAIABuAHUAbQBiAGUAcgAgAHQAbwAgAGMAbwBuAHYAZQByAHQAIAAoAGUALgBnAC4ALAAgADAALgA2ADIANQApAC4AXABuACAAIAAgAC0AIABkAGUAbgBvAG0AIAAoAG8AcAB0AGkAbwBuAGEAbAApADoAIABCAGEAcwBlACAAZABlAG4AbwBtAGkAbgBhAHQAbwByACAAdABvACAAdQBzAGUAIAAoAGQAZQBmAGEAdQBsAHQAIAA9ACAANgA0ACkALgAgAFQAaABlACAAcgBlAHMAdQBsAHQAIABpAHMAIAByAGUAZAB1AGMAZQBkACAAdgBpAGEAIABHAEMARAAuAFwAbgBcAG4AIAAgACAATgBvAHQAZQBzADoAXABuACAAIAAgAC0AIABUAGgAZQAgAGAAZABlAG4AbwBtAGAAIABzAGUAdABzACAAdABoAGUAIAByAGUAcwBvAGwAdQB0AGkAbwBuACAAbwBmACAAdABoAGUAIABhAHAAcAByAG8AeABpAG0AYQB0AGkAbwBuACAAKABlAC4AZwAuACwAIAA4ACAAZgBvAHIAIABlAGkAZwBoAHQAaABzACwAIAA2ADQAIABmAG8AcgAgAGYAaQBuAGUAIABnAHIAYQBuAHUAbABhAHIAaQB0AHkAKQAuAFwAbgAgACAAIAAtACAAUgBlAHQAdQByAG4AcwAgAG8AbgBsAHkAIABwAHIAbwBwAGUAcgAgAG8AcgAgAGkAbQBwAHIAbwBwAGUAcgAgAGYAcgBhAGMAdABpAG8AbgBzACAAFCAgAG4AbwAgAG0AaQB4AGUAZAAgAG4AdQBtAGIAZQByAHMALgBcAG4AIAAgACAALQAgAFUAcwBlAGYAdQBsACAAZgBvAHIAIABkAGkAcwBwAGwAYQB5ACAAZgBvAHIAbQBhAHQAdABpAG4AZwAgAG8AcgAgAHIAYQB0AGkAbwBuAGEAbAAgAGEAcABwAHIAbwB4AGkAbQBhAHQAaQBvAG4AIABpAG4AIAB0AGEAYgBsAGUAIABjAGUAbABsAHMALgBcAG4AXABuACAAIAAgAEUAeABhAG0AcABsAGUAcwA6AFwAbgAgACAAIABNAEEAVABIAF8ARgBPAFIATQBBAFQAXwBBAFMAXwBGAFIAQQBDAFQASQBPAE4AKAAwAC4ANgAyADUAKQAgACAAIAAgACAAIAAgACAAkiEgAFwAIgA1AC8AOABcACIAXABuACAAIAAgAE0AQQBUAEgAXwBGAE8AUgBNAEEAVABfAEEAUwBfAEYAUgBBAEMAVABJAE8ATgAoADAALgA4ADEAMgA1ACwAIAAxADYAKQAgACAAIACSISAAXAAiADEAMwAvADEANgBcACIAXABuACAAIAAgAE0AQQBUAEgAXwBGAE8AUgBNAEEAVABfAEEAUwBfAEYAUgBBAEMAVABJAE8ATgAoADAALAAgADEAMAApACAAIAAgACAAIAAgACAAIACSISAAXAAiACMATgBPAE4ARQAhAFwAIgBcAG4AIAAgACAATQBBAFQASABfAEYATwBSAE0AQQBUAF8AQQBTAF8ARgBSAEEAQwBUAEkATwBOACgAXAAiAGEAcABwAGwAZQBcACIAKQAgACAAIAAgACAAIACSISAAXAAiACMAVgBBAEwAVQBFACEAXAAiAFwAbgAqAC8AXABuAE0AQQBUAEgAXwBGAE8AUgBNAEEAVABfAEEAUwBfAEYAUgBBAEMAVABJAE8ATgAgAD0AIABMAEEATQBCAEQAQQAoAGkAbgBwAHUAdAAsACAAWwBkAGUAbgBvAG0AXQAsAFwAbgAgACAAIAAgAEwARQBUACgAXABuACAAIAAgACAAIAAgACAAIABpAHMAXwB2AGEAbABpAGQAXwBpAG4AcAB1AHQALAAgAEkAUwBOAFUATQBCAEUAUgAoAGkAbgBwAHUAdAApACwAIAAvAC8AIABWAGEAbABpAGQAYQB0AGUAIABpAG4AcAB1AHQAIABpAHMAIABuAHUAbQBlAHIAaQBjAFwAbgAgACAAIAAgACAAIAAgACAAXABuACAAIAAgACAAIAAgACAAIAAvAC8AIABIAGEAbgBkAGwAZQAgAG8AcAB0AGkAbwBuAGEAbAAgAGQAZQBuAG8AbQBpAG4AYQB0AG8AcgAgAHAAYQByAGEAbQBlAHQAZQByAFwAbgAgACAAIAAgACAAIAAgACAAYgBhAHMAZQBfAGQAZQBuAG8AbQBfAHIAYQB3ACwAIABJAEYAKABJAFMATwBNAEkAVABUAEUARAAoAGQAZQBuAG8AbQApACwAIAA2ADQALAAgAGQAZQBuAG8AbQApACwAXABuACAAIAAgACAAIAAgACAAIABiAGEAcwBlAF8AZABlAG4AbwBtACwAIABJAEYAKABiAGEAcwBlAF8AZABlAG4AbwBtAF8AcgBhAHcAIAA8ACAAMQAsACAANgA0ACwAIABUAFIAVQBOAEMAKABiAGEAcwBlAF8AZABlAG4AbwBtAF8AcgBhAHcAKQApACwAXABuACAAIAAgACAAIAAgACAAIABcAG4AIAAgACAAIAAgACAAIAAgAC8ALwAgAFMAYwBhAGwAZQAgAG4AdQBtAGUAcgBhAHQAbwByACAAdABvACAAcwBwAGUAYwBpAGYAaQBlAGQAIABkAGUAbgBvAG0AaQBuAGEAdABvAHIAXABuACAAIAAgACAAIAAgACAAIAByAGEAdwBfAG4AdQBtAGUAcgAsACAAVABSAFUATgBDACgAaQBuAHAAdQB0ACAAKgAgAGIAYQBzAGUAXwBkAGUAbgBvAG0AKQAsAFwAbgAgACAAIAAgACAAIAAgACAAXABuACAAIAAgACAAIAAgACAAIAAvAC8AIABSAGUAZAB1AGMAZQAgAGYAcgBhAGMAdABpAG8AbgAgAGIAeQAgAEcAQwBEAFwAbgAgACAAIAAgACAAIAAgACAAZwBjAGQALAAgAEcAQwBEACgAcgBhAHcAXwBuAHUAbQBlAHIALAAgAGIAYQBzAGUAXwBkAGUAbgBvAG0AKQAsAFwAbgAgACAAIAAgACAAIAAgACAAbgB1AG0AZQByAF8AZgBpAG4AYQBsACwAIAByAGEAdwBfAG4AdQBtAGUAcgAgAC8AIABnAGMAZAAsAFwAbgAgACAAIAAgACAAIAAgACAAZABlAG4AbwBtAF8AZgBpAG4AYQBsACwAIABiAGEAcwBlAF8AZABlAG4AbwBtACAALwAgAGcAYwBkACwAXABuACAAIAAgACAAIAAgACAAIABcAG4AIAAgACAAIAAgACAAIAAgAC8ALwAgAEgAYQBuAGQAbABlACAAegBlAHIAbwAgAG4AdQBtAGUAcgBhAHQAbwByACAAYQBuAGQAIABiAHUAaQBsAGQAIABvAHUAdABwAHUAdAAgAHMAdAByAGkAbgBnAFwAbgAgACAAIAAgACAAIAAgACAAcgBlAHMAdQBsAHQALAAgAEkARgAoAFwAbgAgACAAIAAgACAAIAAgACAAIAAgACAAIABuAHUAbQBlAHIAXwBmAGkAbgBhAGwAIAA9ACAAMAAsAFwAbgAgACAAIAAgACAAIAAgACAAIAAgACAAIABcACIAIwBOAE8ATgBFACEAXAAiACwAXABuACAAIAAgACAAIAAgACAAIAAgACAAIAAgAFQARQBYAFQAKABuAHUAbQBlAHIAXwBmAGkAbgBhAGwALAAgAFwAIgAwAFwAIgApACAAJgAgAFwAIgAvAFwAIgAgACYAIABUAEUAWABUACgAZABlAG4AbwBtAF8AZgBpAG4AYQBsACwAIABcACIAMABcACIAKQBcAG4AIAAgACAAIAAgACAAIAAgACkALABcAG4AIAAgACAAIAAgACAAIAAgAFwAbgAgACAAIAAgACAAIAAgACAALwAvACAARgBpAG4AYQBsACAAcgBlAHQAdQByAG4AIAB3AGkAdABoACAAaQBuAHAAdQB0ACAAdgBhAGwAaQBkAGEAdABpAG8AbgBcAG4AIAAgACAAIAAgACAAIAAgAEkARgAoAGkAcwBfAHYAYQBsAGkAZABfAGkAbgBwAHUAdAAsACAAcgBlAHMAdQBsAHQALAAgAFwAIgAjAFYAQQBMAFUARQAhAFwAIgApAFwAbgAgACAAIAAgACkAXABuACkAOwAiAH0ALAB7ACIAcABhAHQAaAAiADoAIgAvAHAAcgBvAGoAZQBjAHQAcwAvAE4AbwB0AGEAdABpAG8AbgAiACwAIgB0AGUAeAB0ACIAOgAiAC8AKgAgAE4AVQBNAE4ATwBUAEUAXwBFAE4ARwBJAE4ARQBFAFIASQBOAEcAOgBcAG4AIAAgACAAUAB1AHIAcABvAHMAZQA6AFwAbgAgACAAIABDAG8AbgB2AGUAcgB0AHMAIABhACAAbgB1AG0AYgBlAHIAIABpAG4AdABvACAAKgAqAGUAbgBnAGkAbgBlAGUAcgBpAG4AZwAgAG4AbwB0AGEAdABpAG8AbgAqACoAIAAoAGkALgBlAC4ALAAgAGUAeABwAG8AbgBlAG4AdAAgAGkAcwAgAGEAbAB3AGEAeQBzACAAYQAgAG0AdQBsAHQAaQBwAGwAZQAgAG8AZgAgADMAKQAuAFwAbgBcAG4AIAAgACAAUgBlAHQAdQByAG4AcwA6AFwAbgAgACAAIABBACAAdABlAHgAdAAgAHMAdAByAGkAbgBnACAAaQBuACAAdABoAGUAIABmAG8AcgBtACAAbwBmACAAYABYAC4AWABYAEUAKwBZAFkAYAAsACAAdwBoAGUAcgBlACAAYABZAFkAYAAgAGkAcwAgAGEAIABtAHUAbAB0AGkAcABsAGUAIABvAGYAIAAzAC4AXABuAFwAbgAgACAAIABQAGEAcgBhAG0AZQB0AGUAcgBzADoAXABuACAAIAAgAC0AIABpAG4AcAB1AHQAIAAoAHIAZQBxAHUAaQByAGUAZAApADoAIABBACAAbgB1AG0AZQByAGkAYwAgAHYAYQBsAHUAZQAgAHQAbwAgAGMAbwBuAHYAZQByAHQALgBcAG4AIAAgACAALQAgAHAAcgBlAGMAIAAoAG8AcAB0AGkAbwBuAGEAbAApADoAIABOAHUAbQBiAGUAcgAgAG8AZgAgAGQAZQBjAGkAbQBhAGwAIABwAGwAYQBjAGUAcwAgAHQAbwAgAHMAaABvAHcAIAAoAGQAZQBmAGEAdQBsAHQAIAA9ACAAMgApAFwAbgBcAG4AIAAgACAATgBvAHQAZQBzADoAXABuACAAIAAgAC0AIABVAHMAZQBmAHUAbAAgAGYAbwByACAAcwBjAGkAZQBuAHQAaQBmAGkAYwAvAGUAbgBnAGkAbgBlAGUAcgBpAG4AZwAgAGYAaQBlAGwAZABzACAAdwBoAGUAcgBlACAAUwBJAC0AcAByAGUAZgBpAHgAIABhAGwAaQBnAG4AbQBlAG4AdAAgAG0AYQB0AHQAZQByAHMALgBcAG4AIAAgACAALQAgAFMAaQBtAGkAbABhAHIAIAB0AG8AIABzAGMAaQBlAG4AdABpAGYAaQBjACAAbgBvAHQAYQB0AGkAbwBuACwAIABiAHUAdAAgAGUAeABwAG8AbgBlAG4AdAAgAGkAcwAgAGMAbwBuAHMAdAByAGEAaQBuAGUAZAAgAHQAbwAgAG0AdQBsAHQAaQBwAGwAZQBzACAAbwBmACAAMwAuAFwAbgAgACAAIAAtACAAQQB1AHQAbwBtAGEAdABpAGMAYQBsAGwAeQAgAHIAbwB1AG4AZABzACAAdABoAGUAIABtAGEAbgB0AGkAcwBzAGEAIAB0AG8AIAB0AGgAZQAgAHMAcABlAGMAaQBmAGkAZQBkACAAcAByAGUAYwBpAHMAaQBvAG4ALgBcAG4AXABuACAAIAAgAEUAeABhAG0AcABsAGUAOgBcAG4AIAAgACAAIAAgAE4AVQBNAE4ATwBUAEUAXwBFAE4ARwBJAE4ARQBFAFIASQBOAEcAKAAxADIAMwA0ADUANgA3ACkAXABuACAAIAAgACAAIACSISAAXAAiADEALgAyADMARQArADAANgBcACIAXABuAFwAbgAgACAAIAAgACAATgBVAE0ATgBPAFQARQBfAEUATgBHAEkATgBFAEUAUgBJAE4ARwAoADAALgAwADAAMAA0ADcAOAAsACAAMwApAFwAbgAgACAAIAAgACAAkiEgAFwAIgA0ADcAOAAuADAAMAAwAEUALQAwADYAXAAiAFwAbgAqAC8AXABuAE4AVQBNAE4ATwBUAEUAXwBFAE4ARwBJAE4ARQBFAFIASQBOAEcAIAA9ACAATABBAE0AQgBEAEEAKABpAG4AcAB1AHQALAAgAFsAcAByAGUAYwBdACwAXABuACAAIAAgACAATABFAFQAKABcAG4AIAAgACAAIAAgACAAIAAgAC8ALwAgAFAAcgBlAGMAaQBzAGkAbwBuACAAZABlAGYAYQB1AGwAdAAgAHQAbwAgADIAIABpAGYAIABvAG0AaQB0AHQAZQBkAFwAbgAgACAAIAAgACAAIAAgACAAcAByAGUAYwAsACAASQBGACgASQBTAE8ATQBJAFQAVABFAEQAKABwAHIAZQBjACkALAAgADIALAAgAHAAcgBlAGMAKQAsAFwAbgAgACAAIAAgACAAIAAgACAAXABuACAAIAAgACAAIAAgACAAIAAvAC8AIABDAG8AbQBwAHUAdABlACAAZQB4AHAAbwBuAGUAbgB0ACAAKAByAG8AdQBuAGQAZQBkACAAZABvAHcAbgAgAHQAbwAgAG4AZQBhAHIAZQBzAHQAIABtAHUAbAB0AGkAcABsAGUAIABvAGYAIAAzACkAXABuACAAIAAgACAAIAAgACAAIABwAG8AdwBlAHIALAAgAFQAUgBVAE4AQwAoAEwATwBHADEAMAAoAEEAQgBTACgAaQBuAHAAdQB0ACkAKQApACwAXABuACAAIAAgACAAIAAgACAAIABkAGkAdgBpAHMAbwByACwAIABwAG8AdwBlAHIAIAAtACAATQBPAEQAKABwAG8AdwBlAHIALAAgADMAKQAsAFwAbgAgACAAIAAgACAAIAAgACAAXABuACAAIAAgACAAIAAgACAAIAAvAC8AIABOAG8AcgBtAGEAbABpAHoAZQAgAGkAbgBwAHUAdAAgAHYAYQBsAHUAZQAgAHQAbwAgAG0AYQBuAHQAaQBzAHMAYQBcAG4AIAAgACAAIAAgACAAIAAgAGEAZABqAHUAcwB0ACwAIAAxADAAIABeACAAZABpAHYAaQBzAG8AcgAsAFwAbgAgACAAIAAgACAAIAAgACAAdgBhAGwAdQBlACwAIABSAE8AVQBOAEQAKABpAG4AcAB1AHQAIAAvACAAYQBkAGoAdQBzAHQALAAgAHAAcgBlAGMAKQAsAFwAbgAgACAAIAAgACAAIAAgACAAXABuACAAIAAgACAAIAAgACAAIAAvAC8AIABGAG8AcgBtAGEAdAAgAHMAdQBmAGYAaQB4ACAAYQBzACAARQArADAAMwAgAHMAdAB5AGwAZQBcAG4AIAAgACAAIAAgACAAIAAgAHMAdQBmAGYALAAgAFwAIgBFAFwAIgAgACYAIABJAEYAKABkAGkAdgBpAHMAbwByACAAPgA9ACAAMAAsACAAXAAiACsAXAAiACwAIABcACIAXAAiACkAIAAmACAAVABFAFgAVAAoAGQAaQB2AGkAcwBvAHIALAAgAFwAIgAwADAAXAAiACkALABcAG4AIAAgACAAIAAgACAAIAAgAFwAbgAgACAAIAAgACAAIAAgACAALwAvACAAQwBvAG0AcABvAHMAZQAgAGYAbwByAG0AYQB0AHQAZQBkACAAbwB1AHQAcAB1AHQAXABuACAAIAAgACAAIAAgACAAIABvAHUAdABwAHUAdAAsACAAVABFAFgAVAAoAHYAYQBsAHUAZQAsACAAXAAiADAALgBcACIAIAAmACAAUgBFAFAAVAAoAFwAIgAwAFwAIgAsACAAcAByAGUAYwApACkAIAAmACAAcwB1AGYAZgAsAFwAbgAgACAAIAAgACAAIAAgACAAbwB1AHQAcAB1AHQAXABuACAAIAAgACAAKQBcAG4AKQA7AFwAbgBcAG4ALwAqACAATgBVAE0ATgBPAFQARQBfAE0AQQBHAE4ASQBUAFUARABFAFwAbgAgACAAIABQAHUAcgBwAG8AcwBlADoAXABuACAAIAAgAEMAbwBuAHYAZQByAHQAcwAgAGEAIABuAHUAbQBlAHIAaQBjACAAdgBhAGwAdQBlACAAaQBuAHQAbwAgAGEAIABoAHUAbQBhAG4ALQByAGUAYQBkAGEAYgBsAGUAIABzAHQAcgBpAG4AZwAgAHUAcwBpAG4AZwBcAG4AIAAgACAAbQBlAHQAcgBpAGMAIABTAEkALQBzAHQAeQBsAGUAIABzAHUAZgBmAGkAeABlAHMAIAAoAGUALgBnAC4ALAAgAFwAIgBrAFwAIgAsACAAXAAiAE0AXAAiACwAIABcACIARwBcACIAKQAuAFwAbgBcAG4AIAAgACAAUABhAHIAYQBtAGUAdABlAHIAcwA6AFwAbgAgACAAIAAtACAAaQBuAHAAdQB0ACAAKAByAGUAcQB1AGkAcgBlAGQAKQA6ACAATgB1AG0AZQByAGkAYwAgAHYAYQBsAHUAZQAgAHQAbwAgAGMAbwBuAHYAZQByAHQALgBcAG4AIAAgACAALQAgAGQAZQBjAHAAcgBlAGMAIAAoAG8AcAB0AGkAbwBuAGEAbAApADoAIABEAGUAYwBpAG0AYQBsACAAcAByAGUAYwBpAHMAaQBvAG4AIAB0AG8AIAByAG8AdQBuAGQAIAB0AGgAZQAgAG8AdQB0AHAAdQB0ACAAKABkAGUAZgBhAHUAbAB0ACAAPQAgADMAKQAuAFwAbgBcAG4AIAAgACAAUgBlAHQAdQByAG4AcwA6AFwAbgAgACAAIABBACAAcwB0AHIAaQBuAGcAIAB3AGkAdABoACAAdABoAGUAIABuAHUAbQBiAGUAcgAgAHMAYwBhAGwAZQBkACAAYQBuAGQAIABzAHUAZgBmAGkAeABlAGQAIAB1AHMAaQBuAGcAIABjAG8AbQBtAG8AbgAgAG0AZQB0AHIAaQBjACAAbgBvAHQAYQB0AGkAbwBuAC4AXABuAFwAbgAgACAAIABOAG8AdABlAHMAOgBcAG4AIAAgACAALQAgAFMAdQBwAHAAbwByAHQAcwAgAHMAYwBhAGwAaQBuAGcAIAB1AHAAIAB0AG8AIAAxADAAXgAzADAALgBcAG4AIAAgACAALQAgAFMAdQBmAGYAaQB4ACAAcAByAG8AZwByAGUAcwBzAGkAbwBuADoAIABcACIAawBcACIALAAgAFwAIgBNAFwAIgAsACAAXAAiAEcAXAAiACwAIABcACIAVABcACIALAAgAFwAIgBQAFwAIgAsACAAXAAiAEUAXAAiACwAIABcACIAWgBcACIALAAgAFwAIgBZAFwAIgAsACAAXAAiAFIAXAAiACwAIABcACIAUQBcACIAXABuACAAIAAgAC0AIABWAGEAbAB1AGUAcwAgAHUAbgBkAGUAcgAgADEAMABeADMAIAByAGUAdAB1AHIAbgAgAHQAaABlACAAcgBhAHcAIAB2AGEAbAB1AGUAIAB3AGkAdABoACAAYQAgAGQAYQBzAGgAOgAgAGAAXAAiABQgXAAiAGAAXABuACAAIAAgAC0AIABFAHgAdAByAGUAbQBlAGwAeQAgAGwAYQByAGcAZQAgAHYAYQBsAHUAZQBzACAAYQByAGUAIABjAGEAcABwAGUAZAAgAGEAdAAgAHQAaABlACAAaABpAGcAaABlAHMAdAAgAGsAbgBvAHcAbgAgAHMAdQBmAGYAaQB4AC4AXABuACAAIAAgAC0AIABEAGUAYwBpAG0AYQBsACAAcgBvAHUAbgBkAGkAbgBnACAAaQBzACAAbwBwAHQAaQBvAG4AYQBsACAAYQBuAGQAIABkAGUAZgBhAHUAbAB0AHMAIAB0AG8AIAAzACAAZABpAGcAaQB0AHMALgBcAG4AXABuACAAIAAgAEUAeABhAG0AcABsAGUAcwA6AFwAbgAgACAAIAAgACAATgBVAE0ATgBPAFQARQBfAE0AQQBHAE4ASQBUAFUARABFACgAMQAyADMANAA1ADYAKQAgACAAIAAgACAAIAAgACAAIACSISAAXAAiADEAMgAzAC4ANAA1ADYAIABrAFwAIgBcAG4AIAAgACAAIAAgAE4AVQBNAE4ATwBUAEUAXwBNAEEARwBOAEkAVABVAEQARQAoADkAOAA3ADYANQA0ADMAMgAxACwAIAAyACkAIAAgACAAkiEgAFwAIgA5ADgANwAuADYANQAgAE0AXAAiAFwAbgAgACAAIAAgACAATgBVAE0ATgBPAFQARQBfAE0AQQBHAE4ASQBUAFUARABFACgAMAAuADAAMQA1ACkAIAAgACAAIAAgACAAIAAgACAAIACSISAAXAAiADAALgAwADEANQAgABQgXAAiAFwAbgAqAC8AXABuAE4AVQBNAE4ATwBUAEUAXwBNAEEARwBOAEkAVABVAEQARQAgAD0AIABMAEEATQBCAEQAQQAoAGkAbgBwAHUAdAAsACAAWwBkAGUAYwBwAHIAZQBjAF0ALABcAG4AIAAgACAAIABMAEUAVAAoAFwAbgAgACAAIAAgACAAIAAgACAAbQBhAHgALAAgADMAMAAsACAALwAvACAATQBhAHgAaQBtAHUAbQAgAHAAbwB3AGUAcgAgAG8AZgAgAHQAZQBuACAAdABvACAAYQB2AG8AaQBkACAAbwB2AGUAcgBmAGwAbwB3AFwAbgAgACAAIAAgACAAIAAgACAAZABlAGMAcAByAGUAYwAsACAASQBGACgASQBTAE8ATQBJAFQAVABFAEQAKABkAGUAYwBwAHIAZQBjACkALAAgADMALAAgAGQAZQBjAHAAcgBlAGMAKQAsACAALwAvACAARABlAGYAYQB1AGwAdAAgAHAAcgBlAGMAaQBzAGkAbwBuAFwAbgAgACAAIAAgACAAIAAgACAAaQBuAHAAdQB0ACwAIABBAEIAUwAoAGkAbgBwAHUAdAApACwAIAAvAC8AIABBAGIAcwBvAGwAdQB0AGUAIAB2AGEAbAB1AGUAIABmAG8AcgAgAG0AYQBnAG4AaQB0AHUAZABlACAAYwBhAGwAYwB1AGwAYQB0AGkAbwBuAFwAbgAgACAAIAAgACAAIAAgACAAXABuACAAIAAgACAAIAAgACAAIAAvAC8AIABDAGEAbABjAHUAbABhAHQAZQAgAHQAaABlACAAbwByAGQAZQByACAAbwBmACAAbQBhAGcAbgBpAHQAdQBkAGUAXABuACAAIAAgACAAIAAgACAAIABwAG8AdwBlAHIALAAgAFQAUgBVAE4AQwAoAEwATwBHACgAaQBuAHAAdQB0ACkAKQAsAFwAbgAgACAAIAAgACAAIAAgACAAYwBhAHQAZQBnAG8AcgB5ACwAIABNAE8ARAAoAHAAbwB3AGUAcgAsACAAMwApACwAXABuACAAIAAgACAAIAAgACAAIABkAGkAdgBpAHMAbwByACwAIABTAFcASQBUAEMASAAoAGMAYQB0AGUAZwBvAHIAeQAsACAAMAAsACAAcABvAHcAZQByACwAIAAxACwAIABwAG8AdwBlAHIAIAAtACAAMQAsACAAMgAsACAAcABvAHcAZQByACAALQAgADIAKQAsAFwAbgAgACAAIAAgACAAIAAgACAAYQBkAGoAdQBzAHQALAAgAEkARgAoAGQAaQB2AGkAcwBvAHIAIAA8AD0AIABtAGEAeAAsACAAMQAwACAAXgAgAGQAaQB2AGkAcwBvAHIALAAgADEAMAAgAF4AIABtAGEAeAApACwAXABuACAAIAAgACAAIAAgACAAIABcAG4AIAAgACAAIAAgACAAIAAgAC8ALwAgAFMAYwBhAGwAZQBkACAAdgBhAGwAdQBlACAAYQBuAGQAIABzAHUAZgBmAGkAeABcAG4AIAAgACAAIAAgACAAIAAgAHYAYQBsAHUAZQAsACAAaQBuAHAAdQB0ACAALwAgAGEAZABqAHUAcwB0ACwAXABuACAAIAAgACAAIAAgACAAIABzAHUAZgBmACwAIABTAFcASQBUAEMASAAoAFwAbgAgACAAIAAgACAAIAAgACAAIAAgACAAIABkAGkAdgBpAHMAbwByACwAXABuACAAIAAgACAAIAAgACAAIAAgACAAIAAgADAALAAgAFwAIgAUIFwAIgAsAFwAbgAgACAAIAAgACAAIAAgACAAIAAgACAAIAAzACwAIABcACIAawBcACIALABcAG4AIAAgACAAIAAgACAAIAAgACAAIAAgACAANgAsACAAXAAiAE0AXAAiACwAXABuACAAIAAgACAAIAAgACAAIAAgACAAIAAgADkALAAgAFwAIgBHAFwAIgAsAFwAbgAgACAAIAAgACAAIAAgACAAIAAgACAAIAAxADIALAAgAFwAIgBUAFwAIgAsAFwAbgAgACAAIAAgACAAIAAgACAAIAAgACAAIAAxADUALAAgAFwAIgBQAFwAIgAsAFwAbgAgACAAIAAgACAAIAAgACAAIAAgACAAIAAxADgALAAgAFwAIgBFAFwAIgAsAFwAbgAgACAAIAAgACAAIAAgACAAIAAgACAAIAAyADEALAAgAFwAIgBaAFwAIgAsAFwAbgAgACAAIAAgACAAIAAgACAAIAAgACAAIAAyADQALAAgAFwAIgBZAFwAIgAsAFwAbgAgACAAIAAgACAAIAAgACAAIAAgACAAIAAyADcALAAgAFwAIgBSAFwAIgAsAFwAbgAgACAAIAAgACAAIAAgACAAIAAgACAAIAAzADAALAAgAFwAIgBRAFwAIgAsAFwAbgAgACAAIAAgACAAIAAgACAAIAAgACAAIABcACIAPwA/AFwAIgBcAG4AIAAgACAAIAAgACAAIAAgACkALABcAG4AIAAgACAAIAAgACAAIAAgAFwAbgAgACAAIAAgACAAIAAgACAALwAvACAARgBpAG4AYQBsACAAbwB1AHQAcAB1AHQAXABuACAAIAAgACAAIAAgACAAIABvAHUAdABwAHUAdAAsACAARgBJAFgARQBEACgAdgBhAGwAdQBlACwAIABkAGUAYwBwAHIAZQBjACwAIABUAFIAVQBFACkAIAAmACAAXAAiACAAXAAiACAAJgAgAHMAdQBmAGYALABcAG4AIAAgACAAIAAgACAAIAAgAG8AdQB0AHAAdQB0AFwAbgAgACAAIAAgACkAXABuACkAOwBcAG4AXABuAC8AKgAgAE4AVQBNAE4ATwBUAEUAXwBQAE8AVwBFAFIAVABBAEcAOgBcAG4AIAAgACAAUAB1AHIAcABvAHMAZQA6AFwAbgAgACAAIABSAGUAdAB1AHIAbgBzACAAbwBuAGwAeQAgAHQAaABlACAAZQB4AHAAbwBuAGUAbgB0ACAAdABhAGcAIABwAG8AcgB0AGkAbwBuACAAbwBmACAAYQAgAG4AdQBtAGIAZQByABkgcwAgAHMAYwBpAGUAbgB0AGkAZgBpAGMAIABvAHIAIABwAG8AdwBlAHIALQBvAGYALQB0AGUAbgAgAG4AbwB0AGEAdABpAG8AbgAuAFwAbgAgACAAIABUAGgAaQBzACAAZABvAGUAcwAgAG4AbwB0ACAAaQBuAGMAbAB1AGQAZQAgAHQAaABlACAAYwBvAGUAZgBmAGkAYwBpAGUAbgB0ACAAFCAgAGoAdQBzAHQAIAB0AGgAZQAgAHMAeQBtAGIAbwBsAGkAYwAgAHIAZQBwAHIAZQBzAGUAbgB0AGEAdABpAG8AbgAgAG8AZgAgAHQAaABlACAAcwBjAGEAbABlAC4AXABuAFwAbgAgACAAIABSAGUAdAB1AHIAbgBzADoAXABuACAAIAAgAC0AIABFAGkAdABoAGUAcgAgAGEAbgAgAFwAIgBFACsAbgBuAFwAIgAgAHQAYQBnACAAbwByACAAYQAgAFwAIgAxADAAXgBuAFwAIgAgAGwAYQBiAGUAbAAgAHIAZQBwAHIAZQBzAGUAbgB0AGkAbgBnACAAdABoAGUAIABwAG8AdwBlAHIAIABvAGYAIAAxADAALgBcAG4AXABuACAAIAAgAFAAYQByAGEAbQBlAHQAZQByAHMAOgBcAG4AIAAgACAALQAgAGkAbgBwAHUAdAAgACgAcgBlAHEAdQBpAHIAZQBkACkAOgAgAEEAIABwAG8AcwBpAHQAaQB2AGUAIABuAHUAbQBlAHIAaQBjACAAdgBhAGwAdQBlAC4AXABuACAAIAAgAC0AIABtAG8AZABlACAAKABvAHAAdABpAG8AbgBhAGwAKQA6AFwAbgAgACAAIAAgACAAIAAgADAAIAAoAGQAZQBmAGEAdQBsAHQAKQA6ACAAXAAiAEUAKwBuAG4AXAAiACAAZgBvAHIAbQBhAHQAIAAoAGUALgBnAC4ALAAgAFwAIgBFACsAMAAzAFwAIgApAFwAbgAgACAAIAAgACAAIAAgADEAIAAgACAAIAAgACAAIAAgACAAOgAgAFwAIgAxADAAXgBuAFwAIgAgAGYAbwByAG0AYQB0ACAAKABlAC4AZwAuACwAIABcACIAMQAwAF4AMwBcACIAKQBcAG4AXABuACAAIAAgAE4AbwB0AGUAcwA6AFwAbgAgACAAIAAtACAAVABoAGkAcwAgAGYAdQBuAGMAdABpAG8AbgAgAGkAcwAgAGkAbgB0AGUAbgBkAGUAZAAgAGYAbwByACAAbABhAGIAZQBsAGkAbgBnACwAIABmAG8AcgBtAGEAdAB0AGkAbgBnACwAIABvAHIAIABhAG4AbgBvAHQAYQB0AGkAbwBuACAAFCAgAG4AbwB0ACAAZgBvAHIAIABtAGEAdABoAC4AXABuACAAIAAgAC0AIABUAGgAZQAgAGMAbwBlAGYAZgBpAGMAaQBlAG4AdAAgACgAbQBhAG4AdABpAHMAcwBhACkAIABpAHMAIABuAG8AdAAgAGkAbgBjAGwAdQBkAGUAZAAgAGkAbgAgAHQAaABlACAAcgBlAHMAdQBsAHQALgBcAG4AIAAgACAALQAgAEUAcQB1AGkAdgBhAGwAZQBuAHQAIAB0AG8AIABlAHgAdAByAGEAYwB0AGkAbgBnACAAdABoAGUAIABlAHgAcABvAG4AZQBuAHQAIABmAHIAbwBtACAAcwBjAGkAZQBuAHQAaQBmAGkAYwAgAG4AbwB0AGEAdABpAG8AbgAuAFwAbgAgACAAIAAtACAATQBvAGQAZQAgADIAIABmAHIAbwBtACAAZQBhAHIAbABpAGUAcgAgAHYAZQByAHMAaQBvAG4AcwAgAGgAYQBzACAAYgBlAGUAbgAgAHIAZQBtAG8AdgBlAGQAIABhAHMAIAByAGUAZAB1AG4AZABhAG4AdAAgACgARQB4AGMAZQBsACAAcwB1AHAAcABvAHIAdABzACAAaQB0ACAAdgBpAGEAIABUAEUAWABUACgALgAuAC4ALAAgAFwAIgAwAC4AMAAwAEUAKwAwADAAXAAiACkAKQBcAG4AXABuACAAIAAgAEUAeABhAG0AcABsAGUAcwA6AFwAbgAgACAAIAAgACAATgBVAE0ATgBPAFQARQBfAFAATwBXAEUAUgBUAEEARwAoADQANQA2ADAAKQAgACAAIAAgACAAIAAgAJIhIABcACIARQArADAAMwBcACIAXABuACAAIAAgACAAIABOAFUATQBOAE8AVABFAF8AUABPAFcARQBSAFQAQQBHACgAMAAuADAAMAAxADIAMwAsACAAMQApACAAkiEgAFwAIgAxADAAXgAtADMAXAAiAFwAbgAgACAAIAAgACAAVABFAFgAVABKAE8ASQBOACgAXAAiAFwAIgAsACAALAAgAGMAbwBlAGYAZgAsACAATgBVAE0ATgBPAFQARQBfAFAATwBXAEUAUgBUAEEARwAoAHgAKQApACAAkiEgAEYAdQBsAGwAIABsAGEAYgBlAGwAXABuAFwAbgAgACAAIABTAGUAZQAgAGEAbABzAG8AOgBcAG4AIAAgACAALQAgAE4AVQBNAE4ATwBUAEUAXwBNAEEARwBOAEkAVABVAEQARQAgABQgIABhAGQAZABzACAAbQBlAHQAcgBpAGMAIABzAHUAZgBmAGkAeABlAHMAIABsAGkAawBlACAAXAAiAGsAXAAiACwAIABcACIATQBcACIALAAgAGUAdABjAC4AXABuACAAIAAgAC0AIABOAFUATQBOAE8AVABFAF8ARQBOAEcASQBOAEUARQBSAEkATgBHACAAFCAgAGkAbgBjAGwAdQBkAGUAcwAgAHQAaABlACAAYwBvAGUAZgBmAGkAYwBpAGUAbgB0ACAAdwBpAHQAaAAgAGEAIABmAGkAeABlAGQAIABlAHgAcABvAG4AZQBuAHQAXABuACoALwBcAG4ATgBVAE0ATgBPAFQARQBfAFAATwBXAEUAUgBUAEEARwAgAD0AIABMAEEATQBCAEQAQQAoAGkAbgBwAHUAdAAsACAAWwBtAG8AZABlAF0ALABcAG4AIAAgACAAIABMAEUAVAAoAFwAbgAgACAAIAAgACAAIAAgACAALwAvACAAPQA9AD0AIABTAGUAdAAgAGQAZQBmAGEAdQBsAHQAIABvAHUAdABwAHUAdAAgAG0AbwBkAGUAIAA9AD0APQBcAG4AIAAgACAAIAAgACAAIAAgAC8ALwAgAG0AbwBkAGUAIAA9ACAAMAAgAJIhIABcACIARQArAG4AbgBcACIAIAAoAGQAZQBmAGEAdQBsAHQAKQBcAG4AIAAgACAAIAAgACAAIAAgAC8ALwAgAG0AbwBkAGUAIAA9ACAAMQAgAJIhIABcACIAMQAwAF4AbgBcACIAXABuACAAIAAgACAAIAAgACAAIABtAG8AZABlACwAIABJAEYAKABJAFMATwBNAEkAVABUAEUARAAoAG0AbwBkAGUAKQAsACAAMAAsACAAbQBvAGQAZQApACwAXABuACAAIAAgACAAIAAgACAAIABcAG4AIAAgACAAIAAgACAAIAAgAC8ALwAgAD0APQA9ACAAQwBhAGwAYwB1AGwAYQB0AGUAIAB0AGgAZQAgAGIAYQBzAGUALQAxADAAIABlAHgAcABvAG4AZQBuAHQAIAA9AD0APQBcAG4AIAAgACAAIAAgACAAIAAgAC8ALwAgAFQAUgBVAE4AQwAoAEwATwBHADEAMAAoAC4ALgAuACkAKQAgAGcAaQB2AGUAcwAgAHUAcwAgAHQAaABlACAAbwByAGQAZQByAC0AbwBmAC0AbQBhAGcAbgBpAHQAdQBkAGUAIABwAG8AdwBlAHIAXABuACAAIAAgACAAIAAgACAAIABtAGEAZwAsACAAVABSAFUATgBDACgATABPAEcAMQAwACgAaQBuAHAAdQB0ACkAKQAsAFwAbgAgACAAIAAgACAAIAAgACAAXABuACAAIAAgACAAIAAgACAAIAAvAC8AIAA9AD0APQAgAEYAbwByAG0AYQB0ACAAYgBhAHMAZQBkACAAbwBuACAAbQBvAGQAZQAgAD0APQA9AFwAbgAgACAAIAAgACAAIAAgACAALwAvACAATQBvAGQAZQAgADAAIACSISAAcwBjAGkAZQBuAHQAaQBmAGkAYwAgAHQAYQBnACAAKABlAC4AZwAuACwAIABFACsAMAAzACkAXABuACAAIAAgACAAIAAgACAAIAAvAC8AIABNAG8AZABlACAAMQAgAJIhIABtAGEAdABoACAAZQB4AHAAcgBlAHMAcwBpAG8AbgAgACgAZQAuAGcALgAsACAAMQAwAF4AMwApAFwAbgAgACAAIAAgACAAIAAgACAAcgBlAHMAdQBsAHQALAAgAFMAVwBJAFQAQwBIACgAbQBvAGQAZQAsACAAMAAsACAAXAAiAEUAKwBcACIAIAAmACAAVABFAFgAVAAoAG0AYQBnACwAIABcACIAMAAwAFwAIgApACwAIAAxACwAIABcACIAMQAwAF4AXAAiACAAJgAgAG0AYQBnACwAIABcACIASQBuAHYAYQBsAGkAZAAgAG0AbwBkAGUAXAAiACkALABcAG4AIAAgACAAIAAgACAAIAAgAFwAbgAgACAAIAAgACAAIAAgACAALwAvACAAPQA9AD0AIABSAGUAdAB1AHIAbgAgAHIAZQBzAHUAbAB0ACAAPQA9AD0AXABuACAAIAAgACAAIAAgACAAIAByAGUAcwB1AGwAdABcAG4AIAAgACAAIAApAFwAbgApADsAIgB9ACwAewAiAHAAYQB0AGgAIgA6ACIALwBwAHIAbwBqAGUAYwB0AHMALwBQAGUAcgBjAGUAbgB0ACIALAAiAHQAZQB4AHQAIgA6ACIALwAqACAAUABDAFQAXwBPAEYAOgBcAG4AIAAgACAAUAB1AHIAcABvAHMAZQA6AFwAbgAgACAAIABDAGEAbABjAHUAbABhAHQAZQBzACAAYQAgAGcAaQB2AGUAbgAgAHAAZQByAGMAZQBuAHQAYQBnAGUAIABvAGYAIABhACAAdgBhAGwAdQBlAC4AXABuAFwAbgAgACAAIABSAGUAdAB1AHIAbgBzADoAXABuACAAIAAgAEEAIABzAGMAYQBsAGEAcgAgAHYAYQBsAHUAZQAgAGUAcQB1AGEAbAAgAHQAbwAgAHQAaABlACAAcABlAHIAYwBlAG4AdABhAGcAZQAgAG8AZgAgAHQAaABlACAAaQBuAHAAdQB0AC4AXABuAFwAbgAgACAAIABQAGEAcgBhAG0AZQB0AGUAcgBzADoAXABuACAAIAAgAC0AIAB2AGEAbAB1AGUAIAAoAHIAZQBxAHUAaQByAGUAZAApADoAIABUAGgAZQAgAGIAYQBzAGUAIABhAG0AbwB1AG4AdAAgACgAZQAuAGcALgAsACAAdABvAHQAYQBsACAAbwByACAAcgBlAGYAZQByAGUAbgBjAGUAIAB2AGEAbAB1AGUAKQBcAG4AIAAgACAALQAgAHAAZQByAGMAZQBuAHQAIAAoAHIAZQBxAHUAaQByAGUAZAApADoAIABUAGgAZQAgAHAAZQByAGMAZQBuAHQAIAB0AG8AIABhAHAAcABsAHkALgAgAEMAYQBuACAAYgBlADoAXABuACAAIAAgACAAIAAgACAALQAgAEEAIABkAGUAYwBpAG0AYQBsACAAKABlAC4AZwAuACwAIAAwAC4AMgA1ACAAZgBvAHIAIAAyADUAJQApAFwAbgAgACAAIAAgACAAIAAgAC0AIABBACAAdwBoAG8AbABlACAAbgB1AG0AYgBlAHIAIAAoAGUALgBnAC4ALAAgADIANQAsACAAdwBoAGkAYwBoACAAdwBpAGwAbAAgAGIAZQAgAHQAcgBlAGEAdABlAGQAIABhAHMAIAAwAC4AMgA1ACkAXABuACAAIAAgAC0AIABwAHIAZQBjAGkAcwBpAG8AbgAgACgAbwBwAHQAaQBvAG4AYQBsACkAOgAgAE4AdQBtAGIAZQByACAAbwBmACAAZABlAGMAaQBtAGEAbAAgAHAAbABhAGMAZQBzACAAdABvACAAcgBvAHUAbgBkACAAdABoAGUAIAByAGUAcwB1AGwAdAAgACgAZABlAGYAYQB1AGwAdAAgAD0AIAAzACkAXABuAFwAbgAgACAAIABOAG8AdABlAHMAOgBcAG4AIAAgACAALQAgAEkAZgAgAGAAcABlAHIAYwBlAG4AdABgACAAPgAgADEALAAgAGkAdAAnAHMAIAB0AHIAZQBhAHQAZQBkACAAYQBzACAAYQAgAHcAaABvAGwAZQAtAG4AdQBtAGIAZQByACAAcABlAHIAYwBlAG4AdAAgAGEAbgBkACAAZABpAHYAaQBkAGUAZAAgAGIAeQAgADEAMAAwAC4AXABuACAAIAAgAC0AIABEAHUAZQAgAHQAbwAgAHQAaABpAHMALAAgAGkAbgBwAHUAdABzACAAbABpAGsAZQAgADAALgAzADMAMwAgAGEAbgBkACAAMwAzACAAdwBpAGwAbAAgAG4AbwB0ACAAcgBlAHQAdQByAG4AIABlAHgAYQBjAHQAbAB5ACAAdABoAGUAIABzAGEAbQBlACAAcgBlAHMAdQBsAHQALgBcAG4AIAAgACAALQAgAFUAcwBlACAAdABvACAAYwBvAG0AcAB1AHQAZQAgAHAAZQByAGMAZQBuAHQAYQBnAGUALQBiAGEAcwBlAGQAIAB2AGEAbAB1AGUAcwAgAHcAaQB0AGgAIABpAG4AdAB1AGkAdABpAHYAZQAgAGkAbgBwAHUAdAAgAGgAYQBuAGQAbABpAG4AZwAuAFwAbgBcAG4AIAAgACAARQB4AGEAbQBwAGwAZQA6AFwAbgAgACAAIABQAEMAVABfAE8ARgAoADgAMAAsACAAMgA1ACkAIACSISAAMgAwACAAIABcAG4AIAAgACAAUABDAFQAXwBPAEYAKAA4ADAALAAgADAALgAyADUAKQAgAJIhIAAyADAAIAAgAFwAbgAgACAAIABQAEMAVABfAE8ARgAoADEAMAAwACwAIAAwAC4AMwAzADMAKQAgAJIhIAAzADMALgAzACAAIABcAG4AIAAgACAAUABDAFQAXwBPAEYAKAAxADAAMAAsACAAMwAzACkAIACSISAAMwAzAFwAbgAqAC8AXABuAFAAQwBUAF8ATwBGACAAPQAgAEwAQQBNAEIARABBACgAdgBhAGwAdQBlACwAIABwAGUAcgBjAGUAbgB0ACwAIABbAHAAcgBlAGMAaQBzAGkAbwBuAF0ALABcAG4AIAAgACAAIABMAEUAVAAoAFwAbgAgACAAIAAgACAAIAAgACAAcAByAGUAYwBpAHMAaQBvAG4ALAAgAEkARgAoAEkAUwBPAE0ASQBUAFQARQBEACgAcAByAGUAYwBpAHMAaQBvAG4AKQAgACsAIAAoAHAAcgBlAGMAaQBzAGkAbwBuACAAPAAgADAAKQAsACAAMwAsACAAcAByAGUAYwBpAHMAaQBvAG4AKQAsAFwAbgAgACAAIAAgACAAIAAgACAAcABjAHQAXwBhAGQAagAsACAASQBGACgAQQBCAFMAKABwAGUAcgBjAGUAbgB0ACkAIAA+ACAAMQAsACAAcABlAHIAYwBlAG4AdAAgAC8AIAAxADAAMAAsACAAcABlAHIAYwBlAG4AdAApACwAXABuACAAIAAgACAAIAAgACAAIABSAE8AVQBOAEQAKAB2AGEAbAB1AGUAIAAqACAAcABjAHQAXwBhAGQAagAsACAAcAByAGUAYwBpAHMAaQBvAG4AKQBcAG4AIAAgACAAIAApAFwAbgApADsAXABuAFwAbgAvACoAIABQAEMAVABfAFAATwBTAEkAVABJAE8ATgA6AFwAbgAgACAAIABQAHUAcgBwAG8AcwBlADoAIABDAGEAbABjAHUAbABhAHQAZQBzACAAdABoAGUAIAByAGUAbABhAHQAaQB2AGUAIABwAG8AcwBpAHQAaQBvAG4AIABvAGYAIABhACAAdABhAHIAZwBlAHQAIAB2AGEAbAB1AGUAIAB3AGkAdABoAGkAbgAgAGEAIAByAGEAbgBnAGUALgBcAG4AIAAgACAAUgBlAHQAdQByAG4AcwA6ACAAQQAgAGQAZQBjAGkAbQBhAGwAIAB2AGEAbAB1AGUAIABiAGUAdAB3AGUAZQBuACAAMAAgAGEAbgBkACAAMQAgACgAbwByACAAbwB1AHQAcwBpAGQAZQAgAHQAaABhAHQAIAByAGEAbgBnAGUAIABpAGYAIAB0AGEAcgBnAGUAdAAgAGUAeABjAGUAZQBkAHMAIABiAG8AdQBuAGQAcwApAC4AXABuAFwAbgAgACAAIABQAGEAcgBhAG0AZQB0AGUAcgBzADoAXABuACAAIAAgAC0AIAB0AGEAcgBnAGUAdAAgACgAcgBlAHEAdQBpAHIAZQBkACkAOgAgAFQAaABlACAAdgBhAGwAdQBlACAAdwBoAG8AcwBlACAAcABvAHMAaQB0AGkAbwBuACAAaQBzACAAYgBlAGkAbgBnACAAZQB2AGEAbAB1AGEAdABlAGQALgBcAG4AIAAgACAALQAgAG0AYQB4ACAAKAByAGUAcQB1AGkAcgBlAGQAKQA6ACAAVABoAGUAIAB1AHAAcABlAHIAIABiAG8AdQBuAGQAIABvAGYAIAB0AGgAZQAgAHIAYQBuAGcAZQAuAFwAbgAgACAAIAAtACAAbQBpAG4AIAAoAHIAZQBxAHUAaQByAGUAZAApADoAIABUAGgAZQAgAGwAbwB3AGUAcgAgAGIAbwB1AG4AZAAgAG8AZgAgAHQAaABlACAAcgBhAG4AZwBlAC4AXABuACAAIAAgAC0AIABwAHIAZQBjACAAKABvAHAAdABpAG8AbgBhAGwAKQA6ACAATgB1AG0AYgBlAHIAIABvAGYAIABkAGUAYwBpAG0AYQBsACAAcABsAGEAYwBlAHMAIAB0AG8AIAByAG8AdQBuAGQAIAB0AGgAZQAgAHIAZQBzAHUAbAB0ACAAKABkAGUAZgBhAHUAbAB0ACAAPQAgADMAKQAuAFwAbgBcAG4AIAAgACAATgBvAHQAZQBzADoAXABuACAAIAAgAC0AIABSAGUAdAB1AHIAbgBzACAAdgBhAGwAdQBlAHMAIAA8ACAAMAAgAG8AcgAgAD4AIAAxACAAaQBmACAAYAB0AGEAcgBnAGUAdABgACAAaQBzACAAbwB1AHQAcwBpAGQAZQAgAHQAaABlACAAcwBwAGUAYwBpAGYAaQBlAGQAIAByAGEAbgBnAGUALgBcAG4AIAAgACAALQAgAEUAcQB1AGkAdgBhAGwAZQBuAHQAIAB0AG8AIABuAG8AcgBtAGEAbABpAHoAZQBkACAAaQBuAHQAZQByAHAAbwBsAGEAdABpAG8AbgA6ACAAYAAoAHQAYQByAGcAZQB0ACAALQAgAG0AaQBuACkAIAAvACAAKABtAGEAeAAgAC0AIABtAGkAbgApAGAALgBcAG4AIAAgACAALQAgAFUAcwBlAGYAdQBsACAAZgBvAHIAIABzAGMAYQBsAGkAbgBnACAAdgBhAGwAdQBlAHMAIAB0AG8AIABhACAAdQBuAGkAdAAgAHIAYQBuAGcAZQAgACgAMAATIDEAKQAgAGYAbwByACAAYwBvAG0AcABhAHIAaQBzAG8AbgBzACwAIABnAHIAYQBkAGkAZQBuAHQAcwAsACAAbwByACAAcAByAG8AZwByAGUAcwBzACAAaQBuAGQAaQBjAGEAdABvAHIAcwAuAFwAbgBcAG4AIAAgACAARQB4AGEAbQBwAGwAZQA6AFwAbgAgACAAIABQAEMAVABfAFAATwBTAEkAVABJAE8ATgAoADcALAAgADEAMAAsACAAMAApACAAkiEgADAALgA3AFwAbgAqAC8AXABuAFAAQwBUAF8AUABPAFMASQBUAEkATwBOACAAPQAgAEwAQQBNAEIARABBACgAbQBpAG4ALAAgAG0AYQB4ACwAIAB0AGEAcgBnAGUAdAAsACAAWwBwAHIAZQBjAF0ALABcAG4AIAAgACAAIABMAEUAVAAoAFwAbgAgACAAIAAgACAAIAAgACAAcAByAGUAYwBpAHMAaQBvAG4ALAAgAEkARgAoAE8AUgAoAEkAUwBPAE0ASQBUAFQARQBEACgAcAByAGUAYwApACwAIABwAHIAZQBjACAAPAAgADAAKQAsACAAMwAsACAAcAByAGUAYwApACwAXABuACAAIAAgACAAIAAgACAAIABwAG8AcwBpAHQAaQBvAG4ALAAgACgAdABhAHIAZwBlAHQAIAAtACAAbQBpAG4AKQAgAC8AIAAoAG0AYQB4ACAALQAgAG0AaQBuACkALABcAG4AIAAgACAAIAAgACAAIAAgAHIAZQBzAHUAbAB0ACwAIABSAE8AVQBOAEQAKABwAG8AcwBpAHQAaQBvAG4ALAAgAHAAcgBlAGMAaQBzAGkAbwBuACkALABcAG4AIAAgACAAIAAgACAAIAAgAHIAZQBzAHUAbAB0AFwAbgAgACAAIAAgACkAXABuACkAOwBcAG4AXABuAC8AKgAgAFAAQwBUAF8ASQBOAFQARQBSAFAATwBMAEEAVABFADoAXABuACAAIAAgAFAAdQByAHAAbwBzAGUAOgAgAEMAYQBsAGMAdQBsAGEAdABlAHMAIABhACAAdgBhAGwAdQBlACAAdwBpAHQAaABpAG4AIABvAHIAIABiAGUAeQBvAG4AZAAgAGEAIAByAGEAbgBnAGUAIAB1AHMAaQBuAGcAIABpAG4AdABlAHIAcABvAGwAYQB0AGkAbwBuAC4AXABuACAAIAAgAFIAZQB0AHUAcgBuAHMAOgAgAFQAaABlACAAaQBuAHQAZQByAHAAbwBsAGEAbgB0ACAAYQB0ACAAYQAgAGcAaQB2AGUAbgAgAHAAZQByAGMAZQBuAHQAYQBnAGUAIABiAGUAdAB3AGUAZQBuACAAbABiAG8AdQBuAGQAIABhAG4AZAAgAHUAYgBvAHUAbgBkAC4AXABuAFwAbgAgACAAIABQAGEAcgBhAG0AZQB0AGUAcgBzADoAXABuACAAIAAgAC0AIABsAGIAbwB1AG4AZAAgACgAcgBlAHEAdQBpAHIAZQBkACkAOgAgAFQAaABlACAAbABvAHcAZQByACAAYgBvAHUAbgBkACAAbwBmACAAdABoAGUAIAByAGEAbgBnAGUALgBcAG4AIAAgACAALQAgAHUAYgBvAHUAbgBkACAAKAByAGUAcQB1AGkAcgBlAGQAKQA6ACAAVABoAGUAIAB1AHAAcABlAHIAIABiAG8AdQBuAGQAIABvAGYAIAB0AGgAZQAgAHIAYQBuAGcAZQAuAFwAbgAgACAAIAAtACAAcABlAHIAYwBlAG4AdABhAGcAZQAgACgAcgBlAHEAdQBpAHIAZQBkACkAOgAgAEQAZQBjAGkAbQBhAGwAIAByAGUAcAByAGUAcwBlAG4AdABpAG4AZwAgAHAAbwBzAGkAdABpAG8AbgAgAGIAZQB0AHcAZQBlAG4AIABiAG8AdQBuAGQAcwAgACgAZQAuAGcALgAsACAAMAAuADIANQAgAD0AIAAyADUAJQApAFwAbgAgACAAIAAtACAAcAByAGUAYwBpAHMAaQBvAG4AIAAoAG8AcAB0AGkAbwBuAGEAbAApADoAIABEAGUAYwBpAG0AYQBsACAAcABsAGEAYwBlAHMAIAB0AG8AIAByAG8AdQBuAGQAIAByAGUAcwB1AGwAdAAgACgAZABlAGYAYQB1AGwAdAAgAD0AIAAzACkAXABuAFwAbgAgACAAIABOAG8AdABlAHMAOgBcAG4AIAAgACAALQAgAEEAYwBjAGUAcAB0AHMAIAB2AGEAbAB1AGUAcwAgADwAIAAwACAAbwByACAAPgAgADEAIABmAG8AcgAgAGUAeAB0AHIAYQBwAG8AbABhAHQAaQBvAG4ALgBcAG4AKgAvAFwAbgBQAEMAVABfAEkATgBUAEUAUgBQAE8ATABBAFQARQAgAD0AIABMAEEATQBCAEQAQQAoAGwAYgBvAHUAbgBkACwAIAB1AGIAbwB1AG4AZAAsACAAcABlAHIAYwBlAG4AdABhAGcAZQAsACAAWwBwAHIAZQBjAGkAcwBpAG8AbgBdACwAXABuACAAIAAgACAATABFAFQAKABcAG4AIAAgACAAIAAgACAAIAAgAHAAcgBlAGMAaQBzAGkAbwBuACwAIABJAEYAKABJAFMATwBNAEkAVABUAEUARAAoAHAAcgBlAGMAaQBzAGkAbwBuACkAIAArACAAKABwAHIAZQBjAGkAcwBpAG8AbgAgADwAIAAwACkALAAgADMALAAgAHAAcgBlAGMAaQBzAGkAbwBuACkALABcAG4AIAAgACAAIAAgACAAIAAgAHIAZQBzAHUAbAB0ACwAIABSAE8AVQBOAEQAKABsAGIAbwB1AG4AZAAgACsAIAAoAHUAYgBvAHUAbgBkACAALQAgAGwAYgBvAHUAbgBkACkAIAAqACAAcABlAHIAYwBlAG4AdABhAGcAZQAsACAAcAByAGUAYwBpAHMAaQBvAG4AKQAsAFwAbgAgACAAIAAgACAAIAAgACAAcgBlAHMAdQBsAHQAXABuACAAIAAgACAAKQBcAG4AKQA7AFwAbgBcAG4ALwAqACAAUABDAFQAXwBMAEIATwBVAE4ARAA6AFwAbgAgACAAIABQAHUAcgBwAG8AcwBlADoAIABTAG8AbAB2AGUAcwAgAGYAbwByACAAdABoAGUAIABsAG8AdwBlAHIAIABiAG8AdQBuAGQAIABnAGkAdgBlAG4AIABpAG4AdABlAHIAcABvAGwAYQBuAHQALAAgAHUAcABwAGUAcgAgAGIAbwB1AG4AZAAsACAAYQBuAGQAIABwAGUAcgBjAGUAbgB0AGEAZwBlAC4AXABuACAAIAAgAFIAZQB0AHUAcgBuAHMAOgAgAEEAIABkAGUAYwBpAG0AYQBsACAAcgBlAHAAcgBlAHMAZQBuAHQAaQBuAGcAIABsAGIAbwB1AG4AZAAuAFwAbgBcAG4AIAAgACAAUABhAHIAYQBtAGUAdABlAHIAcwA6AFwAbgAgACAAIAAtACAAaQBuAHQAZQByAHAAbwBsAGEAbgB0ACAAKAByAGUAcQB1AGkAcgBlAGQAKQA6ACAASwBuAG8AdwBuACAAdgBhAGwAdQBlACAAcwBvAG0AZQB3AGgAZQByAGUAIABhAGwAbwBuAGcAIAB0AGgAZQAgAHIAYQBuAGcAZQAuAFwAbgAgACAAIAAtACAAdQBiAG8AdQBuAGQAIAAoAHIAZQBxAHUAaQByAGUAZAApADoAIABUAGgAZQAgAHUAcABwAGUAcgAgAGIAbwB1AG4AZAAgAG8AZgAgAHQAaABlACAAcgBhAG4AZwBlAC4AXABuACAAIAAgAC0AIABwAGUAcgBjAGUAbgB0AGEAZwBlACAAKAByAGUAcQB1AGkAcgBlAGQAKQA6ACAAUgBlAGwAYQB0AGkAdgBlACAAcABvAHMAaQB0AGkAbwBuACAAZgByAG8AbQAgAGwAYgBvAHUAbgBkACAAdABvACAAdQBiAG8AdQBuAGQALgBcAG4AIAAgACAALQAgAHAAcgBlAGMAaQBzAGkAbwBuACAAKABvAHAAdABpAG8AbgBhAGwAKQA6ACAARABlAGMAaQBtAGEAbAAgAHAAbABhAGMAZQBzACAAdABvACAAcgBvAHUAbgBkACAAcgBlAHMAdQBsAHQAIAAoAGQAZQBmAGEAdQBsAHQAIAA9ACAAMwApAFwAbgBcAG4AIAAgACAATgBvAHQAZQBzADoAXABuACAAIAAgAC0AIABBAHMAcwB1AG0AZQBzACAAbABpAG4AZQBhAHIAIAByAGUAbABhAHQAaQBvAG4AcwBoAGkAcAAgAGIAZQB0AHcAZQBlAG4AIABiAG8AdQBuAGQAcwAuAFwAbgAqAC8AXABuAFAAQwBUAF8ATABCAE8AVQBOAEQAIAA9ACAATABBAE0AQgBEAEEAKABpAG4AdABlAHIAcABvAGwAYQBuAHQALAAgAHUAYgBvAHUAbgBkACwAIABwAGUAcgBjAGUAbgB0AGEAZwBlACwAIABbAHAAcgBlAGMAaQBzAGkAbwBuAF0ALABcAG4AIAAgACAAIABMAEUAVAAoAFwAbgAgACAAIAAgACAAIAAgACAAcAByAGUAYwBpAHMAaQBvAG4ALAAgAEkARgAoAEkAUwBPAE0ASQBUAFQARQBEACgAcAByAGUAYwBpAHMAaQBvAG4AKQAgACsAIAAoAHAAcgBlAGMAaQBzAGkAbwBuACAAPAAgADAAKQAsACAAMwAsACAAcAByAGUAYwBpAHMAaQBvAG4AKQAsAFwAbgAgACAAIAAgACAAIAAgACAAcgBlAHMAdQBsAHQALAAgAFIATwBVAE4ARAAoACgAaQBuAHQAZQByAHAAbwBsAGEAbgB0ACAALQAgACgAcABlAHIAYwBlAG4AdABhAGcAZQAgACoAIAB1AGIAbwB1AG4AZAApACkAIAAvACAAKAAxACAALQAgAHAAZQByAGMAZQBuAHQAYQBnAGUAKQAsACAAcAByAGUAYwBpAHMAaQBvAG4AKQAsAFwAbgAgACAAIAAgACAAIAAgACAAcgBlAHMAdQBsAHQAXABuACAAIAAgACAAKQBcAG4AKQA7AFwAbgBcAG4ALwAqACAAUABDAFQAXwBVAEIATwBVAE4ARAA6AFwAbgAgACAAIABQAHUAcgBwAG8AcwBlADoAIABTAG8AbAB2AGUAcwAgAGYAbwByACAAdABoAGUAIAB1AHAAcABlAHIAIABiAG8AdQBuAGQAIABnAGkAdgBlAG4AIABsAGIAbwB1AG4AZAAsACAAaQBuAHQAZQByAHAAbwBsAGEAbgB0ACwAIABhAG4AZAAgAHAAZQByAGMAZQBuAHQAYQBnAGUALgBcAG4AIAAgACAAUgBlAHQAdQByAG4AcwA6ACAAQQAgAGQAZQBjAGkAbQBhAGwAIAByAGUAcAByAGUAcwBlAG4AdABpAG4AZwAgAHUAYgBvAHUAbgBkAC4AXABuAFwAbgAgACAAIABQAGEAcgBhAG0AZQB0AGUAcgBzADoAXABuACAAIAAgAC0AIABsAGIAbwB1AG4AZAAgACgAcgBlAHEAdQBpAHIAZQBkACkAOgAgAFQAaABlACAAbABvAHcAZQByACAAYgBvAHUAbgBkACAAbwBmACAAdABoAGUAIAByAGEAbgBnAGUALgBcAG4AIAAgACAALQAgAGkAbgB0AGUAcgBwAG8AbABhAG4AdAAgACgAcgBlAHEAdQBpAHIAZQBkACkAOgAgAEsAbgBvAHcAbgAgAHYAYQBsAHUAZQAgAHcAaQB0AGgAaQBuACAAdABoAGUAIAByAGEAbgBnAGUALgBcAG4AIAAgACAALQAgAHAAZQByAGMAZQBuAHQAYQBnAGUAIAAoAHIAZQBxAHUAaQByAGUAZAApADoAIABSAGUAbABhAHQAaQB2AGUAIABwAG8AcwBpAHQAaQBvAG4AIABmAHIAbwBtACAAbABiAG8AdQBuAGQAIAB0AG8AIAB1AGIAbwB1AG4AZAAuAFwAbgAgACAAIAAtACAAcAByAGUAYwBpAHMAaQBvAG4AIAAoAG8AcAB0AGkAbwBuAGEAbAApADoAIABEAGUAYwBpAG0AYQBsACAAcABsAGEAYwBlAHMAIAB0AG8AIAByAG8AdQBuAGQAIAByAGUAcwB1AGwAdAAgACgAZABlAGYAYQB1AGwAdAAgAD0AIAAzACkAXABuAFwAbgAgACAAIABOAG8AdABlAHMAOgBcAG4AIAAgACAALQAgAFcAbwByAGsAcwAgAGIAaQBkAGkAcgBlAGMAdABpAG8AbgBhAGwAbAB5ACAAZgBvAHIAIABlAHgAdAByAGEAcABvAGwAYQB0AGkAbwBuACAAaQBmACAAcABlAHIAYwBlAG4AdABhAGcAZQAgADwAIAAwACAAbwByACAAPgAgADEALgBcAG4AKgAvAFwAbgBQAEMAVABfAFUAQgBPAFUATgBEACAAPQAgAEwAQQBNAEIARABBACgAbABiAG8AdQBuAGQALAAgAGkAbgB0AGUAcgBwAG8AbABhAG4AdAAsACAAcABlAHIAYwBlAG4AdABhAGcAZQAsACAAWwBwAHIAZQBjAGkAcwBpAG8AbgBdACwAXABuACAAIAAgACAATABFAFQAKABcAG4AIAAgACAAIAAgACAAIAAgAHAAcgBlAGMAaQBzAGkAbwBuACwAIABJAEYAKABJAFMATwBNAEkAVABUAEUARAAoAHAAcgBlAGMAaQBzAGkAbwBuACkAIAArACAAKABwAHIAZQBjAGkAcwBpAG8AbgAgADwAIAAwACkALAAgADMALAAgAHAAcgBlAGMAaQBzAGkAbwBuACkALABcAG4AIAAgACAAIAAgACAAIAAgAHIAZQBzAHUAbAB0ACwAIABSAE8AVQBOAEQAKAAoAGkAbgB0AGUAcgBwAG8AbABhAG4AdAAgAC0AIABsAGIAbwB1AG4AZAApACAALwAgAHAAZQByAGMAZQBuAHQAYQBnAGUAIAArACAAbABiAG8AdQBuAGQALAAgAHAAcgBlAGMAaQBzAGkAbwBuACkALABcAG4AIAAgACAAIAAgACAAIAAgAHIAZQBzAHUAbAB0AFwAbgAgACAAIAAgACkAXABuACkAOwBcAG4AXABuAC8AKgAgAFAAQwBUAF8AUgBFAE0AQQBQADoAXABuACAAIAAgAFAAdQByAHAAbwBzAGUAOgAgAFQAcgBhAG4AcwBsAGEAdABlAHMAIABhACAAdgBhAGwAdQBlACAAZgByAG8AbQAgAG8AbgBlACAAbgB1AG0AZQByAGkAYwBhAGwAIAByAGEAbgBnAGUAIAB0AG8AIABpAHQAcwAgAGUAcQB1AGkAdgBhAGwAZQBuAHQAIABwAG8AcwBpAHQAaQBvAG4AIABpAG4AIABhAG4AbwB0AGgAZQByACAAcgBhAG4AZwBlACAAXABuACAAIAAgACAAIAAgACAAIAAgACAAIAAgAGIAeQAgAHAAcgBlAHMAZQByAHYAaQBuAGcAIABpAHQAcwAgAHIAZQBsAGEAdABpAHYAZQAgAHAAZQByAGMAZQBuAHQAYQBnAGUALgBcAG4AXABuACAAIAAgAFIAZQB0AHUAcgBuAHMAOgAgAEEAIABkAGUAYwBpAG0AYQBsACAAdgBhAGwAdQBlACAAcgBlAHAAcgBlAHMAZQBuAHQAaQBuAGcAIAB0AGgAZQAgAHIAZQBtAGEAcABwAGUAZAAgAGkAbgB0AGUAcgBwAG8AbABhAG4AdAAsACAAcgBvAHUAbgBkAGUAZAAgAHQAbwAgAHQAaABlACAAcwBwAGUAYwBpAGYAaQBlAGQAIABwAHIAZQBjAGkAcwBpAG8AbgAuAFwAbgBcAG4AIAAgACAAUABhAHIAYQBtAGUAdABlAHIAcwA6AFwAbgAgACAAIAAtACAAaQBuAGkAdABfAGwAYgBvAHUAbgBkACAAKAByAGUAcQB1AGkAcgBlAGQAKQA6ACAATABvAHcAZQByACAAYgBvAHUAbgBkACAAbwBmACAAdABoAGUAIABvAHIAaQBnAGkAbgBhAGwAIAByAGEAbgBnAGUALgBcAG4AIAAgACAALQAgAGkAbgBpAHQAXwB1AGIAbwB1AG4AZAAgACgAcgBlAHEAdQBpAHIAZQBkACkAOgAgAFUAcABwAGUAcgAgAGIAbwB1AG4AZAAgAG8AZgAgAHQAaABlACAAbwByAGkAZwBpAG4AYQBsACAAcgBhAG4AZwBlAC4AXABuACAAIAAgAC0AIABpAG4AaQB0AF8AaQBuAHQAZQByAHAAbwBsAGEAbgB0ACAAKAByAGUAcQB1AGkAcgBlAGQAKQA6ACAAVgBhAGwAdQBlACAAdwBpAHQAaABpAG4AIAB0AGgAZQAgAG8AcgBpAGcAaQBuAGEAbAAgAHIAYQBuAGcAZQAgAHQAbwAgAGIAZQAgAHIAZQBtAGEAcABwAGUAZAAuAFwAbgAgACAAIAAtACAAZgBpAG4AXwBsAGIAbwB1AG4AZAAgACgAcgBlAHEAdQBpAHIAZQBkACkAOgAgAEwAbwB3AGUAcgAgAGIAbwB1AG4AZAAgAG8AZgAgAHQAaABlACAAdABhAHIAZwBlAHQAIAByAGEAbgBnAGUALgBcAG4AIAAgACAALQAgAGYAaQBuAF8AdQBiAG8AdQBuAGQAIAAoAHIAZQBxAHUAaQByAGUAZAApADoAIABVAHAAcABlAHIAIABiAG8AdQBuAGQAIABvAGYAIAB0AGgAZQAgAHQAYQByAGcAZQB0ACAAcgBhAG4AZwBlAC4AXABuACAAIAAgAC0AIABwAHIAZQBjAGkAcwBpAG8AbgAgACgAbwBwAHQAaQBvAG4AYQBsACkAOgAgAE4AdQBtAGIAZQByACAAbwBmACAAZABlAGMAaQBtAGEAbAAgAHAAbABhAGMAZQBzACAAdABvACAAcgBvAHUAbgBkACAAdABvACAAKABkAGUAZgBhAHUAbAB0ACAAPQAgADMAKQAuAFwAbgBcAG4AIAAgACAATgBvAHQAZQBzADoAXABuACAAIAAgAC0AIABQAGUAcgBmAG8AcgBtAHMAIABuAG8AcgBtAGEAbABpAHoAZQBkACAAaQBuAHQAZQByAHAAbwBsAGEAdABpAG8AbgA6ACAAbQBhAHAAcwAgAGEAIAB2AGEAbAB1AGUAIABmAHIAbwBtACAAbwBuAGUAIAByAGEAbgBnAGUAIAB0AG8AIABpAHQAcwAgAHAAcgBvAHAAbwByAHQAaQBvAG4AYQBsACAAcABvAHMAaQB0AGkAbwBuACAAaQBuACAAYQBuAG8AdABoAGUAcgAuAFwAbgAgACAAIAAtACAAVQBzAGUAZgB1AGwAIABpAG4AIABzAGMAYQBsAGkAbgBnACwAIAB2AGEAbAB1AGUAIAByAGUAbQBhAHAAcABpAG4AZwAsACAAVQBJACAAbgBvAHIAbQBhAGwAaQB6AGEAdABpAG8AbgAsACAAbwByACAAbABhAHkAZQByAGUAZAAgAGMAbwBvAHIAZABpAG4AYQB0AGUAIAB0AHIAYQBuAHMAZgBvAHIAbQBhAHQAaQBvAG4AcwAuAFwAbgAgACAAIAAtACAARABvAGUAcwAgAG4AbwB0ACAAYwBsAGEAbQBwACAAbwB1AHQAcAB1AHQAIAAUICAAZQB4AHQAcgBhAHAAbwBsAGEAdABlAGQAIAB2AGEAbAB1AGUAcwAgAGEAcgBlACAAYQBsAGwAbwB3AGUAZAAgAGkAZgAgAGAAaQBuAGkAdABfAGkAbgB0AGUAcgBwAG8AbABhAG4AdABgACAAZgBhAGwAbABzACAAbwB1AHQAcwBpAGQAZQAgAHQAaABlACAAaQBuAGkAdABpAGEAbAAgAHIAYQBuAGcAZQAuAFwAbgBcAG4AIAAgACAARQB4AGEAbQBwAGwAZQA6AFwAbgAgACAAIABQAEMAVABfAFIARQBNAEEAUAAoADAALAAgADEAMAAwACwAIAA3ADUALAAgADEALAAgADUAKQAgAJIhIAA0AC4AMABcAG4AIAAgACAAKAA3ADUAJQAgAG8AZgAgAHQAaABlACAAcgBhAG4AZwBlACAAWwAwABMgMQAwADAAXQAgAGMAbwByAHIAZQBzAHAAbwBuAGQAcwAgAHQAbwAgADcANQAlACAAbwBmACAAdABoAGUAIAByAGEAbgBnAGUAIABbADEAEyA1AF0AKQBcAG4AKgAvAFwAbgBQAEMAVABfAFIARQBNAEEAUAAgAD0AIABMAEEATQBCAEQAQQAoAGkAbgBpAHQAXwBsAGIAbwB1AG4AZAAsACAAaQBuAGkAdABfAHUAYgBvAHUAbgBkACwAIABpAG4AaQB0AF8AaQBuAHQAZQByAHAAbwBsAGEAbgB0ACwAIABmAGkAbgBfAGwAYgBvAHUAbgBkACwAIABmAGkAbgBfAHUAYgBvAHUAbgBkACwAIABbAHAAcgBlAGMAaQBzAGkAbwBuAF0ALABcAG4AIAAgACAAIABMAEUAVAAoAFwAbgAgACAAIAAgACAAIAAgACAAcAByAGUAYwBpAHMAaQBvAG4ALAAgAEkARgAoAEkAUwBPAE0ASQBUAFQARQBEACgAcAByAGUAYwBpAHMAaQBvAG4AKQAgACsAIAAoAHAAcgBlAGMAaQBzAGkAbwBuACAAPAAgADAAKQAsACAAMwAsACAAcAByAGUAYwBpAHMAaQBvAG4AKQAsAFwAbgAgACAAIAAgACAAIAAgACAAdAByAGEAbgBzAF8AcABjAHQALAAgACgAaQBuAGkAdABfAGkAbgB0AGUAcgBwAG8AbABhAG4AdAAgAC0AIABpAG4AaQB0AF8AbABiAG8AdQBuAGQAKQAgAC8AIAAoAGkAbgBpAHQAXwB1AGIAbwB1AG4AZAAgAC0AIABpAG4AaQB0AF8AbABiAG8AdQBuAGQAKQAsAFwAbgAgACAAIAAgACAAIAAgACAAZgBpAG4AXwBpAG4AdABlAHIAcABvAGwAYQBuAHQALAAgAGYAaQBuAF8AbABiAG8AdQBuAGQAIAArACAAKABmAGkAbgBfAHUAYgBvAHUAbgBkACAALQAgAGYAaQBuAF8AbABiAG8AdQBuAGQAKQAgACoAIAB0AHIAYQBuAHMAXwBwAGMAdAAsAFwAbgAgACAAIAAgACAAIAAgACAAUgBPAFUATgBEACgAZgBpAG4AXwBpAG4AdABlAHIAcABvAGwAYQBuAHQALAAgAHAAcgBlAGMAaQBzAGkAbwBuACkAXABuACAAIAAgACAAKQBcAG4AKQA7AFwAbgBcAG4ALwAqACAAUABDAFQAXwBSAEUATQBBAFAAXwBBAFIAUgBBAFkAOgBcAG4AIAAgACAAUAB1AHIAcABvAHMAZQA6AFwAbgAgACAAIABSAGUAbQBhAHAAcwAgAGEAIABsAGkAcwB0ACAAbwBmACAAaQBuAHQAZQByAHAAbwBsAGEAdABlAGQAIAB2AGEAbAB1AGUAcwAgAGYAcgBvAG0AIABvAG4AZQAgAG4AdQBtAGUAcgBpAGMAIAByAGEAbgBnAGUAIAB0AG8AIABhAG4AbwB0AGgAZQByACwAXABuACAAIAAgAHAAcgBlAHMAZQByAHYAaQBuAGcAIABlAGEAYwBoACAAdgBhAGwAdQBlACcAcwAgAHIAZQBsAGEAdABpAHYAZQAgAHAAZQByAGMAZQBuAHQAYQBnAGUAIABwAG8AcwBpAHQAaQBvAG4ALgBcAG4AXABuACAAIAAgAFIAZQB0AHUAcgBuAHMAOgBcAG4AIAAgACAAQQAgAHYAZQByAHQAaQBjAGEAbAAgAGEAcgByAGEAeQAgAG8AZgAgAHIAZQBtAGEAcABwAGUAZAAgAHYAYQBsAHUAZQBzACAAYwBvAHIAcgBlAHMAcABvAG4AZABpAG4AZwAgAHQAbwAgAHQAaABlACAAaQBuAHAAdQB0ACAAbABpAHMAdAAuAFwAbgBcAG4AIAAgACAAUABhAHIAYQBtAGUAdABlAHIAcwA6AFwAbgAgACAAIAAtACAAaQBuAGkAdABfAGwAYgBvAHUAbgBkACAAKAByAGUAcQB1AGkAcgBlAGQAKQA6ACAATABvAHcAZQByACAAYgBvAHUAbgBkACAAbwBmACAAdABoAGUAIABvAHIAaQBnAGkAbgBhAGwAIAByAGEAbgBnAGUALgBcAG4AIAAgACAALQAgAGkAbgBpAHQAXwB1AGIAbwB1AG4AZAAgACgAcgBlAHEAdQBpAHIAZQBkACkAOgAgAFUAcABwAGUAcgAgAGIAbwB1AG4AZAAgAG8AZgAgAHQAaABlACAAbwByAGkAZwBpAG4AYQBsACAAcgBhAG4AZwBlAC4AXABuACAAIAAgAC0AIABpAG4AdABlAHIAcABvAGwAYQBuAHQAcwAgACgAcgBlAHEAdQBpAHIAZQBkACkAOgAgAEEAIAB2AGUAcgB0AGkAYwBhAGwAIABhAHIAcgBhAHkAIAAoAGMAbwBsAHUAbQBuACkAIABvAGYAIAB2AGEAbAB1AGUAcwAgAHQAbwAgAHIAZQBtAGEAcAAuAFwAbgAgACAAIAAtACAAZgBpAG4AXwBsAGIAbwB1AG4AZAAgACgAcgBlAHEAdQBpAHIAZQBkACkAOgAgAEwAbwB3AGUAcgAgAGIAbwB1AG4AZAAgAG8AZgAgAHQAaABlACAAbgBlAHcAIAByAGEAbgBnAGUALgBcAG4AIAAgACAALQAgAGYAaQBuAF8AdQBiAG8AdQBuAGQAIAAoAHIAZQBxAHUAaQByAGUAZAApADoAIABVAHAAcABlAHIAIABiAG8AdQBuAGQAIABvAGYAIAB0AGgAZQAgAG4AZQB3ACAAcgBhAG4AZwBlAC4AXABuACAAIAAgAC0AIABwAHIAZQBjAGkAcwBpAG8AbgAgACgAbwBwAHQAaQBvAG4AYQBsACkAOgAgAEQAZQBjAGkAbQBhAGwAIABwAHIAZQBjAGkAcwBpAG8AbgAgAGYAbwByACAAcgBvAHUAbgBkAGkAbgBnACAAKABkAGUAZgBhAHUAbAB0ACAAPQAgADMAKQAuAFwAbgBcAG4AIAAgACAATgBvAHQAZQBzADoAXABuACAAIAAgAC0AIABFAGEAYwBoACAAaQBuAHAAdQB0ACAAdgBhAGwAdQBlACAAaQBzACAAbgBvAHIAbQBhAGwAaQB6AGUAZAAgAHQAbwAgAGEAIABwAGUAcgBjAGUAbgB0AGEAZwBlACAAcABvAHMAaQB0AGkAbwBuACAAaQBuACAAdABoAGUAIABpAG4AaQB0AGkAYQBsACAAcgBhAG4AZwBlACwAXABuACAAIAAgACAAIAB0AGgAZQBuACAAcwBjAGEAbABlAGQAIABpAG4AdABvACAAdABoAGUAIABmAGkAbgBhAGwAIAByAGEAbgBnAGUAIAB1AHMAaQBuAGcAIABsAGkAbgBlAGEAcgAgAGkAbgB0AGUAcgBwAG8AbABhAHQAaQBvAG4ALgBcAG4AIAAgACAALQAgAFUAcwBlAGYAdQBsACAAZgBvAHIAIAByAGUAcwBjAGEAbABpAG4AZwAgAGQAYQB0AGEAIABzAGUAdABzACwAIAB2AGkAcwB1AGEAbAAgAGcAcgBhAGQAaQBlAG4AdABzACwAIABhAG4AZAAgAHMAdABhAHQAaQBzAHQAaQBjAGEAbAAgAG4AbwByAG0AYQBsAGkAegBhAHQAaQBvAG4ALgBcAG4AIAAgACAALQAgAEEAYwBjAGUAcAB0AHMAIAByAGUAdgBlAHIAcwBlAGQAIAByAGEAbgBnAGUAcwAgAGkAbgAgAGUAaQB0AGgAZQByACAAdABoAGUAIABpAG4AaQB0AGkAYQBsACAAbwByACAAZgBpAG4AYQBsACAAZABvAG0AYQBpAG4ALgBcAG4AIAAgACAALQAgAFYAYQBsAHUAZQBzACAAbwB1AHQAcwBpAGQAZQAgAHQAaABlACAAbwByAGkAZwBpAG4AYQBsACAAYgBvAHUAbgBkAHMAIAB3AGkAbABsACAAZQB4AHQAcgBhAHAAbwBsAGEAdABlACAAcAByAG8AcABvAHIAdABpAG8AbgBhAGwAbAB5AC4AXABuAFwAbgAgACAAIABFAHgAYQBtAHAAbABlADoAXABuACAAIAAgAFAAQwBUAF8AUgBFAE0AQQBQAF8AQQBSAFIAQQBZACgANgAwADAAMAAsACAANwAzADUAMAAsACAAQQAxADoAQQAxADAALAAgADkALAAgADAAKQAgAJIhIAB2AGUAcgB0AGkAYwBhAGwAIABhAHIAcgBhAHkAIABvAGYAIAByAGUAbQBhAHAAcABlAGQAIAB2AGEAbAB1AGUAcwBcAG4AXABuACAAIAAgAFIAZQBsAGEAdABlAGQAOgBcAG4AIAAgACAALQAgAFAAQwBUAF8AUgBFAE0AQQBQACAAKABmAG8AcgAgAHMAYwBhAGwAYQByACAAcgBlAG0AYQBwAHAAaQBuAGcAKQBcAG4AIAAgACAALQAgAFAAQwBUAF8AUABPAFMASQBUAEkATwBOACwAIABQAEMAVABfAEkATgBUAEUAUgBQAE8ATABBAFQARQAgACgAZgBvAHIAIABtAG8AZAB1AGwAYQByACAAdQBzAGUAKQBcAG4AKgAvAFwAbgBQAEMAVABfAFIARQBNAEEAUABfAEEAUgBSAEEAWQAgAD0AIABMAEEATQBCAEQAQQAoAGkAbgBwAHUAdABfAHIAYQBuAGcAZQAsACAAaQBuAGkAdABfAGwAYgBvAHUAbgBkACwAIABpAG4AaQB0AF8AdQBiAG8AdQBuAGQALAAgAGYAaQBuAF8AbABiAG8AdQBuAGQALAAgAGYAaQBuAF8AdQBiAG8AdQBuAGQALAAgAFsAcAByAGUAYwBpAHMAaQBvAG4AXQAsAFwAbgAgACAAIAAgAEwARQBUACgAXABuACAAIAAgACAAIAAgACAAIABwAHIAZQBjAGkAcwBpAG8AbgAsACAASQBGACgASQBTAE8ATQBJAFQAVABFAEQAKABwAHIAZQBjAGkAcwBpAG8AbgApACAAKwAgACgAcAByAGUAYwBpAHMAaQBvAG4AIAA8ACAAMAApACwAIAAzACwAIABwAHIAZQBjAGkAcwBpAG8AbgApACwAXABuACAAIAAgACAAIAAgACAAIABCAFkAUgBPAFcAKABcAG4AIAAgACAAIAAgACAAIAAgACAAIAAgACAAaQBuAHAAdQB0AF8AcgBhAG4AZwBlACwAXABuACAAIAAgACAAIAAgACAAIAAgACAAIAAgAEwAQQBNAEIARABBACgAeAAsAFwAbgAgACAAIAAgACAAIAAgACAAIAAgACAAIAAgACAAIAAgAEwARQBUACgAXABuACAAIAAgACAAIAAgACAAIAAgACAAIAAgACAAIAAgACAAIAAgACAAIAB0AHIAYQBuAHMAXwBwAGMAdAAsACAAKAB4ACAALQAgAGkAbgBpAHQAXwBsAGIAbwB1AG4AZAApACAALwAgACgAaQBuAGkAdABfAHUAYgBvAHUAbgBkACAALQAgAGkAbgBpAHQAXwBsAGIAbwB1AG4AZAApACwAXABuACAAIAAgACAAIAAgACAAIAAgACAAIAAgACAAIAAgACAAIAAgACAAIABmAGkAbgBfAGkAbgB0AGUAcgBwACwAIABmAGkAbgBfAGwAYgBvAHUAbgBkACAAKwAgACgAZgBpAG4AXwB1AGIAbwB1AG4AZAAgAC0AIABmAGkAbgBfAGwAYgBvAHUAbgBkACkAIAAqACAAdAByAGEAbgBzAF8AcABjAHQALABcAG4AIAAgACAAIAAgACAAIAAgACAAIAAgACAAIAAgACAAIAAgACAAIAAgAFIATwBVAE4ARAAoAGYAaQBuAF8AaQBuAHQAZQByAHAALAAgAHAAcgBlAGMAaQBzAGkAbwBuACkAXABuACAAIAAgACAAIAAgACAAIAAgACAAIAAgACAAIAAgACAAKQBcAG4AIAAgACAAIAAgACAAIAAgACAAIAAgACAAKQBcAG4AIAAgACAAIAAgACAAIAAgACkAXABuACAAIAAgACAAKQBcAG4AKQA7AFwAbgBcAG4ALwAqACAAUABDAFQAXwBSAEUAUwBPAEwAVgBFADoAXABuACAAIAAgAFAAdQByAHAAbwBzAGUAOgAgAFMAbwBsAHYAZQBzACAAZgBvAHIAIABhAG4AeQAgAG8AbgBlACAAbwBmACAAdABoAGUAIAB2AGEAbAB1AGUAcwAgAGkAbgAgAGEAIABwAGUAcgBjAGUAbgB0AGEAZwBlACAAcgBlAGwAYQB0AGkAbwBuAHMAaABpAHAAOgBcAG4AIAAgACAAIAAgAC0AIABsAG8AdwAgACgAcwB0AGEAcgB0ACkALAAgAGgAaQBnAGgAIAAoAGUAbgBkACkALAAgAHAAZQByAGMAZQBuAHQAIAAoAGEAcwAgAGQAZQBjAGkAbQBhAGwAKQAsACAAbwByACAAdABhAHIAZwBlAHQAIAAoAGkAbgB0AGUAcgBwAG8AbABhAHQAZQBkACAAdgBhAGwAdQBlACkALgBcAG4AXABuACAAIAAgAFIAZQB0AHUAcgBuAHMAOgAgAEEAIABzAGkAbgBnAGwAZQAgAGQAZQBjAGkAbQBhAGwAIABuAHUAbQBiAGUAcgAgACgAcgBvAHUAbgBkAGUAZAApAFwAbgBcAG4AIAAgACAAUABhAHIAYQBtAGUAdABlAHIAcwA6AFwAbgAgACAAIAAtACAAbABvAHcAIAAoAHIAZQBxAHUAaQByAGUAZAApADoAIABTAHQAYQByAHQAaQBuAGcAIABvAHIAIABtAGkAbgBpAG0AdQBtACAAdgBhAGwAdQBlAFwAbgAgACAAIAAtACAAaABpAGcAaAAgACgAcgBlAHEAdQBpAHIAZQBkACkAOgAgAEUAbgBkAGkAbgBnACAAbwByACAAbQBhAHgAaQBtAHUAbQAgAHYAYQBsAHUAZQBcAG4AIAAgACAALQAgAHAAZQByAGMAZQBuAHQAIAAoAHIAZQBxAHUAaQByAGUAZAApADoAIABQAGUAcgBjAGUAbgB0AGEAZwBlACAAYgBlAHQAdwBlAGUAbgAgAGwAbwB3ACAAYQBuAGQAIABoAGkAZwBoACwAIABlAHgAcAByAGUAcwBzAGUAZAAgAGEAcwAgAGEAIAAqACoAZABlAGMAaQBtAGEAbAAqACoAIAAoAGUALgBnAC4ALAAgADAALgAyADUAIABmAG8AcgAgADIANQAlACkAXABuACAAIAAgAC0AIABtAG8AZABlACAAKABvAHAAdABpAG8AbgBhAGwAKQA6ACAARABlAHQAZQByAG0AaQBuAGUAcwAgAHcAaABpAGMAaAAgAHYAYQBsAHUAZQAgAHQAbwAgAHMAbwBsAHYAZQAgAGYAbwByAFwAbgAgACAAIAAgACAALQAgADAAIAA9ACAAcwBvAGwAdgBlACAAZgBvAHIAIABwAGUAcgBjAGUAbgB0ACwAIABnAGkAdgBlAG4AIABhACAAdABhAHIAZwBlAHQAXABuACAAIAAgACAAIAAtACAAMQAgAD0AIABzAG8AbAB2AGUAIABmAG8AcgAgAHQAYQByAGcAZQB0ACwAIABnAGkAdgBlAG4AIABwAGUAcgBjAGUAbgB0AFwAbgAgACAAIAAgACAALQAgADIAIAA9ACAAcwBvAGwAdgBlACAAZgBvAHIAIABsAG8AdwAsACAAZwBpAHYAZQBuACAAcABlAHIAYwBlAG4AdAAgAGEAbgBkACAAaABpAGcAaAAgAGEAbgBkACAAdABhAHIAZwBlAHQAXABuACAAIAAgACAAIAAtACAAMwAgAD0AIABzAG8AbAB2AGUAIABmAG8AcgAgAGgAaQBnAGgALAAgAGcAaQB2AGUAbgAgAHAAZQByAGMAZQBuAHQAIABhAG4AZAAgAGwAbwB3ACAAYQBuAGQAIAB0AGEAcgBnAGUAdABcAG4AIAAgACAALQAgAHAAcgBlAGMAaQBzAGkAbwBuACAAKABvAHAAdABpAG8AbgBhAGwAKQA6ACAAUgBvAHUAbgBkAGkAbgBnACAAcAByAGUAYwBpAHMAaQBvAG4AOwAgAGQAZQBmAGEAdQBsAHQAIABpAHMAIAAzAFwAbgBcAG4AIAAgACAATgBvAHQAZQBzADoAXABuACAAIAAgAC0AIABQAGUAcgBjAGUAbgB0AGEAZwBlACAAbQB1AHMAdAAgAGIAZQAgAGUAeABwAHIAZQBzAHMAZQBkACAAYQBzACAAYQAgAGQAZQBjAGkAbQBhAGwAIAAoAGUALgBnAC4ALAAgADAALgA1ACAAPQAgADUAMAAlACkAXABuACAAIAAgAC0AIABJAG4AcAB1AHQAcwAgAGwAbwB3ACwAIABoAGkAZwBoACwAIABhAG4AZAAgAHAAZQByAGMAZQBuAHQAIABzAGgAbwB1AGwAZAAgAGIAZQAgAG8AcgBkAGUAcgBlAGQAIABjAG8AbgBzAGkAcwB0AGUAbgB0AGwAeQBcAG4AIAAgACAALQAgAEgAYQBuAGQAbABlAHMAIABiAG8AdABoACAAZgBvAHIAdwBhAHIAZAAgAGEAbgBkACAAaQBuAHYAZQByAHMAZQAgAGkAbgB0AGUAcgBwAG8AbABhAHQAaQBvAG4AXABuAFwAbgAgACAAIABFAHgAYQBtAHAAbABlADoAXABuACAAIAAgAFAAQwBUAF8AUgBFAFMATwBMAFYARQAoADQAMAAsACAAMQAwADAALAAgADAALgA3ADUALAAgADEAKQAgAJIhIAA4ADUAXABuACoALwBcAG4AUABDAFQAXwBSAEUAUwBPAEwAVgBFACAAPQAgAEwAQQBNAEIARABBACgAbABvAHcALAAgAGgAaQBnAGgALAAgAHAAZQByAGMAZQBuAHQALAAgAFsAbQBvAGQAZQBdACwAIABbAHAAcgBlAGMAaQBzAGkAbwBuAF0ALABcAG4AIAAgACAAIABMAEUAVAAoAFwAbgAgACAAIAAgACAAIAAgACAAbQBvAGQAZQAsACAASQBGACgATwBSACgASQBTAE8ATQBJAFQAVABFAEQAKABtAG8AZABlACkALAAgAG0AbwBkAGUAIAA8ACAAMAAsACAAbQBvAGQAZQAgAD4AIAAzACkALAAgADAALAAgAG0AbwBkAGUAKQAsAFwAbgAgACAAIAAgACAAIAAgACAAcAByAGUAYwBpAHMAaQBvAG4ALAAgAEkARgAoAE8AUgAoAEkAUwBPAE0ASQBUAFQARQBEACgAcAByAGUAYwBpAHMAaQBvAG4AKQAsACAAcAByAGUAYwBpAHMAaQBvAG4AIAA8ACAAMAApACwAIAAzACwAIABwAHIAZQBjAGkAcwBpAG8AbgApACwAXABuACAAIAAgACAAIAAgACAAIAB0AGEAcgBnAGUAdAAsACAAbABvAHcAIAArACAAKABoAGkAZwBoACAALQAgAGwAbwB3ACkAIAAqACAAcABlAHIAYwBlAG4AdAAsAFwAbgAgACAAIAAgACAAIAAgACAAcABjAHQALAAgACgAcABlAHIAYwBlAG4AdAAgAC0AIABsAG8AdwApACAALwAgACgAaABpAGcAaAAgAC0AIABsAG8AdwApACwAXABuACAAIAAgACAAIAAgACAAIABuAGUAdwBMAG8AdwAsACAAaABpAGcAaAAgAC0AIAAoACgAaABpAGcAaAAgAC0AIABsAG8AdwApACAAKgAgAHAAZQByAGMAZQBuAHQAKQAsAFwAbgAgACAAIAAgACAAIAAgACAAbgBlAHcASABpAGcAaAAsACAAKAAoAHAAZQByAGMAZQBuAHQAIAAtACAAbABvAHcAKQAgAC8AIABwAGUAcgBjAGUAbgB0ACkAIAArACAAbABvAHcALABcAG4AIAAgACAAIAAgACAAIAAgAG8AdQB0AHAAdQB0ACwAIABTAFcASQBUAEMASAAoAFwAbgAgACAAIAAgACAAIAAgACAAIAAgACAAIABtAG8AZABlACwAXABuACAAIAAgACAAIAAgACAAIAAgACAAIAAgADAALAAgAFIATwBVAE4ARAAoAHAAYwB0ACwAIABwAHIAZQBjAGkAcwBpAG8AbgApACwAIAAvAC8AIABGAGkAbgBkACAAcABlAHIAYwBlAG4AdABcAG4AIAAgACAAIAAgACAAIAAgACAAIAAgACAAMQAsACAAUgBPAFUATgBEACgAdABhAHIAZwBlAHQALAAgAHAAcgBlAGMAaQBzAGkAbwBuACkALAAgAC8ALwAgAEYAaQBuAGQAIABpAG4AdABlAHIAcABvAGwAYQB0AGUAZAAgAHQAYQByAGcAZQB0AFwAbgAgACAAIAAgACAAIAAgACAAIAAgACAAIAAyACwAIABSAE8AVQBOAEQAKABuAGUAdwBMAG8AdwAsACAAcAByAGUAYwBpAHMAaQBvAG4AKQAsACAALwAvACAARgBpAG4AZAAgAGwAbwB3ACwAIABnAGkAdgBlAG4AIABoAGkAZwBoACAAYQBuAGQAIABwAGUAcgBjAGUAbgB0AFwAbgAgACAAIAAgACAAIAAgACAAIAAgACAAIAAzACwAIABSAE8AVQBOAEQAKABuAGUAdwBIAGkAZwBoACwAIABwAHIAZQBjAGkAcwBpAG8AbgApACwAIAAvAC8AIABGAGkAbgBkACAAaABpAGcAaAAsACAAZwBpAHYAZQBuACAAbABvAHcAIABhAG4AZAAgAHAAZQByAGMAZQBuAHQAXABuACAAIAAgACAAIAAgACAAIAAgACAAIAAgAFwAIgAjAE0ATwBEAEUAPwBcACIAXABuACAAIAAgACAAIAAgACAAIAApACwAXABuACAAIAAgACAAIAAgACAAIABvAHUAdABwAHUAdABcAG4AIAAgACAAIAApAFwAbgApADsAIgB9ACwAewAiAHAAYQB0AGgAIgA6ACIALwBwAHIAbwBqAGUAYwB0AHMALwBSAGEAbgBkAG8AbQAiACwAIgB0AGUAeAB0ACIAOgAiAC8AKgAgAFwAbgBSAE4ARABfAEQASQBHAEkAVABTAFwAbgBSAGUAdAB1AHIAbgBzACAAYQAgAHIAYQBuAGQAbwBtACAAdwBoAG8AbABlACAAbgB1AG0AYgBlAHIAIAB3AGkAdABoACAAYQAgAHMAcABlAGMAaQBmAGkAZQBkACAAbgB1AG0AYgBlAHIAIABvAGYAIABkAGkAZwBpAHQAcwAuAFwAbgBcAG4ASQBmACAAbgBvACAAaQBuAHAAdQB0ACAAaQBzACAAcAByAG8AdgBpAGQAZQBkACAAkiEgAGQAZQBmAGEAdQBsAHQAcwAgAHQAbwAgADUALgBcAG4ASQBmACAAaQBuAHAAdQB0ACAAaQBzACAAbgBvAG4ALQBuAHUAbQBlAHIAaQBjACAAkiEgAHIAZQB0AHUAcgBuAHMAIAAjAFYAQQBMAFUARQAhAFwAbgBJAGYAIABpAG4AcAB1AHQAIAA8ACAAMQAgACAAIAAgACAAIAAgACAAIAAgACAAIACSISAAcgBlAHQAdQByAG4AcwAgACMATgBVAE0AIQBcAG4AXABuAEEAcgBnAHUAbQBlAG4AdABzADoAXABuAC0AIABbAGwAZQBuAF0AIAAoAG8AcAB0AGkAbwBuAGEAbAApACAAFCAgAE4AdQBtAGIAZQByACAAbwBmACAAZABpAGcAaQB0AHMAIAAoAG0AdQBzAHQAIABiAGUAIABuAHUAbQBlAHIAaQBjACAAYQBuAGQAIABlIiAAMQApAFwAbgBcAG4AUgBlAHQAdQByAG4AcwA6AFwAbgAtACAAQQAgAHIAYQBuAGQAbwBtACAAdwBoAG8AbABlACAAbgB1AG0AYgBlAHIAIAB3AGkAdABoACAAZQB4AGEAYwB0AGwAeQAgACcAbABlAG4AJwAgAGQAaQBnAGkAdABzAC4AXABuAFwAbgBFAHgAYQBtAHAAbABlAHMAOgBcAG4ALQAgAFIATgBEAF8ARABJAEcASQBUAFMAKAApACAAIAAgACAAIAAgACAAkiEgADUALQBkAGkAZwBpAHQAIABuAHUAbQBiAGUAcgAgACgAZQAuAGcALgAgADQAOQAzADAAMgApAFwAbgAtACAAUgBOAEQAXwBEAEkARwBJAFQAUwAoADMAKQAgACAAIAAgACAAIACSISAAMwAtAGQAaQBnAGkAdAAgAG4AdQBtAGIAZQByACAAKABlAC4AZwAuACAAMgAxADgAKQBcAG4ALQAgAFIATgBEAF8ARABJAEcASQBUAFMAKAAxACkAIAAgACAAIAAgACAAkiEgADAAEyA5AFwAbgAtACAAUgBOAEQAXwBEAEkARwBJAFQAUwAoAFwAIgBkAG8AZwBcACIAKQAgACAAkiEgACMAVgBBAEwAVQBFACEAXABuAC0AIABSAE4ARABfAEQASQBHAEkAVABTACgALQAyACkAIAAgACAAIAAgAJIhIAAjAE4AVQBNACEAXABuACoALwBcAG4AUgBOAEQAXwBEAEkARwBJAFQAUwAgAD0AIABMAEEATQBCAEQAQQAoAFsAbABlAG4AXQAsAFwAbgAgACAAIAAgAEwARQBUACgAXABuACAAIAAgACAAIAAgACAAIAAvAC8AIABEAGUAZgBhAHUAbAB0ACAAdABvACAANQAgAGkAZgAgAG8AbQBpAHQAdABlAGQAXABuACAAIAAgACAAIAAgACAAIABsAGUAbgAsACAASQBGACgASQBTAE8ATQBJAFQAVABFAEQAKABsAGUAbgApACwAIAA1ACwAIABsAGUAbgApACwAXABuACAAIAAgACAAIAAgACAAIABcAG4AIAAgACAAIAAgACAAIAAgAC8ALwAgAEMAaABlAGMAawAgAGYAbwByACAAbgB1AG0AZQByAGkAYwAgAGkAbgBwAHUAdABcAG4AIAAgACAAIAAgACAAIAAgAHYAYQBsAGkAZAAsACAASQBTAE4AVQBNAEIARQBSACgAbABlAG4AKQAsAFwAbgAgACAAIAAgACAAIAAgACAAXABuACAAIAAgACAAIAAgACAAIAAvAC8AIABSAGEAaQBzAGUAIAAjAFYAQQBMAFUARQAhACAAaQBmACAAbgBvAHQAIABhACAAbgB1AG0AYgBlAHIAXABuACAAIAAgACAAIAAgACAAIABJAEYAKABcAG4AIAAgACAAIAAgACAAIAAgACAAIAAgACAATgBPAFQAKAB2AGEAbABpAGQAKQAsAFwAbgAgACAAIAAgACAAIAAgACAAIAAgACAAIABTAFEAUgBUACgAXAAiAGEAXAAiACkALABcAG4AIAAgACAAIAAgACAAIAAgACAAIAAgACAAXABuACAAIAAgACAAIAAgACAAIAAgACAAIAAgAC8ALwAgAFIAYQBpAHMAZQAgACMATgBVAE0AIQAgAGkAZgAgAGkAbgBwAHUAdAAgADwAIAAxAFwAbgAgACAAIAAgACAAIAAgACAAIAAgACAAIABJAEYAKABcAG4AIAAgACAAIAAgACAAIAAgACAAIAAgACAAIAAgACAAIABsAGUAbgAgADwAIAAxACwAXABuACAAIAAgACAAIAAgACAAIAAgACAAIAAgACAAIAAgACAAUwBRAFIAVAAoAC0AMQApACwAXABuACAAIAAgACAAIAAgACAAIAAgACAAIAAgACAAIAAgACAAXABuACAAIAAgACAAIAAgACAAIAAgACAAIAAgACAAIAAgACAALwAvACAATwB0AGgAZQByAHcAaQBzAGUAIABjAG8AbQBwAHUAdABlACAAYgBvAHUAbgBkAHMAIABhAG4AZAAgAHIAZQB0AHUAcgBuACAAcgBhAG4AZABvAG0AIABuAHUAbQBiAGUAcgBcAG4AIAAgACAAIAAgACAAIAAgACAAIAAgACAAIAAgACAAIABMAEUAVAAoAFwAbgAgACAAIAAgACAAIAAgACAAIAAgACAAIAAgACAAIAAgACAAIAAgACAAbQBpAG4ALAAgAEkARgAoAGwAZQBuACAAPQAgADEALAAgADAALAAgADEAMAAgAF4AIAAoAGwAZQBuACAALQAgADEAKQApACwAXABuACAAIAAgACAAIAAgACAAIAAgACAAIAAgACAAIAAgACAAIAAgACAAIABtAGEAeAAsACAASQBGACgAbABlAG4AIAA9ACAAMQAsACAAOQAsACAAMQAwACAAXgAgAGwAZQBuACAALQAgADEAKQAsAFwAbgAgACAAIAAgACAAIAAgACAAIAAgACAAIAAgACAAIAAgACAAIAAgACAAUgBBAE4ARABCAEUAVABXAEUARQBOACgAbQBpAG4ALAAgAG0AYQB4ACkAXABuACAAIAAgACAAIAAgACAAIAAgACAAIAAgACAAIAAgACAAKQBcAG4AIAAgACAAIAAgACAAIAAgACAAIAAgACAAKQBcAG4AIAAgACAAIAAgACAAIAAgACkAXABuACAAIAAgACAAKQBcAG4AKQA7AFwAbgBcAG4ALwAqAFwAbgBSAE4ARABfAE0ASQBYAFwAbgBHAGUAbgBlAHIAYQB0AGUAcwAgAGEAIAByAGEAbgBkAG8AbQAgAHMAdAByAGkAbgBnACAAbwBmACAAbQBpAHgAZQBkACAAYwBoAGEAcgBhAGMAdABlAHIAcwAgACgAbABlAHQAdABlAHIAcwAsACAAbgB1AG0AYgBlAHIAcwAsACAAcwB5AG0AYgBvAGwAcwApAC4AXABuAEkAZgAgAGkAbgBwAHUAdAAgAGkAcwAgAG4AbwBuAC0AbgB1AG0AZQByAGkAYwAgAJIhIAByAGUAdAB1AHIAbgBzACAAIwBWAEEATABVAEUAIQBcAG4ASQBmACAAaQBuAHAAdQB0ACAAaQBzACAAPAAgADEAIAAgACAAIAAgACAAIAAgACAAIACSISAAcgBlAHQAdQByAG4AcwAgACMATgBVAE0AIQBcAG4ASQBmACAAbwBtAGkAdAB0AGUAZAAgAG8AcgAgAHoAZQByAG8AIAAgACAAIAAgACAAIACSISAAZABlAGYAYQB1AGwAdABzACAAdABvACAANQAgAGMAaABhAHIAYQBjAHQAZQByAHMALgBcAG4AKgAvAFwAbgBSAE4ARABfAE0ASQBYACAAPQAgAEwAQQBNAEIARABBACgAWwBsAGUAbgBdACwAXABuACAAIAAgACAATABFAFQAKABcAG4AIAAgACAAIAAgACAAIAAgAGwAZQBuACwAIABJAEYAKABJAFMATwBNAEkAVABUAEUARAAoAGwAZQBuACkALAAgADUALAAgAGwAZQBuACkALABcAG4AIAAgACAAIAAgACAAIAAgAHYAYQBsAGkAZAAsACAASQBTAE4AVQBNAEIARQBSACgAbABlAG4AKQAsAFwAbgAgACAAIAAgACAAIAAgACAASQBGACgAXABuACAAIAAgACAAIAAgACAAIAAgACAAIAAgAE4ATwBUACgAdgBhAGwAaQBkACkALABcAG4AIAAgACAAIAAgACAAIAAgACAAIAAgACAAUwBRAFIAVAAoAFwAIgBhAFwAIgApACwAIAAvAC8AIAAjAFYAQQBMAFUARQAhACAAaQBmACAAbgBvAHQAIABuAHUAbQBlAHIAaQBjAFwAbgAgACAAIAAgACAAIAAgACAAIAAgACAAIABJAEYAKABcAG4AIAAgACAAIAAgACAAIAAgACAAIAAgACAAIAAgACAAIABsAGUAbgAgADwAIAAxACwAXABuACAAIAAgACAAIAAgACAAIAAgACAAIAAgACAAIAAgACAAUwBRAFIAVAAoAC0AMQApACwAIAAvAC8AIAAjAE4AVQBNACEAIABpAGYAIAA8ACAAMQBcAG4AIAAgACAAIAAgACAAIAAgACAAIAAgACAAIAAgACAAIABMAEUAVAAoAFwAbgAgACAAIAAgACAAIAAgACAAIAAgACAAIAAgACAAIAAgACAAIAAgACAAbABlAG4ALAAgAEkATgBUACgAbABlAG4AKQAsACAALwAvACAAVAByAHUAbgBjAGEAdABlACAAdABvACAAdwBoAG8AbABlACAAbgB1AG0AYgBlAHIAXABuACAAIAAgACAAIAAgACAAIAAgACAAIAAgACAAIAAgACAAIAAgACAAIABzAG0AYQBsAGwALAAgAFMARQBRAFUARQBOAEMARQAoADIANgAsACAALAAgADkANwApACwAXABuACAAIAAgACAAIAAgACAAIAAgACAAIAAgACAAIAAgACAAIAAgACAAIABsAGEAcgBnAGUALAAgAFMARQBRAFUARQBOAEMARQAoADIANgAsACAALAAgADYANQApACwAXABuACAAIAAgACAAIAAgACAAIAAgACAAIAAgACAAIAAgACAAIAAgACAAIABuAHUAbQBiAGUAcgBzACwAIABTAEUAUQBVAEUATgBDAEUAKAAxADAALAAgACwAIAA0ADgAKQAsAFwAbgAgACAAIAAgACAAIAAgACAAIAAgACAAIAAgACAAIAAgACAAIAAgACAAZQB4AHQAcgBhAHMALAAgAHsAXABuACAAIAAgACAAIAAgACAAIAAgACAAIAAgACAAIAAgACAAIAAgACAAIAAgACAAIAAgADEAMgA2ADsAXABuACAAIAAgACAAIAAgACAAIAAgACAAIAAgACAAIAAgACAAIAAgACAAIAAgACAAIAAgADMAMwA7AFwAbgAgACAAIAAgACAAIAAgACAAIAAgACAAIAAgACAAIAAgACAAIAAgACAAIAAgACAAIAA2ADQAOwBcAG4AIAAgACAAIAAgACAAIAAgACAAIAAgACAAIAAgACAAIAAgACAAIAAgACAAIAAgACAAMwA1ADsAXABuACAAIAAgACAAIAAgACAAIAAgACAAIAAgACAAIAAgACAAIAAgACAAIAAgACAAIAAgADMANgA7AFwAbgAgACAAIAAgACAAIAAgACAAIAAgACAAIAAgACAAIAAgACAAIAAgACAAIAAgACAAIAAzADcAOwBcAG4AIAAgACAAIAAgACAAIAAgACAAIAAgACAAIAAgACAAIAAgACAAIAAgACAAIAAgACAAOQA0ADsAXABuACAAIAAgACAAIAAgACAAIAAgACAAIAAgACAAIAAgACAAIAAgACAAIAAgACAAIAAgADMAOAA7AFwAbgAgACAAIAAgACAAIAAgACAAIAAgACAAIAAgACAAIAAgACAAIAAgACAAIAAgACAAIAA0ADIAOwBcAG4AIAAgACAAIAAgACAAIAAgACAAIAAgACAAIAAgACAAIAAgACAAIAAgACAAIAAgACAANAAwADsAXABuACAAIAAgACAAIAAgACAAIAAgACAAIAAgACAAIAAgACAAIAAgACAAIAAgACAAIAAgADQAMQA7AFwAbgAgACAAIAAgACAAIAAgACAAIAAgACAAIAAgACAAIAAgACAAIAAgACAAIAAgACAAIAA5ADUAOwBcAG4AIAAgACAAIAAgACAAIAAgACAAIAAgACAAIAAgACAAIAAgACAAIAAgACAAIAAgACAANAA1ADsAXABuACAAIAAgACAAIAAgACAAIAAgACAAIAAgACAAIAAgACAAIAAgACAAIAAgACAAIAAgADQAMwA7AFwAbgAgACAAIAAgACAAIAAgACAAIAAgACAAIAAgACAAIAAgACAAIAAgACAAIAAgACAAIAA2ADEAOwBcAG4AIAAgACAAIAAgACAAIAAgACAAIAAgACAAIAAgACAAIAAgACAAIAAgACAAIAAgACAAMQAyADMAOwBcAG4AIAAgACAAIAAgACAAIAAgACAAIAAgACAAIAAgACAAIAAgACAAIAAgACAAIAAgACAAOQAxADsAXABuACAAIAAgACAAIAAgACAAIAAgACAAIAAgACAAIAAgACAAIAAgACAAIAAgACAAIAAgADEAMgA1ADsAXABuACAAIAAgACAAIAAgACAAIAAgACAAIAAgACAAIAAgACAAIAAgACAAIAAgACAAIAAgADkAMwA7AFwAbgAgACAAIAAgACAAIAAgACAAIAAgACAAIAAgACAAIAAgACAAIAAgACAAIAAgACAAIAAxADIANAA7AFwAbgAgACAAIAAgACAAIAAgACAAIAAgACAAIAAgACAAIAAgACAAIAAgACAAIAAgACAAIAA5ADIAOwBcAG4AIAAgACAAIAAgACAAIAAgACAAIAAgACAAIAAgACAAIAAgACAAIAAgACAAIAAgACAANQA4ADsAXABuACAAIAAgACAAIAAgACAAIAAgACAAIAAgACAAIAAgACAAIAAgACAAIAAgACAAIAAgADUAOQA7AFwAbgAgACAAIAAgACAAIAAgACAAIAAgACAAIAAgACAAIAAgACAAIAAgACAAIAAgACAAIAA2ADAAOwBcAG4AIAAgACAAIAAgACAAIAAgACAAIAAgACAAIAAgACAAIAAgACAAIAAgACAAIAAgACAANAA0ADsAXABuACAAIAAgACAAIAAgACAAIAAgACAAIAAgACAAIAAgACAAIAAgACAAIAAgACAAIAAgADYAMgA7AFwAbgAgACAAIAAgACAAIAAgACAAIAAgACAAIAAgACAAIAAgACAAIAAgACAAIAAgACAAIAA0ADYAOwBcAG4AIAAgACAAIAAgACAAIAAgACAAIAAgACAAIAAgACAAIAAgACAAIAAgACAAIAAgACAANgAzAFwAbgAgACAAIAAgACAAIAAgACAAIAAgACAAIAAgACAAIAAgACAAIAAgACAAfQAsAFwAbgAgACAAIAAgACAAIAAgACAAIAAgACAAIAAgACAAIAAgACAAIAAgACAAYQBsAGwAXwBsAGkAcwB0ACwAIABWAFMAVABBAEMASwAoAHMAbQBhAGwAbAAsACAAbABhAHIAZwBlACwAIABuAHUAbQBiAGUAcgBzACwAIABlAHgAdAByAGEAcwApACwAXABuACAAIAAgACAAIAAgACAAIAAgACAAIAAgACAAIAAgACAAIAAgACAAIAByAGEAbgBkAF8AbABpAHMAdAAsACAASQBOAEQARQBYACgAYQBsAGwAXwBsAGkAcwB0ACwAIABSAEEATgBEAEEAUgBSAEEAWQAoAGwAZQBuACwAIAAsACAAMQAsACAAQwBPAFUATgBUAEEAKABhAGwAbABfAGwAaQBzAHQAKQAsACAAVABSAFUARQApACkALABcAG4AIAAgACAAIAAgACAAIAAgACAAIAAgACAAIAAgACAAIAAgACAAIAAgAG8AdQB0AHAAdQB0ACwAIABDAE8ATgBDAEEAVAAoAEIAWQBSAE8AVwAoAHIAYQBuAGQAXwBsAGkAcwB0ACwAIABMAEEATQBCAEQAQQAoAHEALAAgAEMASABBAFIAKABxACkAKQApACkALABcAG4AIAAgACAAIAAgACAAIAAgACAAIAAgACAAIAAgACAAIAAgACAAIAAgAG8AdQB0AHAAdQB0AFwAbgAgACAAIAAgACAAIAAgACAAIAAgACAAIAAgACAAIAAgACkAXABuACAAIAAgACAAIAAgACAAIAAgACAAIAAgACkAXABuACAAIAAgACAAIAAgACAAIAApAFwAbgAgACAAIAAgACkAXABuACkAOwBcAG4AXABuAC8AKgBcAG4AUgBOAEQAXwBVAE4ASQBRAFUARQBcAG4ARwBlAG4AZQByAGEAdABlAHMAIABhACAAbABpAHMAdAAgAG8AZgAgAHUAbgBpAHEAdQBlACAAcgBhAG4AZABvAG0AIABuAHUAbQBiAGUAcgBzACAAYgB5ACAAcwBoAHUAZgBmAGwAaQBuAGcAIABhACAAZwBlAG4AZQByAGEAdABlAGQAIABzAGUAcQB1AGUAbgBjAGUALgBcAG4AXABuAEkAZgAgAGEAbgB5ACAAaQBuAHAAdQB0ACAAaQBzACAAbgBvAG4ALQBuAHUAbQBlAHIAaQBjACAAkiEgACMAVgBBAEwAVQBFACEAXABuAEkAZgAgAGwAZQBuACAAPAAgADEAIABvAHIAIABzAHQAZQBwACAAPQAgADAAIAAgACAAIAAgACAAIACSISAAIwBOAFUATQAhAFwAbgBJAGYAIABvAG0AaQB0AHQAZQBkACwAIABkAGUAZgBhAHUAbAB0AHMAIAB0AG8AOgAgAGwAZQBuACAAPQAgADUALAAgAHMAdABhAHIAdAAgAD0AIAAxACwAIABzAHQAZQBwACAAPQAgADEAXABuACoALwBcAG4AUgBOAEQAXwBVAE4ASQBRAFUARQAgAD0AIABMAEEATQBCAEQAQQAoAFsAbABlAG4AXQAsACAAWwBzAHQAYQByAHQAXQAsACAAWwBzAHQAZQBwAF0ALABcAG4AIAAgACAAIABMAEUAVAAoAFwAbgAgACAAIAAgACAAIAAgACAAbABlAG4ALAAgAEkARgAoAEkAUwBPAE0ASQBUAFQARQBEACgAbABlAG4AKQAsACAANQAsACAAbABlAG4AKQAsAFwAbgAgACAAIAAgACAAIAAgACAAcwB0AGEAcgB0ACwAIABJAEYAKABJAFMATwBNAEkAVABUAEUARAAoAHMAdABhAHIAdAApACwAIAAxACwAIABzAHQAYQByAHQAKQAsAFwAbgAgACAAIAAgACAAIAAgACAAcwB0AGUAcAAsACAASQBGACgASQBTAE8ATQBJAFQAVABFAEQAKABzAHQAZQBwACkALAAgADEALAAgAHMAdABlAHAAKQAsAFwAbgAgACAAIAAgACAAIAAgACAAXABuACAAIAAgACAAIAAgACAAIAAvAC8AIABJAG4AcAB1AHQAIAB2AGEAbABpAGQAYQB0AGkAbwBuAFwAbgAgACAAIAAgACAAIAAgACAAdgBhAGwAaQBkACwAIABJAFMATgBVAE0AQgBFAFIAKABsAGUAbgApACAAKgAgAEkAUwBOAFUATQBCAEUAUgAoAHMAdABhAHIAdAApACAAKgAgAEkAUwBOAFUATQBCAEUAUgAoAHMAdABlAHAAKQAsAFwAbgAgACAAIAAgACAAIAAgACAASQBGACgAXABuACAAIAAgACAAIAAgACAAIAAgACAAIAAgAE4ATwBUACgAdgBhAGwAaQBkACkALABcAG4AIAAgACAAIAAgACAAIAAgACAAIAAgACAAUwBRAFIAVAAoAFwAIgBhAFwAIgApACwAIAAvAC8AIAAjAFYAQQBMAFUARQAhAFwAbgAgACAAIAAgACAAIAAgACAAIAAgACAAIABJAEYAKABcAG4AIAAgACAAIAAgACAAIAAgACAAIAAgACAAIAAgACAAIABPAFIAKABsAGUAbgAgADwAIAAxACwAIABzAHQAZQBwACAAPQAgADAAKQAsAFwAbgAgACAAIAAgACAAIAAgACAAIAAgACAAIAAgACAAIAAgAFMAUQBSAFQAKAAtADEAKQAsACAALwAvACAAIwBOAFUATQAhAFwAbgAgACAAIAAgACAAIAAgACAAIAAgACAAIAAgACAAIAAgAFwAbgAgACAAIAAgACAAIAAgACAAIAAgACAAIAAgACAAIAAgAC8ALwAgAEcAZQBuAGUAcgBhAHQAZQAgAGEAbgBkACAAcwBoAHUAZgBmAGwAZQAgAHMAZQBxAHUAZQBuAGMAZQBcAG4AIAAgACAAIAAgACAAIAAgACAAIAAgACAAIAAgACAAIABMAEUAVAAoAFwAbgAgACAAIAAgACAAIAAgACAAIAAgACAAIAAgACAAIAAgACAAIAAgACAAbABlAG4ALAAgAEkATgBUACgAbABlAG4AKQAsAFwAbgAgACAAIAAgACAAIAAgACAAIAAgACAAIAAgACAAIAAgACAAIAAgACAAcwB0AGEAcgB0ACwAIABJAE4AVAAoAHMAdABhAHIAdAApACwAXABuACAAIAAgACAAIAAgACAAIAAgACAAIAAgACAAIAAgACAAIAAgACAAIABzAHQAZQBwACwAIABJAE4AVAAoAHMAdABlAHAAKQAsAFwAbgAgACAAIAAgACAAIAAgACAAIAAgACAAIAAgACAAIAAgACAAIAAgACAAYgBhAHMAZQAsACAAUwBFAFEAVQBFAE4AQwBFACgAbABlAG4ALAAgACwAIABzAHQAYQByAHQALAAgAHMAdABlAHAAKQAsAFwAbgAgACAAIAAgACAAIAAgACAAIAAgACAAIAAgACAAIAAgACAAIAAgACAAbwB1AHQAcAB1AHQALAAgAFMATwBSAFQAQgBZACgAYgBhAHMAZQAsACAAUgBBAE4ARABBAFIAUgBBAFkAKABsAGUAbgApACkALABcAG4AIAAgACAAIAAgACAAIAAgACAAIAAgACAAIAAgACAAIAAgACAAIAAgAG8AdQB0AHAAdQB0AFwAbgAgACAAIAAgACAAIAAgACAAIAAgACAAIAAgACAAIAAgACkAXABuACAAIAAgACAAIAAgACAAIAAgACAAIAAgACkAXABuACAAIAAgACAAIAAgACAAIAApAFwAbgAgACAAIAAgACkAXABuACkAOwBcAG4AXABuAC8AKgBcAG4AUgBOAEQAXwBTAFQAUgBcAG4ARwBlAG4AZQByAGEAdABlAHMAIABhACAAcgBhAG4AZABvAG0AIABhAGwAcABoAGEAYgBlAHQAaQBjACAAcwB0AHIAaQBuAGcAIABvAGYAIABzAHAAZQBjAGkAZgBpAGUAZAAgAGwAZQBuAGcAdABoAC4AXABuAFwAbgBBAHIAZwB1AG0AZQBuAHQAcwA6AFwAbgAtACAAWwBsAGUAbgBdACAAIAAoAG8AcAB0AGkAbwBuAGEAbAApACAAFCAgAEQAZQBzAGkAcgBlAGQAIABuAHUAbQBiAGUAcgAgAG8AZgAgAGMAaABhAHIAYQBjAHQAZQByAHMAIAAoAGQAZQBmAGEAdQBsAHQAIAA9ACAANQApAFwAbgAtACAAWwBtAG8AZABlAF0AIAAoAG8AcAB0AGkAbwBuAGEAbAApACAAFCAgAEwAZQB0AHQAZQByACAAYwBhAHMAZQA6AFwAbgAgACAAIAAgADAAIACSISAAbQBpAHgAZQBkACAAKABkAGUAZgBhAHUAbAB0ACkAXABuACAAIAAgACAAMQAgAJIhIABsAG8AdwBlAHIAYwBhAHMAZQAgAG8AbgBsAHkAXABuACAAIAAgACAAMgAgAJIhIAB1AHAAcABlAHIAYwBhAHMAZQAgAG8AbgBsAHkAXABuAFwAbgBSAGUAdAB1AHIAbgBzADoAXABuAC0AIABBACAAcwB0AHIAaQBuAGcAIABjAG8AbQBwAG8AcwBlAGQAIABvAGYAIAByAGEAbgBkAG8AbQBsAHkAIABzAGUAbABlAGMAdABlAGQAIABsAGUAdAB0AGUAcgBzACwAIABjAGEAcwBlACAAYgBhAHMAZQBkACAAbwBuACAAbQBvAGQAZQAuAFwAbgBcAG4ARQB4AGEAbQBwAGwAZQBzADoAXABuAC0AIABSAE4ARABfAFMAVABSACgAKQAgACAAIAAgACAAIAAgACAAIACSISAANQAtAGwAZQB0AHQAZQByACAAbQBpAHgAZQBkAC0AYwBhAHMAZQAgAHMAdAByAGkAbgBnACAAKABlAC4AZwAuACAAXAAiAGEARgBiAFgAegBcACIAKQBcAG4ALQAgAFIATgBEAF8AUwBUAFIAKAA4ACwAIAAxACkAIAAgACAAIAAgAJIhIAA4AC0AbABlAHQAdABlAHIAIABsAG8AdwBlAHIAYwBhAHMAZQAgACgAZQAuAGcALgAgAFwAIgBxAGQAbgB4AGUAYQBvAHQAXAAiACkAXABuAC0AIABSAE4ARABfAFMAVABSACgANgAsACAAMgApACAAIAAgACAAIACSISAANgAtAGwAZQB0AHQAZQByACAAdQBwAHAAZQByAGMAYQBzAGUAIAAoAGUALgBnAC4AIABcACIASABKAE0AWABUAFoAXAAiACkAXABuACoALwBcAG4AUgBOAEQAXwBTAFQAUgAgAD0AIABMAEEATQBCAEQAQQAoAFsAbABlAG4AXQAsACAAWwBtAG8AZABlAF0ALABcAG4AIAAgACAAIABMAEUAVAAoAFwAbgAgACAAIAAgACAAIAAgACAAbQBvAGQAZQAsACAASQBGACgATwBSACgASQBTAE8ATQBJAFQAVABFAEQAKABtAG8AZABlACkALAAgAG0AbwBkAGUAIAA+ACAAMgApACwAIAAwACwAIABtAG8AZABlACkALABcAG4AIAAgACAAIAAgACAAIAAgAGwAZQBuACwAIABJAEYAKABPAFIAKABJAFMATwBNAEkAVABUAEUARAAoAGwAZQBuACkALAAgAGwAZQBuACAAPQAgADAAKQAsACAANQAsACAAbABlAG4AKQAsAFwAbgAgACAAIAAgACAAIAAgACAAdgBhAGwAaQBkACwAIABJAFMATgBVAE0AQgBFAFIAKABsAGUAbgApACAAKgAgAEkAUwBOAFUATQBCAEUAUgAoAG0AbwBkAGUAKQAsAFwAbgAgACAAIAAgACAAIAAgACAASQBGACgAXABuACAAIAAgACAAIAAgACAAIAAgACAAIAAgAE4ATwBUACgAdgBhAGwAaQBkACkALABcAG4AIAAgACAAIAAgACAAIAAgACAAIAAgACAAUwBRAFIAVAAoAFwAIgBhAFwAIgApACwAXABuACAAIAAgACAAIAAgACAAIAAgACAAIAAgAEkARgAoAFwAbgAgACAAIAAgACAAIAAgACAAIAAgACAAIAAgACAAIAAgAGwAZQBuACAAPAAgADEALABcAG4AIAAgACAAIAAgACAAIAAgACAAIAAgACAAIAAgACAAIABTAFEAUgBUACgALQAxACkALABcAG4AIAAgACAAIAAgACAAIAAgACAAIAAgACAAIAAgACAAIABMAEUAVAAoAFwAbgAgACAAIAAgACAAIAAgACAAIAAgACAAIAAgACAAIAAgACAAIAAgACAAbABlAG4ALAAgAEkATgBUACgAbABlAG4AKQAsAFwAbgAgACAAIAAgACAAIAAgACAAIAAgACAAIAAgACAAIAAgACAAIAAgACAAcwBtAGEAbABsACwAIABTAEUAUQBVAEUATgBDAEUAKAAyADYALAAgACwAIAA5ADcALAAgADEAKQAsAFwAbgAgACAAIAAgACAAIAAgACAAIAAgACAAIAAgACAAIAAgACAAIAAgACAAbABhAHIAZwBlACwAIABTAEUAUQBVAEUATgBDAEUAKAAyADYALAAgACwAIAA2ADUALAAgADEAKQAsAFwAbgAgACAAIAAgACAAIAAgACAAIAAgACAAIAAgACAAIAAgACAAIAAgACAAYQBsAGwAXwBsAGkAcwB0ACwAIABWAFMAVABBAEMASwAoAHMAbQBhAGwAbAAsACAAbABhAHIAZwBlACkALABcAG4AIAAgACAAIAAgACAAIAAgACAAIAAgACAAIAAgACAAIAAgACAAIAAgAHIAYQBuAGQAXwBsAGkAcwB0ACwAIABTAFcASQBUAEMASAAoAFwAbgAgACAAIAAgACAAIAAgACAAIAAgACAAIAAgACAAIAAgACAAIAAgACAAIAAgACAAIABtAG8AZABlACwAXABuACAAIAAgACAAIAAgACAAIAAgACAAIAAgACAAIAAgACAAIAAgACAAIAAgACAAIAAgADAALAAgAEkATgBEAEUAWAAoAGEAbABsAF8AbABpAHMAdAAsACAAUgBBAE4ARABBAFIAUgBBAFkAKABsAGUAbgAsACAALAAgADEALAAgAEMATwBVAE4AVABBACgAYQBsAGwAXwBsAGkAcwB0ACkALAAgAFQAUgBVAEUAKQApACwAXABuACAAIAAgACAAIAAgACAAIAAgACAAIAAgACAAIAAgACAAIAAgACAAIAAgACAAIAAgADEALAAgAEkATgBEAEUAWAAoAHMAbQBhAGwAbAAsACAAUgBBAE4ARABBAFIAUgBBAFkAKABsAGUAbgAsACAALAAgADEALAAgAEMATwBVAE4AVABBACgAcwBtAGEAbABsACkALAAgAFQAUgBVAEUAKQApACwAXABuACAAIAAgACAAIAAgACAAIAAgACAAIAAgACAAIAAgACAAIAAgACAAIAAgACAAIAAgADIALAAgAEkATgBEAEUAWAAoAGwAYQByAGcAZQAsACAAUgBBAE4ARABBAFIAUgBBAFkAKABsAGUAbgAsACAALAAgADEALAAgAEMATwBVAE4AVABBACgAbABhAHIAZwBlACkALAAgAFQAUgBVAEUAKQApAFwAbgAgACAAIAAgACAAIAAgACAAIAAgACAAIAAgACAAIAAgACAAIAAgACAAKQAsAFwAbgAgACAAIAAgACAAIAAgACAAIAAgACAAIAAgACAAIAAgACAAIAAgACAAbwB1AHQAcAB1AHQALAAgAEMATwBOAEMAQQBUACgAQgBZAFIATwBXACgAcgBhAG4AZABfAGwAaQBzAHQALAAgAEwAQQBNAEIARABBACgAcQAsACAAQwBIAEEAUgAoAHEAKQApACkAKQAsAFwAbgAgACAAIAAgACAAIAAgACAAIAAgACAAIAAgACAAIAAgACAAIAAgACAAbwB1AHQAcAB1AHQAXABuACAAIAAgACAAIAAgACAAIAAgACAAIAAgACAAIAAgACAAKQBcAG4AIAAgACAAIAAgACAAIAAgACAAIAAgACAAKQBcAG4AIAAgACAAIAAgACAAIAAgACkAXABuACAAIAAgACAAKQBcAG4AKQA7AFwAbgBcAG4ALwAqAFwAbgBSAE4ARABfAEIAWQBfAFMARQBFAEQAXABuAEcAZQBuAGUAcgBhAHQAZQBzACAAYQAgAGQAZQB0AGUAcgBtAGkAbgBpAHMAdABpAGMAIABwAHMAZQB1AGQAbwAtAHIAYQBuAGQAbwBtACAAbgB1AG0AYgBlAHIAIAB1AHMAaQBuAGcAIABMAGUAaABtAGUAcgAgAFIATgBHACAAKABtAG8AZAB1AGwAbwAgADIAXgAzADEAEiIxACkALgBcAG4AXABuAEEAcgBnAHUAbQBlAG4AdABzADoAXABuAC0AIABzAGUAZQBkACAAFCAgAEEAIABuAHUAbQBlAHIAaQBjACAAcwBlAGUAZAAgACgAcwBoAG8AdQBsAGQAIABiAGUAIAA+ACAAMAAgAGEAbgBkACAAPAAgADIAXgAzADEAEiIxACkAXABuAFwAbgBSAGUAdAB1AHIAbgBzADoAXABuAC0AIABBACAAcgBlAHAAcgBvAGQAdQBjAGkAYgBsAGUAIABwAHMAZQB1AGQAbwAtAHIAYQBuAGQAbwBtACAAdgBhAGwAdQBlACAAYgBlAHQAdwBlAGUAbgAgADEAIABhAG4AZAAgADIALAAxADQANwAsADQAOAAzACwANgA0ADYAXABuAFwAbgBQAHIAbwBwAGUAcgB0AGkAZQBzADoAXABuAC0AIABUAGgAZQAgAHMAYQBtAGUAIABpAG4AcAB1AHQAIABzAGUAZQBkACAAdwBpAGwAbAAgAGEAbAB3AGEAeQBzACAAcgBlAHQAdQByAG4AIAB0AGgAZQAgAHMAYQBtAGUAIABvAHUAdABwAHUAdAAuAFwAbgAtACAAVQBzAGUAZgB1AGwAIABmAG8AcgAgAHQAZQBzAHQAaQBuAGcALAAgAHIAZQBwAHIAbwBkAHUAYwBpAGIAbABlACAAcwBpAG0AdQBsAGEAdABpAG8AbgBzACwAIABvAHIAIABkAGUAdABlAHIAbQBpAG4AaQBzAHQAaQBjACAAcgBhAG4AZABvAG0AIAB3AG8AcgBrAGYAbABvAHcAcwAuAFwAbgBcAG4ARQB4AGEAbQBwAGwAZQA6AFwAbgAtACAAUgBOAEQAXwBCAFkAXwBTAEUARQBEACgAMQAyADMANAA1ACkAIACSISAANQA5ADUAOQAwADUANAA5ADUAXABuACoALwBcAG4AUgBOAEQAXwBCAFkAXwBTAEUARQBEACAAPQAgAEwAQQBNAEIARABBACgAcwBlAGUAZAAsACAATABFAFQAKABvAHUAdABwAHUAdAAsACAATQBPAEQAKAA0ADgAMgA3ADEAIAAqACAAcwBlAGUAZAAsACAAMgAgAF4AIAAzADEAIAAtACAAMQApACwAIABvAHUAdABwAHUAdAApACkAOwAiAH0ALAB7ACIAcABhAHQAaAAiADoAIgAvAHAAcgBvAGoAZQBjAHQAcwAvAFMAdABhAHQAcwAiACwAIgB0AGUAeAB0ACIAOgAiAC8AKgBcAG4AUwBUAEEAVABfAFEATgBUAEkATABFAFMAXABuAFIAZQB0AHUAcgBuAHMAIABlAHEAdQBhAGwAbAB5ACAAcwBwAGEAYwBlAGQAIABxAHUAYQBuAHQAaQBsAGUAcwAgAGYAcgBvAG0AIABhACAAbgB1AG0AZQByAGkAYwAgAHIAYQBuAGcAZQAsACAAdwBpAHQAaAAgAG8AcAB0AGkAbwBuAGEAbAAgAGwAYQBiAGUAbABzACAAYQBuAGQAIABiAGkAbgAtAHMAdAB5AGwAZQAgAHMAbABpAGMAaQBuAGcALgBcAG4AXABuAEEAcgBnAHUAbQBlAG4AdABzADoAXABuAC0AIAByAGEAbgBnAGUAIAAgACAAIAAgACAAIAAUICAATgB1AG0AZQByAGkAYwAgAGkAbgBwAHUAdAAgAHIAYQBuAGcAZQAgACgAZQAuAGcALgAsACAAQQAxADoAQQAxADAAMAApAFwAbgAtACAAWwBkAGkAdgBpAHMAaQBvAG4AcwBdACAAFCAgACgAbwBwAHQAaQBvAG4AYQBsACkAIABOAHUAbQBiAGUAcgAgAG8AZgAgAHEAdQBhAG4AdABpAGwAZQAgAGkAbgB0AGUAcgB2AGEAbABzACAAKABkAGUAZgBhAHUAbAB0ACAAPQAgADEAMAApAFwAbgAtACAAWwBtAG8AZABlAF0AIAAgACAAIAAgACAAFCAgACgAbwBwAHQAaQBvAG4AYQBsACkAIABVAHMAZQAgAFwAIgBMAEIATABcACIAIAB0AG8AIAByAGUAdAB1AHIAbgAgAGwAYQBiAGUAbABlAGQAIAAyAC0AYwBvAGwAdQBtAG4AIABvAHUAdABwAHUAdAAgACgAZABlAGYAYQB1AGwAdAAgAD0AIAB2AGEAbAB1AGUAcwAgAG8AbgBsAHkAKQBcAG4ALQAgAFsAcwB0AHkAbABlAF0AIAAgACAAIAAgABQgIAAoAG8AcAB0AGkAbwBuAGEAbAApACAAXAAiAEEATABMAFwAIgAgACgAZABlAGYAYQB1AGwAdAApACAAaQBuAGMAbAB1AGQAZQBzACAAMAAlACAAYQBuAGQAIAAxADAAMAAlADsAIABcACIAQgBJAE4AXAAiACAAZQB4AGMAbAB1AGQAZQBzACAAYgBvAHQAaAAgAGIAbwB1AG4AZABhAHIAaQBlAHMAXABuAC0AIABbAHAAcgBlAGMAaQBzAGkAbwBuAF0AIAAUICAAKABvAHAAdABpAG8AbgBhAGwAKQAgAEQAZQBjAGkAbQBhAGwAIAByAG8AdQBuAGQAaQBuAGcAIABwAHIAZQBjAGkAcwBpAG8AbgAgACgAZABlAGYAYQB1AGwAdAAgAD0AIAAzACkAXABuAFwAbgBSAGUAdAB1AHIAbgBzADoAXABuAC0AIABBACAAdgBlAHIAdABpAGMAYQBsACAAbABpAHMAdAAgAG8AZgAgAHEAdQBhAG4AdABpAGwAZQAgAHYAYQBsAHUAZQBzACwAIABvAHIAIABhACAAMgAtAGMAbwBsAHUAbQBuACAAbABhAGIAZQBsAGUAZAAgAGEAcgByAGEAeQAsACAAZABlAHAAZQBuAGQAaQBuAGcAIABvAG4AIABtAG8AZABlAC4AXABuAFwAbgBFAHgAYQBtAHAAbABlAHMAOgBcAG4ALQAgAFMAVABBAFQAXwBRAE4AVABJAEwARQBTACgAQQAxADoAQQAxADAAMAApACAAIAAgACAAIAAgACAAIAAgACAAIAAgACAAIAAgACAAIAAgACAAIAAgAJIhIABEAGUAYwBpAGwAZQBzAFwAbgAtACAAUwBUAEEAVABfAFEATgBUAEkATABFAFMAKABBADEAOgBBADEAMAAwACwAIAA0ACwAIABcACIATABCAEwAXAAiACkAIAAgACAAIAAgACAAIAAgACAAIAAgAJIhIABRAHUAYQByAHQAaQBsAGUAcwAgAHcAaQB0AGgAIABsAGEAYgBlAGwAcwBcAG4ALQAgAFMAVABBAFQAXwBRAE4AVABJAEwARQBTACgAQQAxADoAQQAxADAAMAAsACAAMQAwACwAIAAsACAAXAAiAEIASQBOAFwAIgApACAAIAAgACAAIAAgACAAIACSISAASQBuAHQAZQByAG4AYQBsACAAYgBpAG4AIABiAG8AdQBuAGQAYQByAGkAZQBzACAAKAAxADAALQB0AGkAbABlAHMAKQBcAG4ALQAgAFMAVABBAFQAXwBRAE4AVABJAEwARQBTACgAQQAxADoAQQAxADAAMAAsACAAMgAwACwAIABcACIATABCAEwAXAAiACwAIABcACIAQgBJAE4AXAAiACwAIAAyACkAIACSISAATABhAGIAZQBsAGUAZAAgAGIAaQBuACAAYwB1AHQAcwAgAHcAaQB0AGgAIAAyAC0AZABpAGcAaQB0ACAAcgBvAHUAbgBkAGkAbgBnAFwAbgAqAC8AXABuAFMAVABBAFQAXwBRAE4AVABJAEwARQBTACAAPQAgAEwAQQBNAEIARABBACgAcgBhAG4AZwBlACwAIABbAGQAaQB2AGkAcwBpAG8AbgBzAF0ALAAgAFsAbQBvAGQAZQBdACwAIABbAHMAdAB5AGwAZQBdACwAIABbAHAAcgBlAGMAaQBzAGkAbwBuAF0ALABcAG4AIAAgACAAIABMAEUAVAAoAFwAbgAgACAAIAAgACAAIAAgACAALwAvACAATgBvAHIAbQBhAGwAaQB6AGUAIABvAHAAdABpAG8AbgBhAGwAIABhAHIAZwB1AG0AZQBuAHQAcwBcAG4AIAAgACAAIAAgACAAIAAgAGQAaQB2AGkAcwBpAG8AbgBzACwAIABJAEYAKABJAFMATwBNAEkAVABUAEUARAAoAGQAaQB2AGkAcwBpAG8AbgBzACkALAAgADEAMAAsACAAZABpAHYAaQBzAGkAbwBuAHMAKQAsAFwAbgAgACAAIAAgACAAIAAgACAAbQBvAGQAZQAsACAASQBGACgASQBTAE8ATQBJAFQAVABFAEQAKABtAG8AZABlACkALAAgAFwAIgBcACIALAAgAFUAUABQAEUAUgAoAG0AbwBkAGUAKQApACwAXABuACAAIAAgACAAIAAgACAAIABzAHQAeQBsAGUALAAgAEkARgAoAEkAUwBPAE0ASQBUAFQARQBEACgAcwB0AHkAbABlACkALAAgAFwAIgBBAEwATABcACIALAAgAFUAUABQAEUAUgAoAHMAdAB5AGwAZQApACkALABcAG4AIAAgACAAIAAgACAAIAAgAHAAcgBlAGMAaQBzAGkAbwBuACwAIABJAEYAKABJAFMATwBNAEkAVABUAEUARAAoAHAAcgBlAGMAaQBzAGkAbwBuACkALAAgADMALAAgAHAAcgBlAGMAaQBzAGkAbwBuACkALABcAG4AIAAgACAAIAAgACAAIAAgAFwAbgAgACAAIAAgACAAIAAgACAALwAvACAAVgBhAGwAaQBkAGEAdABpAG8AbgBcAG4AIAAgACAAIAAgACAAIAAgAGMAbwB1AG4AdABWAGEAbABzACwAIABDAE8AVQBOAFQAKAByAGEAbgBnAGUAKQAsAFwAbgAgACAAIAAgACAAIAAgACAAaQBzAFYAYQBsAGkAZAAsACAASQBTAE4AVQBNAEIARQBSACgAZABpAHYAaQBzAGkAbwBuAHMAKQAgACoAIABJAFMATgBVAE0AQgBFAFIAKABwAHIAZQBjAGkAcwBpAG8AbgApACwAXABuACAAIAAgACAAIAAgACAAIABJAEYAKABcAG4AIAAgACAAIAAgACAAIAAgACAAIAAgACAAYwBvAHUAbgB0AFYAYQBsAHMAIAA9ACAAMAAsAFwAbgAgACAAIAAgACAAIAAgACAAIAAgACAAIABTAFEAUgBUACgAXAAiAGEAXAAiACkALABcAG4AIAAgACAAIAAgACAAIAAgACAAIAAgACAASQBGACgAXABuACAAIAAgACAAIAAgACAAIAAgACAAIAAgACAAIAAgACAATwBSACgATgBPAFQAKABpAHMAVgBhAGwAaQBkACkALAAgAGQAaQB2AGkAcwBpAG8AbgBzACAAPAAgADEAKQAsAFwAbgAgACAAIAAgACAAIAAgACAAIAAgACAAIAAgACAAIAAgAFMAUQBSAFQAKAAtADEAKQAsAFwAbgAgACAAIAAgACAAIAAgACAAIAAgACAAIAAgACAAIAAgAEwARQBUACgAXABuACAAIAAgACAAIAAgACAAIAAgACAAIAAgACAAIAAgACAAIAAgACAAIAAvAC8AIABQAGUAcgBjAGUAbgB0AGkAbABlACAAYwB1AHQAIABwAG8AaQBuAHQAcwAgAGIAYQBzAGUAZAAgAG8AbgAgAHMAdAB5AGwAZQBcAG4AIAAgACAAIAAgACAAIAAgACAAIAAgACAAIAAgACAAIAAgACAAIAAgAHAAYwB0AGkAbABlAHMALAAgAFMAVwBJAFQAQwBIACgAXABuACAAIAAgACAAIAAgACAAIAAgACAAIAAgACAAIAAgACAAIAAgACAAIAAgACAAIAAgAHMAdAB5AGwAZQAsAFwAbgAgACAAIAAgACAAIAAgACAAIAAgACAAIAAgACAAIAAgACAAIAAgACAAIAAgACAAIABcACIAQgBJAE4AXAAiACwAIABTAEUAUQBVAEUATgBDAEUAKABkAGkAdgBpAHMAaQBvAG4AcwAgAC0AIAAxACwAIAAxACwAIAAxACkAIAAvACAAZABpAHYAaQBzAGkAbwBuAHMALABcAG4AIAAgACAAIAAgACAAIAAgACAAIAAgACAAIAAgACAAIAAgACAAIAAgACAAIAAgACAAUwBFAFEAVQBFAE4AQwBFACgAZABpAHYAaQBzAGkAbwBuAHMAIAArACAAMQAsACAAMQAsACAAMAApACAALwAgAGQAaQB2AGkAcwBpAG8AbgBzACAALwAvACAARABlAGYAYQB1AGwAdAAgAD0AIABBAEwATABcAG4AIAAgACAAIAAgACAAIAAgACAAIAAgACAAIAAgACAAIAAgACAAIAAgACkALABcAG4AIAAgACAAIAAgACAAIAAgACAAIAAgACAAIAAgACAAIAAgACAAIAAgAFwAbgAgACAAIAAgACAAIAAgACAAIAAgACAAIAAgACAAIAAgACAAIAAgACAALwAvACAATABhAGIAZQBsACAAZgBvAHIAbQBhAHQAdABpAG4AZwBcAG4AIAAgACAAIAAgACAAIAAgACAAIAAgACAAIAAgACAAIAAgACAAIAAgAHAAYwB0AF8AbABhAGIAZQBsAHMALAAgAFQARQBYAFQAKABwAGMAdABpAGwAZQBzACwAIABcACIAMAAlAFwAIgApACwAXABuACAAIAAgACAAIAAgACAAIAAgACAAIAAgACAAIAAgACAAIAAgACAAIABcAG4AIAAgACAAIAAgACAAIAAgACAAIAAgACAAIAAgACAAIAAgACAAIAAgAC8ALwAgAEMAYQBsAGMAdQBsAGEAdABlACAAcQB1AGEAbgB0AGkAbABlACAAdgBhAGwAdQBlAHMAXABuACAAIAAgACAAIAAgACAAIAAgACAAIAAgACAAIAAgACAAIAAgACAAIABwAGMAdABfAHYAYQBsAHMALAAgAFIATwBVAE4ARAAoAFAARQBSAEMARQBOAFQASQBMAEUALgBJAE4AQwAoAHIAYQBuAGcAZQAsACAAcABjAHQAaQBsAGUAcwApACwAIABwAHIAZQBjAGkAcwBpAG8AbgApACwAXABuACAAIAAgACAAIAAgACAAIAAgACAAIAAgACAAIAAgACAAIAAgACAAIABcAG4AIAAgACAAIAAgACAAIAAgACAAIAAgACAAIAAgACAAIAAgACAAIAAgAC8ALwAgAE8AdQB0AHAAdQB0ACAAZgBvAHIAbQBhAHQAdABpAG4AZwBcAG4AIAAgACAAIAAgACAAIAAgACAAIAAgACAAIAAgACAAIAAgACAAIAAgAEkARgAoAG0AbwBkAGUAIAA9ACAAXAAiAEwAQgBMAFwAIgAsACAAQwBIAE8ATwBTAEUAKAB7ADEALAAgADIAfQAsACAAcABjAHQAXwBsAGEAYgBlAGwAcwAsACAAVgBBAEwAVQBFACgAcABjAHQAXwB2AGEAbABzACkAKQAsACAAVABPAEMATwBMACgAcABjAHQAXwB2AGEAbABzACkAKQBcAG4AIAAgACAAIAAgACAAIAAgACAAIAAgACAAIAAgACAAIAApAFwAbgAgACAAIAAgACAAIAAgACAAIAAgACAAIAApAFwAbgAgACAAIAAgACAAIAAgACAAKQBcAG4AIAAgACAAIAApAFwAbgApADsAXABuAFwAbgAvACoAIABTAFQAQQBUAF8AUwBUAEQARQBSAFIAXABuAFwAbgBSAGUAdAB1AHIAbgBzACAAdABoAGUAIABzAHQAYQBuAGQAYQByAGQAIABlAHIAcgBvAHIAIABvAGYAIAB0AGgAZQAgAG0AZQBhAG4AIAAoAFMARQBNACkAIABmAG8AcgAgAGEAIABuAHUAbQBlAHIAaQBjACAAYQByAHIAYQB5AC4AXABuAFwAbgBBAHIAZwB1AG0AZQBuAHQAcwA6AFwAbgAtACAAYQByAHIAYQB5ACAAIAAgACAAIAA9ACAAVABoAGUAIABkAGEAdABhAHMAZQB0ACAAdABvACAAZQB2AGEAbAB1AGEAdABlAFwAbgAtACAAbQBvAGQAZQAgACAAIAAgACAAIAA9ACAATwBwAHQAaQBvAG4AYQBsADsAIABcACIAcABvAHAAXAAiACAAZgBvAHIAIABwAG8AcAB1AGwAYQB0AGkAbwBuACAAKABkAGUAZgBhAHUAbAB0ACkALAAgAFwAIgBzAGEAbQBwAFwAIgAgAGYAbwByACAAcwBhAG0AcABsAGUAXABuAC0AIABsAGEAYgBlAGwAIAAgACAAIAAgAD0AIABPAHAAdABpAG8AbgBhAGwAOwAgAFwAIgBMAEIATABcACIAIAB0AG8AIAByAGUAdAB1AHIAbgAgAGEAIABsAGEAYgBlAGwAZQBkACAAcwB0AHIAaQBuAGcALAAgAG8AdABoAGUAcgB3AGkAcwBlACAAcgBlAHQAdQByAG4AcwAgAG4AdQBtAGUAcgBpAGMAXABuAC0AIABwAHIAZQBjAGkAcwBpAG8AbgAgAD0AIABPAHAAdABpAG8AbgBhAGwAOwAgAG4AdQBtAGIAZQByACAAbwBmACAAZABlAGMAaQBtAGEAbAAgAHAAbABhAGMAZQBzACAAdABvACAAcgBvAHUAbgBkACAAcgBlAHMAdQBsAHQAIAAoAGQAZQBmAGEAdQBsAHQAOgAgADMAKQBcAG4AXABuAE4AbwB0AGUAcwA6AFwAbgAtACAAUwB0AGEAbgBkAGEAcgBkACAAZQByAHIAbwByACAAcgBlAGYAbABlAGMAdABzACAAdABoAGUAIABlAHgAcABlAGMAdABlAGQAIAB2AGEAcgBpAGEAYgBpAGwAaQB0AHkAIABvAGYAIAB0AGgAZQAgAHMAYQBtAHAAbABlACAAbQBlAGEAbgAsACAAYQBzAHMAdQBtAGkAbgBnACAAdABoAGUAIABkAGEAdABhACAAcgBlAHAAcgBlAHMAZQBuAHQAcwAgAGEAIAByAGEAbgBkAG8AbQAgAHMAYQBtAHAAbABlAC4AXABuAC0AIABJAGYAIAB0AGgAZQAgAGQAYQB0AGEAcwBlAHQAIAByAGUAcAByAGUAcwBlAG4AdABzACAAdABoAGUAIABlAG4AdABpAHIAZQAgAHAAbwBwAHUAbABhAHQAaQBvAG4ALAAgAFMARQBNACAAaQBzACAAbQBhAHQAaABlAG0AYQB0AGkAYwBhAGwAbAB5ACAAdgBhAGwAaQBkACAAYgB1AHQAIABuAG8AdAAgAHAAcgBhAGMAdABpAGMAYQBsAGwAeQAgAG4AZQBjAGUAcwBzAGEAcgB5ABQgaQB0ACAAbQBvAGQAZQBsAHMAIABlAHIAcgBvAHIAIAB0AGgAYQB0ACAAZABvAGUAcwBuABkgdAAgAGUAeABpAHMAdAAuAFwAbgBcAG4ARQB4AGEAbQBwAGwAZQA6AFwAbgA9AFMAVABBAFQAXwBTAFQARABFAFIAUgAoAEEAMQA6AEEAMQAwADAALAAgAFwAIgBzAGEAbQBwAFwAIgAsACAAXAAiAEwAQgBMAFwAIgAsACAAMgApAFwAbgCSISAAXAAiAFMAdABhAG4AZABhAHIAZAAgAEUAcgByAG8AcgA6ACAAMQAuADIANwBcACIAXABuACoALwBcAG4AUwBUAEEAVABfAFMAVABEAEUAUgBSACAAPQAgAEwAQQBNAEIARABBACgAYQByAHIAYQB5ACwAIABbAG0AbwBkAGUAXQAsACAAWwBsAGEAYgBlAGwAXQAsACAAWwBwAHIAZQBjAGkAcwBpAG8AbgBdACwAXABuACAAIAAgACAATABFAFQAKABcAG4AIAAgACAAIAAgACAAIAAgAHAAcgBlAGMAaQBzAGkAbwBuACwAIABJAEYAKABJAFMATwBNAEkAVABUAEUARAAoAHAAcgBlAGMAaQBzAGkAbwBuACkALAAgADMALAAgAHAAcgBlAGMAaQBzAGkAbwBuACkALABcAG4AIAAgACAAIAAgACAAIAAgAGwAYQBiAGUAbAAsACAASQBGACgASQBTAE8ATQBJAFQAVABFAEQAKABsAGEAYgBlAGwAKQAsACAAXAAiAFwAIgAsACAAbABhAGIAZQBsACkALABcAG4AIAAgACAAIAAgACAAIAAgAG0AbwBkAGUALAAgAEkARgAoAEkAUwBPAE0ASQBUAFQARQBEACgAbQBvAGQAZQApACwAIABcACIAcABvAHAAXAAiACwAIABMAE8AVwBFAFIAKABtAG8AZABlACkAKQAsAFwAbgAgACAAIAAgACAAIAAgACAAXABuACAAIAAgACAAIAAgACAAIAAvAC8AIABDAG8AbQBwAHUAdABlACAAcwB0AGEAbgBkAGEAcgBkACAAZQByAHIAbwByACAAYgBhAHMAZQBkACAAbwBuACAAbQBvAGQAZQBcAG4AIAAgACAAIAAgACAAIAAgAHMAdABkAGUAcgByACwAIABTAFcASQBUAEMASAAoAFwAbgAgACAAIAAgACAAIAAgACAAIAAgACAAIABtAG8AZABlACwAXABuACAAIAAgACAAIAAgACAAIAAgACAAIAAgAFwAIgBwAG8AcABcACIALAAgAFMAVABEAEUAVgAuAFAAKABhAHIAcgBhAHkAKQAgAC8AIABTAFEAUgBUACgAQwBPAFUATgBUAEEAKABhAHIAcgBhAHkAKQApACwAXABuACAAIAAgACAAIAAgACAAIAAgACAAIAAgAFwAIgBzAGEAbQBwAFwAIgAsACAAUwBUAEQARQBWAC4AUwAoAGEAcgByAGEAeQApACAALwAgAFMAUQBSAFQAKABDAE8AVQBOAFQAQQAoAGEAcgByAGEAeQApACkALABcAG4AIAAgACAAIAAgACAAIAAgACAAIAAgACAAUwBUAEQARQBWAC4AUAAoAGEAcgByAGEAeQApACAALwAgAFMAUQBSAFQAKABDAE8AVQBOAFQAQQAoAGEAcgByAGEAeQApACkAIAAvAC8AIABmAGEAbABsAGIAYQBjAGsAXABuACAAIAAgACAAIAAgACAAIAApACwAXABuACAAIAAgACAAIAAgACAAIAByAGUAcwB1AGwAdAAsACAAUgBPAFUATgBEACgAcwB0AGQAZQByAHIALAAgAHAAcgBlAGMAaQBzAGkAbwBuACkALABcAG4AIAAgACAAIAAgACAAIAAgAEkARgAoAGwAYQBiAGUAbAAgAD0AIABcACIAbABiAGwAXAAiACwAIABcACIAUwB0AGEAbgBkAGEAcgBkACAARQByAHIAbwByADoAIABcACIAIAAmACAAcgBlAHMAdQBsAHQALAAgAHIAZQBzAHUAbAB0ACkAXABuACAAIAAgACAAKQBcAG4AKQA7AFwAbgBcAG4ALwAqACAAUwBUAEEAVABfAE0ASQBOAE0AQQBYAFwAbgBcAG4AUgBlAHQAdQByAG4AcwAgAHQAaABlACAAbQBpAG4AaQBtAHUAbQAgAGEAbgBkACAAbQBhAHgAaQBtAHUAbQAgAG8AZgAgAGEAIABuAHUAbQBlAHIAaQBjACAAYQByAHIAYQB5ACwAIABvAHAAdABpAG8AbgBhAGwAbAB5ACAAbABhAGIAZQBsAGUAZAAgAGEAcwAgAGEAIAB0AHcAbwAtAGMAbwBsAHUAbQBuACAAYQByAHIAYQB5AC4AXABuAFwAbgBBAHIAZwB1AG0AZQBuAHQAcwA6AFwAbgAtACAAYQByAHIAYQB5ACAAIAA9ACAAVABoAGUAIABkAGEAdABhAHMAZQB0ACAAdABvACAAZQB2AGEAbAB1AGEAdABlAFwAbgAtACAAcAByAGUAYwAgACAAIAA9ACAATwBwAHQAaQBvAG4AYQBsADsAIABuAHUAbQBiAGUAcgAgAG8AZgAgAGQAZQBjAGkAbQBhAGwAIABwAGwAYQBjAGUAcwAgAHQAbwAgAHIAbwB1AG4AZAAgAHIAZQBzAHUAbAB0ACAAKABkAGUAZgBhAHUAbAB0ADoAIAAzACkAXABuAC0AIABsAGEAYgBlAGwAIAAgAD0AIABPAHAAdABpAG8AbgBhAGwAOwAgAFwAIgBMAEIATABcACIAIAByAGUAdAB1AHIAbgBzACAAdAB3AG8ALQBjAG8AbAB1AG0AbgAgAG8AdQB0AHAAdQB0ACAAdwBpAHQAaAAgAHQAZQB4AHQAIABhAG4AZAAgAG4AdQBtAGUAcgBpAGMAIAB2AGEAbAB1AGUAcwBcAG4ALQAgAGwAYQB5AG8AdQB0ACAAPQAgAE8AcAB0AGkAbwBuAGEAbAA7ACAAXAAiAEgAXAAiACAAZgBvAHIAIABoAG8AcgBpAHoAbwBuAHQAYQBsACwAIABcACIAVgBcACIAIABmAG8AcgAgAHYAZQByAHQAaQBjAGEAbAAgACgAZABlAGYAYQB1AGwAdAA6ACAAXAAiAFYAXAAiACkAXABuAFwAbgBSAGUAdAB1AHIAbgBzADoAXABuAC0AIABEAGUAZgBhAHUAbAB0ADoAIAB7AG0AaQBuADsAIABtAGEAeAB9ACAAbgB1AG0AZQByAGkAYwAgAGEAcgByAGEAeQBcAG4ALQAgAEkAZgAgAGwAYQBiAGUAbAAgAD0AIABcACIATABCAEwAXAAiADoAIABcAG4AIAAgACAAIABNAGkAbgAgACAAIAAgACAAfAAgAHYAYQBsAHUAZQAgACAAXABuACAAIAAgACAATQBhAHgAIAAgACAAIAAgAHwAIAB2AGEAbAB1AGUAIAAgAFwAbgAtACAATABhAHkAbwB1AHQAIABtAG8AZABlACAAYQBmAGYAZQBjAHQAcwAgAG8AcgBpAGUAbgB0AGEAdABpAG8AbgAgAG8AbgBsAHkAIABpAGYAIABsAGEAYgBlAGwAIABgIiAAXAAiAEwAQgBMAFwAIgBcAG4AXABuACoALwBcAG4AUwBUAEEAVABfAE0ASQBOAE0AQQBYACAAPQAgAEwAQQBNAEIARABBACgAYQByAHIAYQB5ACwAIABbAHAAcgBlAGMAXQAsACAAWwBsAGEAYgBlAGwAXQAsACAAWwBsAGEAeQBvAHUAdABdACwAXABuACAAIAAgACAATABFAFQAKABcAG4AIAAgACAAIAAgACAAIAAgAHAAcgBlAGMALAAgAEkARgAoAEkAUwBPAE0ASQBUAFQARQBEACgAcAByAGUAYwApACwAIAAzACwAIABwAHIAZQBjACkALABcAG4AIAAgACAAIAAgACAAIAAgAGwAYQBiAGUAbAAsACAASQBGACgASQBTAE8ATQBJAFQAVABFAEQAKABsAGEAYgBlAGwAKQAsACAAXAAiAFwAIgAsACAAVQBQAFAARQBSACgAbABhAGIAZQBsACkAKQAsAFwAbgAgACAAIAAgACAAIAAgACAAbABhAHkAbwB1AHQALAAgAEkARgAoAEkAUwBPAE0ASQBUAFQARQBEACgAbABhAHkAbwB1AHQAKQAsACAAXAAiAFYAXAAiACwAIABVAFAAUABFAFIAKABsAGEAeQBvAHUAdAApACkALABcAG4AIAAgACAAIAAgACAAIAAgAG0AaQBuAF8AdgBhAGwALAAgAFIATwBVAE4ARAAoAE0ASQBOACgAYQByAHIAYQB5ACkALAAgAHAAcgBlAGMAKQAsAFwAbgAgACAAIAAgACAAIAAgACAAbQBhAHgAXwB2AGEAbAAsACAAUgBPAFUATgBEACgATQBBAFgAKABhAHIAcgBhAHkAKQAsACAAcAByAGUAYwApACwAXABuACAAIAAgACAAIAAgACAAIAByAGUAcwB1AGwAdABfAGwAYgBsACwAIABWAFMAVABBAEMASwAoAEgAUwBUAEEAQwBLACgAXAAiAE0AaQBuAFwAIgAsACAAbQBpAG4AXwB2AGEAbAApACwAIABIAFMAVABBAEMASwAoAFwAIgBNAGEAeABcACIALAAgAG0AYQB4AF8AdgBhAGwAKQApACwAXABuACAAIAAgACAAIAAgACAAIAByAGUAcwB1AGwAdABfAHIAYQB3ACwAIABJAEYAKABsAGEAeQBvAHUAdAAgAD0AIABcACIASABcACIALAAgAEgAUwBUAEEAQwBLACgAbQBpAG4AXwB2AGEAbAAsACAAbQBhAHgAXwB2AGEAbAApACwAIABWAFMAVABBAEMASwAoAG0AaQBuAF8AdgBhAGwALAAgAG0AYQB4AF8AdgBhAGwAKQApACwAXABuACAAIAAgACAAIAAgACAAIABJAEYAKABsAGEAYgBlAGwAIAA9ACAAXAAiAEwAQgBMAFwAIgAsACAAcgBlAHMAdQBsAHQAXwBsAGIAbAAsACAAcgBlAHMAdQBsAHQAXwByAGEAdwApAFwAbgAgACAAIAAgACkAXABuACkAOwBcAG4AXABuAC8AKgAgAFMAVABBAFQAXwBTAFUATQBNAEEAUgBZAFwAbgBcAG4AUAByAG8AdgBpAGQAZQBzACAAYQAgAGMAbwBuAGMAaQBzAGUAIABzAHQAYQB0AGkAcwB0AGkAYwBhAGwAIABzAHUAbQBtAGEAcgB5ACAAZgBvAHIAIABhACAAbgB1AG0AZQByAGkAYwAgAGEAcgByAGEAeQAuAFwAbgBcAG4AQQByAGcAdQBtAGUAbgB0AHMAOgBcAG4ALQAgAHIAYQBuAGcAZQAgACAAPQAgAFQAaABlACAAZABhAHQAYQBzAGUAdAAgAHQAbwAgAGUAdgBhAGwAdQBhAHQAZQBcAG4ALQAgAG0AbwBkAGUAIAAgACAAPQAgAE8AcAB0AGkAbwBuAGEAbAA7ACAAXAAiAFMATQBSAFkAXAAiACAAbwByACAAXAAiAFMAUABBAE4AXAAiACAAKABkAGUAZgBhAHUAbAB0ADoAIABTAFAAQQBOACkAXABuACAAIAAgACAAIAAgACAAIAAgACAAIABTAE0AUgBZADoAIABNAGkAbgAsACAATQBlAGEAbgAsACAATQBlAGQAaQBhAG4ALAAgAE0AYQB4ACwAIABTAHQAZABlAHYAXABuACAAIAAgACAAIAAgACAAIAAgACAAIABTAFAAQQBOADoAIABNAGkAbgAsACAAvAMSIsMDLAAgAE0AZQBhAG4ALAAgALwDKwDDAywAIABNAGEAeAAsACAAUwB0AGQAZQB2AFwAbgAtACAAbABhAGIAZQBsACAAIAA9ACAATwBwAHQAaQBvAG4AYQBsADsAIABcACIATABCAEwAXAAiACAAcgBlAHQAdQByAG4AcwAgAGEAIAB0AHcAbwAtAGMAbwBsAHUAbQBuACAAbABhAGIAZQBsAGUAZAAgAGEAcgByAGEAeQBcAG4ALQAgAHAAcgBlAGMAIAAgACAAPQAgAE8AcAB0AGkAbwBuAGEAbAA7ACAAbgB1AG0AYgBlAHIAIABvAGYAIABkAGUAYwBpAG0AYQBsACAAcABsAGEAYwBlAHMAIAAoAGQAZQBmAGEAdQBsAHQAOgAgADMAKQBcAG4AXABuAFIAZQB0AHUAcgBuAHMAOgBcAG4ALQAgAEEAIAB2AGUAcgB0AGkAYwBhAGwAIABuAHUAbQBlAHIAaQBjACAAYQByAHIAYQB5ACAAbwByACAAbABhAGIAZQBsAGUAZAAgAG0AYQB0AHIAaQB4ACAAZABlAHAAZQBuAGQAaQBuAGcAIABvAG4AIABtAG8AZABlACAAYQBuAGQAIABsAGEAYgBlAGwAIABmAGwAYQBnAFwAbgBcAG4ATQBvAGQAZQAgAEQAZQBzAGMAcgBpAHAAdABpAG8AbgBzADoAXABuAC0AIABcACIAUwBNAFIAWQBcACIAOgAgAEIAYQBsAGEAbgBjAGUAZAAgAHMAbgBhAHAAcwBoAG8AdAAgAG8AZgAgAGMAZQBuAHQAZQByACAAYQBuAGQAIABzAHAAcgBlAGEAZABcAG4ALQAgAFwAIgBTAFAAQQBOAFwAIgA6ACAARQBtAHAAaABhAHMAaQB6AGUAcwAgAGQAaQBzAHQAcgBpAGIAdQB0AGkAbwBuACAAcwBoAGEAcABlACAAYQByAG8AdQBuAGQAIAB0AGgAZQAgAG0AZQBhAG4AIAAoALwDIACxACAAwwMpACwAXABuACAAIAAgACAAIAAgACAAIAAgACAAdwBpAHQAaAAgAGMAbABlAGEAcgAgAGwAYQBiAGUAbABpAG4AZwAgAG8AZgAgAE0AZQBhAG4AIAAoALwDKQAgAGEAbgBkACAAUwB0AGQAZQB2ACAAKADDAykAIABvAG4AbAB5AFwAbgBcAG4AKgAvAFwAbgBTAFQAQQBUAF8AUwBVAE0ATQBBAFIAWQAgAD0AIABMAEEATQBCAEQAQQAoAHIAYQBuAGcAZQAsACAAWwBtAG8AZABlAF0ALAAgAFsAbABhAGIAZQBsAF0ALAAgAFsAcAByAGUAYwBdACwAXABuACAAIAAgACAATABFAFQAKABcAG4AIAAgACAAIAAgACAAIAAgAHIAYQB3AF8AbQBvAGQAZQAsACAASQBGACgASQBTAE8ATQBJAFQAVABFAEQAKABtAG8AZABlACkALAAgAFwAIgBTAFAAQQBOAFwAIgAsACAAVQBQAFAARQBSACgAbQBvAGQAZQApACkALABcAG4AIAAgACAAIAAgACAAIAAgAG0AbwBkAGUALAAgAEkARgAoAE8AUgAoAHIAYQB3AF8AbQBvAGQAZQAgAD0AIABcACIAUwBNAFIAWQBcACIALAAgAHIAYQB3AF8AbQBvAGQAZQAgAD0AIABcACIAUwBQAEEATgBcACIAKQAsACAAcgBhAHcAXwBtAG8AZABlACwAIAAxACAALwAgADAAKQAsAFwAbgAgACAAIAAgACAAIAAgACAAbABhAGIAZQBsACwAIABJAEYAKABJAFMATwBNAEkAVABUAEUARAAoAGwAYQBiAGUAbAApACwAIABcACIAXAAiACwAIABVAFAAUABFAFIAKABsAGEAYgBlAGwAKQApACwAXABuACAAIAAgACAAIAAgACAAIABwAHIAZQBjACwAIABJAEYAKABJAFMATwBNAEkAVABUAEUARAAoAHAAcgBlAGMAKQAsACAAMwAsACAAcAByAGUAYwApACwAXABuACAAIAAgACAAIAAgACAAIAC8AywAIABBAFYARQBSAEEARwBFACgAcgBhAG4AZwBlACkALABcAG4AIAAgACAAIAAgACAAIAAgAMMDLAAgAFMAVABEAEUAVgAuAFAAKAByAGEAbgBnAGUAKQAsAFwAbgAgACAAIAAgACAAIAAgACAAbQBpAG4AXwB2AGEAbAAsACAATQBJAE4AKAByAGEAbgBnAGUAKQAsAFwAbgAgACAAIAAgACAAIAAgACAAbQBhAHgAXwB2AGEAbAAsACAATQBBAFgAKAByAGEAbgBnAGUAKQAsAFwAbgAgACAAIAAgACAAIAAgACAAbQBlAGQAXwB2AGEAbAAsACAATQBFAEQASQBBAE4AKAByAGEAbgBnAGUAKQAsAFwAbgAgACAAIAAgACAAIAAgACAAvANfAG0AaQBuAHUAcwBfAMMDLAAgALwDIAAtACAAwwMsAFwAbgAgACAAIAAgACAAIAAgACAAvANfAHAAbAB1AHMAXwDDAywAIAC8AyAAKwAgAMMDLABcAG4AIAAgACAAIAAgACAAIAAgAFwAbgAgACAAIAAgACAAIAAgACAALwAvACAAUwB1AG0AbQBhAHIAeQAgAG0AbwBkAGUAOgAgAE0AaQBuACwAIABNAGUAYQBuACwAIABNAGUAZABpAGEAbgAsACAATQBhAHgALAAgAFMAdABkAGUAdgBcAG4AIAAgACAAIAAgACAAIAAgAHMAbQByAHkAXwB2AGEAbABzACwAIABWAFMAVABBAEMASwAoAG0AaQBuAF8AdgBhAGwALAAgALwDLAAgAG0AZQBkAF8AdgBhAGwALAAgAG0AYQB4AF8AdgBhAGwALAAgAMMDKQAsAFwAbgAgACAAIAAgACAAIAAgACAAcwBtAHIAeQBfAGwAYQBiAGUAbABzACwAIABWAFMAVABBAEMASwAoAFwAIgBNAGkAbgBcACIALAAgAFwAIgBNAGUAYQBuACAAKAC8AykAXAAiACwAIABcACIATQBlAGQAaQBhAG4AXAAiACwAIABcACIATQBhAHgAXAAiACwAIABcACIAUwB0AGQAZQB2ACAAKADDAykAXAAiACkALABcAG4AIAAgACAAIAAgACAAIAAgAFwAbgAgACAAIAAgACAAIAAgACAALwAvACAAUwBwAGEAbgAgAG0AbwBkAGUAOgAgAE0AaQBuACwAIAC8AxIiwwMsACAATQBlAGEAbgAsACAAvAMrAMMDLAAgAE0AYQB4ACwAIADDA1wAbgAgACAAIAAgACAAIAAgACAAcwBwAGEAbgBfAHYAYQBsAHMALAAgAFYAUwBUAEEAQwBLACgAbQBpAG4AXwB2AGEAbAAsACAAvANfAG0AaQBuAHUAcwBfAMMDLAAgALwDLAAgALwDXwBwAGwAdQBzAF8AwwMsACAAbQBhAHgAXwB2AGEAbAAsACAAwwMpACwAXABuACAAIAAgACAAIAAgACAAIABzAHAAYQBuAF8AbABhAGIAZQBsAHMALAAgAFYAUwBUAEEAQwBLACgAXAAiAE0AaQBuAFwAIgAsACAAXAAiALwDIAASIiAAwwNcACIALAAgAFwAIgBNAGUAYQBuACAAKAC8AykAXAAiACwAIABcACIAvAMgACsAIADDA1wAIgAsACAAXAAiAE0AYQB4AFwAIgAsACAAXAAiAFMAdABkAGUAdgAgACgAwwMpAFwAIgApACwAXABuACAAIAAgACAAIAAgACAAIABzAGUAbABlAGMAdABlAGQAXwB2AGEAbABzACwAIABJAEYAKABtAG8AZABlACAAPQAgAFwAIgBTAFAAQQBOAFwAIgAsACAAcwBwAGEAbgBfAHYAYQBsAHMALAAgAHMAbQByAHkAXwB2AGEAbABzACkALABcAG4AIAAgACAAIAAgACAAIAAgAHMAZQBsAGUAYwB0AGUAZABfAGwAYQBiAGUAbABzACwAIABJAEYAKABtAG8AZABlACAAPQAgAFwAIgBTAFAAQQBOAFwAIgAsACAAcwBwAGEAbgBfAGwAYQBiAGUAbABzACwAIABzAG0AcgB5AF8AbABhAGIAZQBsAHMAKQAsAFwAbgAgACAAIAAgACAAIAAgACAAcgBvAHUAbgBkAGUAZABfAHYAYQBsAHMALAAgAFIATwBVAE4ARAAoAHMAZQBsAGUAYwB0AGUAZABfAHYAYQBsAHMALAAgAHAAcgBlAGMAKQAsAFwAbgAgACAAIAAgACAAIAAgACAAcgBlAHMAdQBsAHQALAAgAEkARgAoAGwAYQBiAGUAbAAgAD0AIABcACIATABCAEwAXAAiACwAIABIAFMAVABBAEMASwAoAHMAZQBsAGUAYwB0AGUAZABfAGwAYQBiAGUAbABzACwAIAByAG8AdQBuAGQAZQBkAF8AdgBhAGwAcwApACwAIAByAG8AdQBuAGQAZQBkAF8AdgBhAGwAcwApACwAXABuACAAIAAgACAAIAAgACAAIAByAGUAcwB1AGwAdABcAG4AIAAgACAAIAApAFwAbgApADsAXABuAFwAbgAvACoAIABTAFQAQQBUAF8ARwBFAE8ANQBcAG4AXABuAFIAZQB0AHUAcgBuAHMAIABhACAAZwBlAG8AbQBlAHQAcgBpAGMAIABmAGkAdgBlAC0AcABvAGkAbgB0ACAAcwB1AG0AbQBhAHIAeQAgAG8AZgAgAGEAIABuAHUAbQBlAHIAaQBjACAAcgBhAG4AZwBlAC4AXABuAFwAbgBUAGgAaQBzACAAaQBzACAATgBPAFQAIABhACAAcABlAHIAYwBlAG4AdABpAGwAZQAtAGIAYQBzAGUAZAAgAHMAdQBtAG0AYQByAHkAIAAoAGwAaQBrAGUAIABxAHUAYQByAHQAaQBsAGUAcwApACwAXABuAGIAdQB0ACAAYQAgAHMAeQBtAG0AZQB0AHIAaQBjACAAcABvAHMAaQB0AGkAbwBuAGEAbAAgAHMAYwBhAGYAZgBvAGwAZAAgAGEAYwByAG8AcwBzACAAdABoAGUAIABNAGkAbgATIE0AYQB4ACAAcwBwAGEAbgAuAFwAbgBcAG4AQQByAGcAdQBtAGUAbgB0AHMAOgBcAG4ALQAgAHIAYQBuAGcAZQAgACAAIAA6ACAAUgBlAHEAdQBpAHIAZQBkACAAYQByAHIAYQB5ACAAbwBmACAAbgB1AG0AZQByAGkAYwAgAHYAYQBsAHUAZQBzAFwAbgAtACAAbABhAGIAZQBsACAAIAAgADoAIABPAHAAdABpAG8AbgBhAGwAOwAgAHUAcwBlACAAXAAiAEwAQgBMAFwAIgAgAGYAbwByACAAbABhAGIAZQBsAGUAZAAgADIALQBjAG8AbAB1AG0AbgAgAG8AdQB0AHAAdQB0ACAAKABkAGUAZgBhAHUAbAB0ADoAIAB1AG4AbABhAGIAZQBsAGUAZAApAFwAbgAtACAAcAByAGUAYwAgACAAIAAgADoAIABPAHAAdABpAG8AbgBhAGwAOwAgAG4AdQBtAGIAZQByACAAbwBmACAAZABlAGMAaQBtAGEAbAAgAHAAbABhAGMAZQBzACAAKABkAGUAZgBhAHUAbAB0ADoAIAAzACkAXABuAFwAbgBSAGUAdAB1AHIAbgBzADoAXABuAC0AIABBACAAdgBlAHIAdABpAGMAYQBsACAAbgB1AG0AZQByAGkAYwAgAGEAcgByAGEAeQAgAG8AcgAgAGwAYQBiAGUAbABlAGQAIABtAGEAdAByAGkAeAAgAGkAbgBjAGwAdQBkAGkAbgBnADoAXABuACAAIAB7AE0AaQBuACwAIABMAG8AdwBlAHIAIABNAGkAZAAsACAATQBpAGQAcgBhAG4AZwBlACwAIABVAHAAcABlAHIAIABNAGkAZAAsACAATQBhAHgAfQBcAG4AXABuAEYAbwByAG0AdQBsAGEAcwA6AFwAbgAtACAATQBpAG4AIAAgACAAIAAgACAAIAAgACAAPQAgAE0ASQBOACgAcgBhAG4AZwBlACkAXABuAC0AIABNAGkAZAByAGEAbgBnAGUAIAAgACAAIAA9ACAAKABNAEkATgAgACsAIABNAEEAWAApACAALwAgADIAXABuAC0AIABMAG8AdwBlAHIAIABNAGkAZAAgACAAIAA9ACAAKABNAEkATgAgACsAIABNAGkAZAByAGEAbgBnAGUAKQAgAC8AIAAyAFwAbgAtACAAVQBwAHAAZQByACAATQBpAGQAIAAgACAAPQAgACgATQBpAGQAcgBhAG4AZwBlACAAKwAgAE0AQQBYACkAIAAvACAAMgBcAG4ALQAgAE0AYQB4ACAAIAAgACAAIAAgACAAIAAgAD0AIABNAEEAWAAoAHIAYQBuAGcAZQApAFwAbgBcAG4ATgBvAHQAZQA6AFwAbgAtACAAVABoAGkAcwAgAGYAdQBuAGMAdABpAG8AbgAgAGkAcwAgACoAKgBkAGkAcwB0AHIAaQBiAHUAdABpAG8AbgAtAGEAZwBuAG8AcwB0AGkAYwAqACoALgAgAEkAdAAgAHIAZQBwAG8AcgB0AHMAIABuAHUAbQBlAHIAaQBjACAAcABvAHMAaQB0AGkAbwBuACAAbwBuAGwAeQAsACAAXABuACAAIAB3AGkAdABoAG8AdQB0ACAAcgBlAGcAYQByAGQAIAB0AG8AIAB0AGgAZQAgAGYAcgBlAHEAdQBlAG4AYwB5ACAAbwByACAAYwBsAHUAcwB0AGUAcgBpAG4AZwAgAG8AZgAgAHYAYQBsAHUAZQBzAC4AIABUAGgAYQB0ACAAbQBlAGEAbgBzACAAZABhAHQAYQBzAGUAdABzACAAXABuACAAIAB3AGkAdABoACAAaABpAGcAaABsAHkAIABzAGsAZQB3AGUAZAAgAG8AcgAgAHIAZQBwAGUAdABpAHQAaQB2AGUAIAB2AGEAbAB1AGUAcwAgAG0AYQB5ACAAcwB0AGkAbABsACAAeQBpAGUAbABkACAAZQB2AGUAbgBsAHkAIABzAHAAYQBjAGUAZAAgAHIAZQBzAHUAbAB0AHMAIABcAG4AIAAgAGkAZgAgAE0AaQBuACAAYQBuAGQAIABNAGEAeAAgAHIAZQBtAGEAaQBuACAAdABoAGUAIABzAGEAbQBlAC4AIABJAHQAIABpAHMAIABiAGUAcwB0ACAAdQBuAGQAZQByAHMAdABvAG8AZAAgAGEAcwAgAGEAIAAqAHMAeQBtAG0AZQB0AHIAeQAgAHMAYwBhAGYAZgBvAGwAZAAqACwAIABcAG4AIAAgAG4AbwB0ACAAYQAgAGQAaQBzAHQAcgBpAGIAdQB0AGkAbwBuAGEAbAAgAGEAbgBhAGwAeQBzAGkAcwAuAFwAbgBcAG4AKgAvAFwAbgBTAFQAQQBUAF8ARwBFAE8ANQAgAD0AIABMAEEATQBCAEQAQQAoAHIAYQBuAGcAZQAsACAAWwBsAGEAYgBlAGwAXQAsACAAWwBwAHIAZQBjAF0ALABcAG4AIAAgACAAIABMAEUAVAAoAFwAbgAgACAAIAAgACAAIAAgACAAbABhAGIAZQBsACwAIABJAEYAKABJAFMATwBNAEkAVABUAEUARAAoAGwAYQBiAGUAbAApACwAIABcACIAXAAiACwAIABVAFAAUABFAFIAKABsAGEAYgBlAGwAKQApACwAXABuACAAIAAgACAAIAAgACAAIABwAHIAZQBjACwAIABJAEYAKABJAFMATwBNAEkAVABUAEUARAAoAHAAcgBlAGMAKQAsACAAMwAsACAAcAByAGUAYwApACwAXABuACAAIAAgACAAIAAgACAAIABtAGkAbgBfAHYAYQBsACwAIABNAEkATgAoAHIAYQBuAGcAZQApACwAXABuACAAIAAgACAAIAAgACAAIABtAGEAeABfAHYAYQBsACwAIABNAEEAWAAoAHIAYQBuAGcAZQApACwAXABuACAAIAAgACAAIAAgACAAIABtAGkAZAByAGEAbgBnAGUALAAgACgAbQBpAG4AXwB2AGEAbAAgACsAIABtAGEAeABfAHYAYQBsACkAIAAvACAAMgAsAFwAbgAgACAAIAAgACAAIAAgACAAbABvAHcAZQByAF8AbQBpAGQALAAgACgAbQBpAG4AXwB2AGEAbAAgACsAIABtAGkAZAByAGEAbgBnAGUAKQAgAC8AIAAyACwAXABuACAAIAAgACAAIAAgACAAIAB1AHAAcABlAHIAXwBtAGkAZAAsACAAKABtAGkAZAByAGEAbgBnAGUAIAArACAAbQBhAHgAXwB2AGEAbAApACAALwAgADIALABcAG4AIAAgACAAIAAgACAAIAAgAHIAYQB3AF8AdgBhAGwAcwAsACAAVgBTAFQAQQBDAEsAKABtAGkAbgBfAHYAYQBsACwAIABsAG8AdwBlAHIAXwBtAGkAZAAsACAAbQBpAGQAcgBhAG4AZwBlACwAIAB1AHAAcABlAHIAXwBtAGkAZAAsACAAbQBhAHgAXwB2AGEAbAApACwAXABuACAAIAAgACAAIAAgACAAIAByAG8AdQBuAGQAZQBkAF8AdgBhAGwAcwAsACAAUgBPAFUATgBEACgAcgBhAHcAXwB2AGEAbABzACwAIABwAHIAZQBjACkALABcAG4AIAAgACAAIAAgACAAIAAgAGwAYQBiAGUAbABzACwAIABWAFMAVABBAEMASwAoAFwAIgBNAGkAbgBcACIALAAgAFwAIgBMAG8AdwBlAHIAIABNAGkAZABcACIALAAgAFwAIgBNAGkAZAByAGEAbgBnAGUAXAAiACwAIABcACIAVQBwAHAAZQByACAATQBpAGQAXAAiACwAIABcACIATQBhAHgAXAAiACkALABcAG4AIAAgACAAIAAgACAAIAAgAG8AdQB0AHAAdQB0ACwAIABJAEYAKABsAGEAYgBlAGwAIAA9ACAAXAAiAEwAQgBMAFwAIgAsACAASABTAFQAQQBDAEsAKABsAGEAYgBlAGwAcwAsACAAcgBvAHUAbgBkAGUAZABfAHYAYQBsAHMAKQAsACAAcgBvAHUAbgBkAGUAZABfAHYAYQBsAHMAKQAsAFwAbgAgACAAIAAgACAAIAAgACAAbwB1AHQAcAB1AHQAXABuACAAIAAgACAAKQBcAG4AKQA7AFwAbgBcAG4ALwAqACAAUwBUAEEAVABfAFYATwBMAFUATQBFAFwAbgBcAG4AUgBlAHQAdQByAG4AcwAgAGIAYQBzAGkAYwAgAHYAbwBsAHUAbQBlAHQAcgBpAGMAIABzAHQAYQB0AHMAIABmAG8AcgAgAGEAIABuAHUAbQBlAHIAaQBjACAAcgBhAG4AZwBlAC4AXABuAFwAbgBBAHIAZwB1AG0AZQBuAHQAcwA6AFwAbgAtACAAcgBhAG4AZwBlACAAIAAgADoAIABSAGUAcQB1AGkAcgBlAGQAIABuAHUAbQBlAHIAaQBjACAAYQByAHIAYQB5AFwAbgAtACAAbABhAGIAZQBsACAAIAAgADoAIABPAHAAdABpAG8AbgBhAGwAOwAgAHUAcwBlACAAXAAiAEwAQgBMAFwAIgAgAGYAbwByACAAbABhAGIAZQBsAGUAZAAgADIALQBjAG8AbAB1AG0AbgAgAG8AdQB0AHAAdQB0AFwAbgAtACAAcAByAGUAYwAgACAAIAAgADoAIABPAHAAdABpAG8AbgBhAGwAOwAgAG4AdQBtAGIAZQByACAAbwBmACAAZABlAGMAaQBtAGEAbAAgAHAAbABhAGMAZQBzACAAKABkAGUAZgBhAHUAbAB0ADoAIAAzACkAXABuAFwAbgBSAGUAdAB1AHIAbgBzADoAXABuAC0AIABDAG8AdQBuAHQAXABuAC0AIABTAHUAbQBcAG4ALQAgAE0AZQBhAG4AIAAoALwDKQBcAG4AXABuACoALwBcAG4AUwBUAEEAVABfAFYATwBMAFUATQBFACAAPQAgAEwAQQBNAEIARABBACgAcgBhAG4AZwBlACwAIABbAGwAYQBiAGUAbABdACwAIABbAHAAcgBlAGMAXQAsAFwAbgAgACAAIAAgAEwARQBUACgAXABuACAAIAAgACAAIAAgACAAIABsAGEAYgBlAGwALAAgAEkARgAoAEkAUwBPAE0ASQBUAFQARQBEACgAbABhAGIAZQBsACkALAAgAFwAIgBcACIALAAgAFUAUABQAEUAUgAoAGwAYQBiAGUAbAApACkALABcAG4AIAAgACAAIAAgACAAIAAgAHAAcgBlAGMALAAgAEkARgAoAEkAUwBPAE0ASQBUAFQARQBEACgAcAByAGUAYwApACwAIAAzACwAIABwAHIAZQBjACkALABcAG4AIAAgACAAIAAgACAAIAAgAGMAbwB1AG4AdABfAHYAYQBsACwAIABDAE8AVQBOAFQAKAByAGEAbgBnAGUAKQAsAFwAbgAgACAAIAAgACAAIAAgACAAcwB1AG0AXwB2AGEAbAAsACAAUwBVAE0AKAByAGEAbgBnAGUAKQAsAFwAbgAgACAAIAAgACAAIAAgACAAbQBlAGEAbgBfAHYAYQBsACwAIABJAEYAKABjAG8AdQBuAHQAXwB2AGEAbAAgAD4AIAAwACwAIABBAFYARQBSAEEARwBFACgAcgBhAG4AZwBlACkALAAgAE4AQQAoACkAKQAsAFwAbgAgACAAIAAgACAAIAAgACAAcgBhAHcAXwB2AGEAbABzACwAIABWAFMAVABBAEMASwAoAGMAbwB1AG4AdABfAHYAYQBsACwAIABzAHUAbQBfAHYAYQBsACwAIABtAGUAYQBuAF8AdgBhAGwAKQAsAFwAbgAgACAAIAAgACAAIAAgACAAcgBvAHUAbgBkAGUAZABfAHYAYQBsAHMALAAgAFIATwBVAE4ARAAoAHIAYQB3AF8AdgBhAGwAcwAsACAAcAByAGUAYwApACwAXABuACAAIAAgACAAIAAgACAAIABsAGEAYgBlAGwAcwAsACAAVgBTAFQAQQBDAEsAKABcACIAQwBvAHUAbgB0AFwAIgAsACAAXAAiAFMAdQBtAFwAIgAsACAAXAAiAE0AZQBhAG4AIAAoALwDKQBcACIAKQAsAFwAbgAgACAAIAAgACAAIAAgACAAbwB1AHQAcAB1AHQALAAgAEkARgAoAGwAYQBiAGUAbAAgAD0AIABcACIATABCAEwAXAAiACwAIABIAFMAVABBAEMASwAoAGwAYQBiAGUAbABzACwAIAByAG8AdQBuAGQAZQBkAF8AdgBhAGwAcwApACwAIAByAG8AdQBuAGQAZQBkAF8AdgBhAGwAcwApACwAXABuACAAIAAgACAAIAAgACAAIABvAHUAdABwAHUAdABcAG4AIAAgACAAIAApAFwAbgApADsAXABuAFwAbgAvACoAIABTAFQAQQBUAF8AUwBIAEEAUABFAFwAbgBcAG4AUgBlAHQAdQByAG4AcwAgAGMAZQBuAHQAcgBhAGwAIAB0AGUAbgBkAGUAbgBjAHkAIABhAG4AZAAgAHMAaABhAHAAZQAgAGQAZQBzAGMAcgBpAHAAdABvAHIAcwAgAGYAbwByACAAYQAgAG4AdQBtAGUAcgBpAGMAIABhAHIAcgBhAHkALgBcAG4AXABuAEEAcgBnAHUAbQBlAG4AdABzADoAXABuAC0AIAByAGEAbgBnAGUAIAAgACAAOgAgAFIAZQBxAHUAaQByAGUAZAAgAG4AdQBtAGUAcgBpAGMAIABhAHIAcgBhAHkAXABuAC0AIABsAGEAYgBlAGwAIAAgACAAOgAgAE8AcAB0AGkAbwBuAGEAbAA7ACAAdQBzAGUAIABcACIATABCAEwAXAAiACAAZgBvAHIAIABsAGEAYgBlAGwAZQBkACAAMgAtAGMAbwBsAHUAbQBuACAAbwB1AHQAcAB1AHQAXABuAC0AIABwAHIAZQBjACAAIAAgACAAOgAgAE8AcAB0AGkAbwBuAGEAbAA7ACAAbgB1AG0AYgBlAHIAIABvAGYAIABkAGUAYwBpAG0AYQBsACAAcABsAGEAYwBlAHMAIAAoAGQAZQBmAGEAdQBsAHQAOgAgADMAKQBcAG4AXABuAFIAZQB0AHUAcgBuAHMAOgBcAG4ALQAgAE0AZQBhAG4AIAAoALwDKQBcAG4ALQAgAE0AZQBkAGkAYQBuAFwAbgAtACAAUwBrAGUAdwAuAFAAXABuAC0AIABLAHUAcgB0AC4AUABcAG4AXABuAE4AbwB0AGUAOgBcAG4ALQAgAFIAZQB0AHUAcgBuAHMAIAAjAE4ALwBBACAAZgBvAHIAIABTAGsAZQB3ACAAbwByACAASwB1AHIAdABvAHMAaQBzACAAaQBmACAAZgBlAHcAZQByACAAdABoAGEAbgAgADMAIAB2AGEAbAB1AGUAcwAgAGEAcgBlACAAcAByAGUAcwBlAG4AdAAuAFwAbgBcAG4AKgAvAFwAbgBTAFQAQQBUAF8AUwBIAEEAUABFACAAPQAgAEwAQQBNAEIARABBACgAcgBhAG4AZwBlACwAIABbAGwAYQBiAGUAbABdACwAIABbAHAAcgBlAGMAXQAsAFwAbgAgACAAIAAgAEwARQBUACgAXABuACAAIAAgACAAIAAgACAAIABsAGEAYgBlAGwALAAgAEkARgAoAEkAUwBPAE0ASQBUAFQARQBEACgAbABhAGIAZQBsACkALAAgAFwAIgBcACIALAAgAFUAUABQAEUAUgAoAGwAYQBiAGUAbAApACkALABcAG4AIAAgACAAIAAgACAAIAAgAHAAcgBlAGMALAAgAEkARgAoAEkAUwBPAE0ASQBUAFQARQBEACgAcAByAGUAYwApACwAIAAzACwAIABwAHIAZQBjACkALABcAG4AIAAgACAAIAAgACAAIAAgAGMAbwB1AG4AdABfAHYAYQBsACwAIABDAE8AVQBOAFQAKAByAGEAbgBnAGUAKQAsAFwAbgAgACAAIAAgACAAIAAgACAAvAMsACAASQBGACgAYwBvAHUAbgB0AF8AdgBhAGwAIAA+ACAAMAAsACAAQQBWAEUAUgBBAEcARQAoAHIAYQBuAGcAZQApACwAIABOAEEAKAApACkALABcAG4AIAAgACAAIAAgACAAIAAgAG0AZQBkACwAIABJAEYAKABjAG8AdQBuAHQAXwB2AGEAbAAgAD4AIAAwACwAIABNAEUARABJAEEATgAoAHIAYQBuAGcAZQApACwAIABOAEEAKAApACkALABcAG4AIAAgACAAIAAgACAAIAAgAHMAawBlAHcALAAgAEkARgAoAGMAbwB1AG4AdABfAHYAYQBsACAAPgAgADIALAAgAFMASwBFAFcALgBQACgAcgBhAG4AZwBlACkALAAgAE4AQQAoACkAKQAsAFwAbgAgACAAIAAgACAAIAAgACAAawB1AHIAdAAsACAASQBGACgAYwBvAHUAbgB0AF8AdgBhAGwAIAA+ACAAMwAsACAASwBVAFIAVAAoAHIAYQBuAGcAZQApACwAIABOAEEAKAApACkALABcAG4AIAAgACAAIAAgACAAIAAgAHIAYQB3AF8AdgBhAGwAcwAsACAAVgBTAFQAQQBDAEsAKAC8AywAIABtAGUAZAAsACAAcwBrAGUAdwAsACAAawB1AHIAdAApACwAXABuACAAIAAgACAAIAAgACAAIAByAG8AdQBuAGQAZQBkAF8AdgBhAGwAcwAsACAAUgBPAFUATgBEACgAcgBhAHcAXwB2AGEAbABzACwAIABwAHIAZQBjACkALABcAG4AIAAgACAAIAAgACAAIAAgAGwAYQBiAGUAbABzACwAIABWAFMAVABBAEMASwAoAFwAIgBNAGUAYQBuACAAKAC8AykAXAAiACwAIABcACIATQBlAGQAaQBhAG4AXAAiACwAIABcACIAUwBrAGUAdwAgACgAUAApAFwAIgAsACAAXAAiAEsAdQByAHQAbwBzAGkAcwAgACgAUAApAFwAIgApACwAXABuACAAIAAgACAAIAAgACAAIABvAHUAdABwAHUAdAAsACAASQBGACgAbABhAGIAZQBsACAAPQAgAFwAIgBMAEIATABcACIALAAgAEgAUwBUAEEAQwBLACgAbABhAGIAZQBsAHMALAAgAHIAbwB1AG4AZABlAGQAXwB2AGEAbABzACkALAAgAHIAbwB1AG4AZABlAGQAXwB2AGEAbABzACkALABcAG4AIAAgACAAIAAgACAAIAAgAG8AdQB0AHAAdQB0AFwAbgAgACAAIAAgACkAXABuACkAOwBcAG4AXABuAC8AKgAgAFMAVABBAFQAXwBNAEkARABSAEEATgBHAEUAXABuAFwAbgBSAGUAdAB1AHIAbgBzACAAdABoAGUAIABtAGkAZAByAGEAbgBnAGUAIABvAGYAIABhACAAbgB1AG0AZQByAGkAYwAgAGEAcgByAGEAeQA6ACAAdABoAGUAIABhAHYAZQByAGEAZwBlACAAbwBmACAAaQB0AHMAIABNAGkAbgAgAGEAbgBkACAATQBhAHgALgBcAG4AXABuAEEAcgBnAHUAbQBlAG4AdABzADoAXABuAC0AIABhAHIAcgBhAHkAIAA6ACAAcgBlAHEAdQBpAHIAZQBkACAAbgB1AG0AZQByAGkAYwAgAHIAYQBuAGcAZQBcAG4ALQAgAHAAcgBlAGMAIAAgADoAIABvAHAAdABpAG8AbgBhAGwAIABuAHUAbQBiAGUAcgAgAG8AZgAgAGQAZQBjAGkAbQBhAGwAIABwAGwAYQBjAGUAcwAgACgAZABlAGYAYQB1AGwAdAAgAD0AIAAzACkAXABuAFwAbgBSAGUAdAB1AHIAbgBzADoAXABuAC0AIABBACAAcwBpAG4AZwBsAGUAIABuAHUAbQBlAHIAaQBjACAAdgBhAGwAdQBlADoAIAAoAE0ASQBOACAAKwAgAE0AQQBYACkAIAAvACAAMgBcAG4AXABuACoALwBcAG4AUwBUAEEAVABfAE0ASQBEAFIAQQBOAEcARQAgAD0AIABMAEEATQBCAEQAQQAoAGEAcgByAGEAeQAsACAAWwBwAHIAZQBjAF0ALABcAG4AIAAgACAAIABMAEUAVAAoAFwAbgAgACAAIAAgACAAIAAgACAAcAByAGUAYwAsACAASQBGACgASQBTAE8ATQBJAFQAVABFAEQAKABwAHIAZQBjACkALAAgADMALAAgAHAAcgBlAGMAKQAsAFwAbgAgACAAIAAgACAAIAAgACAAYwBvAHUAbgB0AF8AdgBhAGwALAAgAEMATwBVAE4AVAAoAGEAcgByAGEAeQApACwAXABuACAAIAAgACAAIAAgACAAIABtAGkAZAByAGEAbgBnAGUALAAgAEkARgAoAGMAbwB1AG4AdABfAHYAYQBsACAAPQAgADAALAAgAE4AQQAoACkALAAgAEEAVgBFAFIAQQBHAEUAKABNAEkATgAoAGEAcgByAGEAeQApACwAIABNAEEAWAAoAGEAcgByAGEAeQApACkAKQAsAFwAbgAgACAAIAAgACAAIAAgACAAUgBPAFUATgBEACgAbQBpAGQAcgBhAG4AZwBlACwAIABwAHIAZQBjACkAXABuACAAIAAgACAAKQBcAG4AKQA7AFwAbgBcAG4ALwAqACAAUwBUAEEAVABfAEYAUgBFAFEAXwBUAEEAQgBMAEUAXABuAFwAbgBHAGUAbgBlAHIAYQB0AGUAcwAgAGEAIABmAHIAZQBxAHUAZQBuAGMAeQAgAHQAYQBiAGwAZQAgAGYAcgBvAG0AIABhACAAbgB1AG0AZQByAGkAYwAgAHIAYQBuAGcAZQAuAFwAbgBcAG4AQQByAGcAdQBtAGUAbgB0AHMAOgBcAG4ALQAgAHIAYQBuAGcAZQAgADoAIAByAGUAcQB1AGkAcgBlAGQAIABuAHUAbQBlAHIAaQBjACAAaQBuAHAAdQB0AFwAbgAtACAAbQBvAGQAZQAgACAAOgAgAG8AcAB0AGkAbwBuAGEAbAAgAGsAZQB5AHcAbwByAGQAIAAoAFwAIgBMAEIATABcACIAIAB0AG8AIABpAG4AYwBsAHUAZABlACAAYwBvAGwAdQBtAG4AIABoAGUAYQBkAGUAcgBzADsAIABkAGUAZgBhAHUAbAB0ACAAPQAgAG4AbwAgAGgAZQBhAGQAZQByAHMAKQBcAG4AXABuAFIAZQB0AHUAcgBuAHMAOgBcAG4ALQAgAEEAIAAzAC0AYwBvAGwAdQBtAG4AIABzAHAAaQBsAGwAZQBkACAAYQByAHIAYQB5ADoAXABuACAAIAAgACAAIiAgAEMAbwBsAHUAbQBuACAAMQA6ACAAVQBuAGkAcQB1AGUAIAB2AGEAbAB1AGUAcwBcAG4AIAAgACAAIAAiICAAQwBvAGwAdQBtAG4AIAAyADoAIABGAHIAZQBxAHUAZQBuAGMAeQAgACgAYwBvAHUAbgB0ACkAXABuACAAIAAgACAAIiAgAEMAbwBsAHUAbQBuACAAMwA6ACAAVwBlAGkAZwBoAHQAZQBkACAAcAByAG8AZAB1AGMAdAAgACgAdgBhAGwAdQBlACAA1wAgAGMAbwB1AG4AdAApAFwAbgBcAG4ATgBvAHQAZQBzADoAXABuAC0AIABTAG8AcgB0AGUAZAAgAGkAbgAgAGEAcwBjAGUAbgBkAGkAbgBnACAAbwByAGQAZQByAFwAbgAtACAASQBuAGMAbAB1AGQAZQBzACAAaABlAGEAZABlAHIAcwAgAGkAZgAgAG0AbwBkAGUAIAA9ACAAXAAiAEwAQgBMAFwAIgBcAG4ALQAgAFUAcwBlAGYAdQBsACAAZgBvAHIAIABtAG8AZABlACAAYQBuAGEAbAB5AHMAaQBzACwAIAB3AGUAaQBnAGgAdABlAGQAIABtAGUAYQBuAHMALAAgAGEAbgBkACAAZABpAHMAdAByAGkAYgB1AHQAaQBvAG4AIABvAHYAZQByAHYAaQBlAHcAXABuAFwAbgAqAC8AXABuAFMAVABBAFQAXwBGAFIARQBRAF8AVABBAEIATABFACAAPQAgAEwAQQBNAEIARABBACgAcgBhAG4AZwBlACwAIABbAG0AbwBkAGUAXQAsAFwAbgAgACAAIAAgAEwARQBUACgAXABuACAAIAAgACAAIAAgACAAIAAvAC8AIABIAGEAbgBkAGwAZQAgAGwAYQBiAGUAbAAgAG0AbwBkAGUAXABuACAAIAAgACAAIAAgACAAIABtAG8AZABlACwAIABJAEYAKABJAFMATwBNAEkAVABUAEUARAAoAG0AbwBkAGUAKQAsACAAXAAiAFwAIgAsACAAVQBQAFAARQBSACgAbQBvAGQAZQApACkALABcAG4AIAAgACAAIAAgACAAIAAgAFwAbgAgACAAIAAgACAAIAAgACAALwAvACAAUAByAGUAcABhAHIAZQAgAHUAbgBpAHEAdQBlACAAdgBhAGwAdQBlAHMAIABpAG4AIABzAG8AcgB0AGUAZAAgAG8AcgBkAGUAcgBcAG4AIAAgACAAIAAgACAAIAAgAHUAXwB2AGEAbABzACwAIABTAE8AUgBUACgAVQBOAEkAUQBVAEUAKAByAGEAbgBnAGUAKQApACwAXABuACAAIAAgACAAIAAgACAAIABcAG4AIAAgACAAIAAgACAAIAAgAC8ALwAgAEYAcgBlAHEAdQBlAG4AYwB5ACAAYwBvAHUAbgB0AHMAIABwAGUAcgAgAHUAbgBpAHEAdQBlACAAdgBhAGwAdQBlAFwAbgAgACAAIAAgACAAIAAgACAAdwBlAGkAZwBoAHQAcwAsACAAQgBZAFIATwBXACgAdQBfAHYAYQBsAHMALAAgAEwAQQBNAEIARABBACgAYQAsACAAQwBPAFUATgBUAEkARgAoAHIAYQBuAGcAZQAsACAAYQApACkAKQAsAFwAbgAgACAAIAAgACAAIAAgACAAXABuACAAIAAgACAAIAAgACAAIAAvAC8AIABXAGUAaQBnAGgAdABlAGQAIAB2AGEAbAB1AGUAIADXACAAZgByAGUAcQB1AGUAbgBjAHkAXABuACAAIAAgACAAIAAgACAAIABwAHIAbwBkAHUAYwB0AHMALAAgAHUAXwB2AGEAbABzACAAKgAgAHcAZQBpAGcAaAB0AHMALABcAG4AIAAgACAAIAAgACAAIAAgAFwAbgAgACAAIAAgACAAIAAgACAALwAvACAAQQBkAGQAIABjAG8AbAB1AG0AbgAgAGgAZQBhAGQAZQByAHMAIABpAGYAIABcACIATABCAEwAXAAiACAAbQBvAGQAZQBcAG4AIAAgACAAIAAgACAAIAAgAHYAYQBsAHUAZQBzAF8AYwBvAGwALAAgAEkARgAoAG0AbwBkAGUAIAA9ACAAXAAiAEwAQgBMAFwAIgAsACAAVgBTAFQAQQBDAEsAKABcACIAVgBhAGwAdQBlAFwAIgAsACAAdQBfAHYAYQBsAHMAKQAsACAAdQBfAHYAYQBsAHMAKQAsAFwAbgAgACAAIAAgACAAIAAgACAAdwBlAGkAZwBoAHQAcwBfAGMAbwBsACwAIABJAEYAKABtAG8AZABlACAAPQAgAFwAIgBMAEIATABcACIALAAgAFYAUwBUAEEAQwBLACgAXAAiAFcAZQBpAGcAaAB0AFwAIgAsACAAdwBlAGkAZwBoAHQAcwApACwAIAB3AGUAaQBnAGgAdABzACkALABcAG4AIAAgACAAIAAgACAAIAAgAHAAcgBvAGQAdQBjAHQAcwBfAGMAbwBsACwAIABJAEYAKABtAG8AZABlACAAPQAgAFwAIgBMAEIATABcACIALAAgAFYAUwBUAEEAQwBLACgAXAAiAFAAcgBvAGQAdQBjAHQAXAAiACwAIABwAHIAbwBkAHUAYwB0AHMAKQAsACAAcAByAG8AZAB1AGMAdABzACkALABcAG4AIAAgACAAIAAgACAAIAAgAFwAbgAgACAAIAAgACAAIAAgACAALwAvACAARgBpAG4AYQBsACAAbwB1AHQAcAB1AHQAXABuACAAIAAgACAAIAAgACAAIABIAFMAVABBAEMASwAoAHYAYQBsAHUAZQBzAF8AYwBvAGwALAAgAHcAZQBpAGcAaAB0AHMAXwBjAG8AbAAsACAAcAByAG8AZAB1AGMAdABzAF8AYwBvAGwAKQBcAG4AIAAgACAAIAApAFwAbgApADsAXABuAFwAbgAvACoAIABTAFQAQQBUAF8AVwBUAEQAXwBBAFYARwBcAG4AXABuAFIAZQB0AHUAcgBuAHMAIAB0AGgAZQAgAHcAZQBpAGcAaAB0AGUAZAAgAGEAdgBlAHIAYQBnAGUAIABvAGYAIABhACAAdgBhAGwAdQBlACAAcwBlAHQAIABiAGEAcwBlAGQAIABvAG4AIABhACAAbQBhAHQAYwBoAGkAbgBnACAAdwBlAGkAZwBoAHQAIABzAGUAdAAuAFwAbgBcAG4AQQByAGcAdQBtAGUAbgB0AHMAOgBcAG4ALQAgAHcAdABzACAAIAAgACAAOgAgAGEAcgByAGEAeQAgAG8AZgAgAHcAZQBpAGcAaAB0AHMAXABuAC0AIAB2AGEAbAB1AGUAcwAgADoAIABhAHIAcgBhAHkAIABvAGYAIAB2AGEAbAB1AGUAcwAgACgAcwBhAG0AZQAgAGwAZQBuAGcAdABoACAAYQBzACAAdwBlAGkAZwBoAHQAcwApAFwAbgBcAG4AUgBlAHQAdQByAG4AcwA6AFwAbgAtACAAVwBlAGkAZwBoAHQAZQBkACAAYQB2AGUAcgBhAGcAZQAgAD0AIABTAFUATQBQAFIATwBEAFUAQwBUACgAdwB0AHMALAAgAHYAYQBsAHUAZQBzACkAIAAvACAAUwBVAE0AKAB3AHQAcwApAFwAbgAtACAAUgBlAHQAdQByAG4AcwAgACMATgAvAEEAIABpAGYAIABpAG4AcAB1AHQAIABsAGUAbgBnAHQAaABzACAAbQBpAHMAbQBhAHQAYwBoACAAbwByACAAdwBlAGkAZwBoAHQAIABzAHUAbQAgAGkAcwAgAHoAZQByAG8AXABuAFwAbgAqAC8AXABuAFMAVABBAFQAXwBXAFQARABfAEEAVgBHACAAPQAgAEwAQQBNAEIARABBACgAdwB0AHMALAAgAHYAYQBsAHUAZQBzACwAXABuACAAIAAgACAATABFAFQAKABcAG4AIAAgACAAIAAgACAAIAAgAGwAZQBuAF8AbQBhAHQAYwBoACwAIABDAE8AVQBOAFQAQQAoAHcAdABzACkAIAA9ACAAQwBPAFUATgBUAEEAKAB2AGEAbAB1AGUAcwApACwAXABuACAAIAAgACAAIAAgACAAIAB0AG8AdABhAGwAXwB3AHQALAAgAFMAVQBNACgAdwB0AHMAKQAsAFwAbgAgACAAIAAgACAAIAAgACAAcgBlAHMAdQBsAHQALAAgAEkARgAoAE4ATwBUACgAbABlAG4AXwBtAGEAdABjAGgAKQAgACsAIAAoAHQAbwB0AGEAbABfAHcAdAAgAD0AIAAwACkALAAgAE4AQQAoACkALAAgAFMAVQBNAFAAUgBPAEQAVQBDAFQAKAB3AHQAcwAsACAAdgBhAGwAdQBlAHMAKQAgAC8AIAB0AG8AdABhAGwAXwB3AHQAKQAsAFwAbgAgACAAIAAgACAAIAAgACAAcgBlAHMAdQBsAHQAXABuACAAIAAgACAAKQBcAG4AKQA7AFwAbgBcAG4ALwAqACAAUwBUAEEAVABfAFMARQBMAEYAXwBXAFQARABfAEEAVgBHAFwAbgBcAG4AUgBlAHQAdQByAG4AcwAgAGEAIABzAGUAbABmAC0AdwBlAGkAZwBoAHQAZQBkACAAYQB2AGUAcgBhAGcAZQAgAG8AZgAgAHYAYQBsAHUAZQBzACwAIAB3AGgAZQByAGUAIABlAGEAYwBoACAAdgBhAGwAdQBlACAAaQBzACAAdAByAGUAYQB0AGUAZAAgAGEAcwAgAGkAdABzACAAbwB3AG4AIAB3AGUAaQBnAGgAdAAuAFwAbgBcAG4AQQByAGcAdQBtAGUAbgB0AHMAOgBcAG4ALQAgAHIAYQBuAGcAZQAgADoAIABuAHUAbQBlAHIAaQBjACAAYQByAHIAYQB5AFwAbgBcAG4AUgBlAHQAdQByAG4AcwA6AFwAbgAtACAAowMoAHgAYh2yACkAIAAvACAAowMoAHgAYh0pAFwAbgAtACAAUgBlAHQAdQByAG4AcwAgACMATgAvAEEAIABpAGYAIAB0AG8AdABhAGwAIABzAHUAbQAgAD0AIAAwAFwAbgBcAG4AKgAvAFwAbgBTAFQAQQBUAF8AUwBFAEwARgBfAFcAVABEAF8AQQBWAEcAIAA9ACAATABBAE0AQgBEAEEAKAByAGEAbgBnAGUALABcAG4AIAAgACAAIABMAEUAVAAoAFwAbgAgACAAIAAgACAAIAAgACAAcwB1AG0AXwB2AGEAbABzACwAIABTAFUATQAoAHIAYQBuAGcAZQApACwAXABuACAAIAAgACAAIAAgACAAIAByAGUAcwB1AGwAdAAsACAASQBGACgAcwB1AG0AXwB2AGEAbABzACAAPQAgADAALAAgAE4AQQAoACkALAAgAFMAVQBNAFAAUgBPAEQAVQBDAFQAKAByAGEAbgBnAGUALAAgAHIAYQBuAGcAZQApACAALwAgAHMAdQBtAF8AdgBhAGwAcwApACwAXABuACAAIAAgACAAIAAgACAAIAByAGUAcwB1AGwAdABcAG4AIAAgACAAIAApAFwAbgApADsAXABuAFwAbgAvACoAIABTAFQAQQBUAF8AUABDAFQAXwBSAEUATQBBAFAAXABuAFwAbgBSAGUAcwBjAGEAbABlAHMAIABhACAAdgBhAGwAdQBlACAAZgByAG8AbQAgAG8AbgBlACAAbgB1AG0AZQByAGkAYwAgAHIAYQBuAGcAZQAgAGkAbgB0AG8AIABhAG4AbwB0AGgAZQByACwAIABwAHIAZQBzAGUAcgB2AGkAbgBnACAAaQB0AHMAXABuAHIAZQBsAGEAdABpAHYAZQAgAHAAbwBzAGkAdABpAG8AbgAgACgAcABlAHIAYwBlAG4AdABpAGwAZQApACAAYgBlAHQAdwBlAGUAbgAgAHQAaABlACAAdAB3AG8AIABpAG4AdABlAHIAdgBhAGwAcwAuAFwAbgBcAG4AQQByAGcAdQBtAGUAbgB0AHMAOgBcAG4ALQAgAFMAdABhAHIAdABNAGkAbgAsACAAUwB0AGEAcgB0AE0AYQB4ACAAOgAgAG8AcgBpAGcAaQBuAGEAbAAgAG4AdQBtAGUAcgBpAGMAIAByAGEAbgBnAGUAXABuAC0AIABUAGEAcgBnAGUAdAAgACAAIAAgACAAIAAgACAAIAAgACAAIAAgADoAIAB2AGEAbAB1AGUAIAB3AGkAdABoAGkAbgAgAHQAaABlACAAbwByAGkAZwBpAG4AYQBsACAAcgBhAG4AZwBlAFwAbgAtACAARQBuAGQATQBpAG4ALAAgAEUAbgBkAE0AYQB4ACAAIAAgACAAIAA6ACAAZABlAHMAdABpAG4AYQB0AGkAbwBuACAAcgBhAG4AZwBlAFwAbgAtACAAZABlAGMAcAByAGUAYwAgACgAbwBwAHQAaQBvAG4AYQBsACkAIAA6ACAAZABlAGMAaQBtAGEAbAAgAHAAcgBlAGMAaQBzAGkAbwBuACAAKABkAGUAZgBhAHUAbAB0ACAAPQAgADEANQApAFwAbgBcAG4AUgBlAHQAdQByAG4AcwA6AFwAbgAtACAAVABoAGUAIABwAGUAcgBjAGUAbgB0AGkAbABlAC0AZQBxAHUAaQB2AGEAbABlAG4AdAAgAHYAYQBsAHUAZQAgAGkAbgAgAHQAaABlACAAcwBlAGMAbwBuAGQAIAByAGEAbgBnAGUAXABuAFwAbgBFAHgAYQBtAHAAbABlADoAXABuACAAIAAgACAAUwBUAEEAVABfAFAAQwBUAF8AUgBFAE0AQQBQACgAMwAsACAAMQAxACwAIAA1ACwAIAAyACwAIAAxADkAKQBcAG4AIAAgACAAIACSISAANgAuADIANQAgACgAcwBpAG4AYwBlACAANQAgAGkAcwAgADIANQAlACAAYgBlAHQAdwBlAGUAbgAgADMAEyAxADEALAAgAGEAbgBkACAANgAuADIANQAgAGkAcwAgADIANQAlACAAYgBlAHQAdwBlAGUAbgAgADIAEyAxADkAKQBcAG4AXABuACoALwBcAG4AUwBUAEEAVABfAFAAQwBUAF8AUgBFAE0AQQBQACAAPQAgAEwAQQBNAEIARABBACgAUwB0AGEAcgB0AE0AaQBuACwAIABTAHQAYQByAHQATQBhAHgALAAgAFQAYQByAGcAZQB0ACwAIABFAG4AZABNAGkAbgAsACAARQBuAGQATQBhAHgALAAgAFsAZABlAGMAcAByAGUAYwBdACwAXABuACAAIAAgACAATABFAFQAKABcAG4AIAAgACAAIAAgACAAIAAgAGQAZQBjAHAAcgBlAGMALAAgAEkARgAoAEkAUwBPAE0ASQBUAFQARQBEACgAZABlAGMAcAByAGUAYwApACwAIAAxADUALAAgAGQAZQBjAHAAcgBlAGMAKQAsAFwAbgAgACAAIAAgACAAIAAgACAAcABjAHQALAAgACgAVABhAHIAZwBlAHQAIAAtACAAUwB0AGEAcgB0AE0AaQBuACkAIAAvACAAKABTAHQAYQByAHQATQBhAHgAIAAtACAAUwB0AGEAcgB0AE0AaQBuACkALABcAG4AIAAgACAAIAAgACAAIAAgAGMAYQBsAGMALAAgAHAAYwB0ACAAKgAgACgARQBuAGQATQBhAHgAIAAtACAARQBuAGQATQBpAG4AKQAgACsAIABFAG4AZABNAGkAbgAsAFwAbgAgACAAIAAgACAAIAAgACAAUgBPAFUATgBEACgAYwBhAGwAYwAsACAAZABlAGMAcAByAGUAYwApAFwAbgAgACAAIAAgACkAXABuACkAOwBcAG4AXABuAC8AKgAgAFMAVABBAFQAXwBQAEMAVABfAE8ARgBfAFIAQQBOAEcARQBcAG4AXABuAFIAZQB0AHUAcgBuAHMAIAB0AGgAZQAgAHAAZQByAGMAZQBuAHQAaQBsAGUAIAAoAGEAcwAgAGEAIABkAGUAYwBpAG0AYQBsACAAZgByAGEAYwB0AGkAbwBuACkAIAB0AGgAYQB0ACAAYQAgAHYAYQBsAHUAZQAgAHIAZQBwAHIAZQBzAGUAbgB0AHMAXABuAHcAaQB0AGgAaQBuACAAYQAgAHMAcABlAGMAaQBmAGkAZQBkACAAbgB1AG0AZQByAGkAYwAgAHIAYQBuAGcAZQAuAFwAbgBcAG4AQQByAGcAdQBtAGUAbgB0AHMAOgBcAG4ALQAgAG0AaQBuACAAIAAgACAAIAAgADoAIABsAG8AdwBlAHIAIABiAG8AdQBuAGQAIABvAGYAIAByAGEAbgBnAGUAXABuAC0AIABtAGEAeAAgACAAIAAgACAAIAA6ACAAdQBwAHAAZQByACAAYgBvAHUAbgBkACAAbwBmACAAcgBhAG4AZwBlAFwAbgAtACAAdgBhAGwAdQBlACAAIAAgACAAOgAgAHYAYQBsAHUAZQAgAHQAbwAgAGUAdgBhAGwAdQBhAHQAZQBcAG4ALQAgAGQAZQBjAHAAcgBlAGMAIAAgADoAIABvAHAAdABpAG8AbgBhAGwAIABkAGUAYwBpAG0AYQBsACAAcAByAGUAYwBpAHMAaQBvAG4AIAAoAGQAZQBmAGEAdQBsAHQAIAA9ACAAMQA1ACkAXABuAFwAbgBSAGUAdAB1AHIAbgBzADoAXABuAC0AIABUAGgAZQAgAHAAcgBvAHAAbwByAHQAaQBvAG4AYQBsACAAcABvAHMAaQB0AGkAbwBuACAAbwBmACAAYAB2AGEAbAB1AGUAYAAgAGkAbgAgAHQAaABlACAAcgBhAG4AZwBlACAAWwBtAGkAbgAsACAAbQBhAHgAXQBcAG4AXABuAEUAeABhAG0AcABsAGUAOgBcAG4AIAAgACAAIABTAFQAQQBUAF8AUABDAFQAXwBPAEYAXwBSAEEATgBHAEUAKAAzACwAIAAxADIALAAgADcAKQBcAG4AIAAgACAAIACSISAAMAAuADQANAA0AC4ALgAuACAAKABiAGUAYwBhAHUAcwBlACAANwAgAGkAcwAgADQANAAuADQAJQAgAG8AZgAgAHQAaABlACAAdwBhAHkAIABmAHIAbwBtACAAMwAgAHQAbwAgADEAMgApAFwAbgBcAG4AKgAvAFwAbgBTAFQAQQBUAF8AUABDAFQAXwBPAEYAXwBSAEEATgBHAEUAIAA9ACAATABBAE0AQgBEAEEAKABtAGkAbgAsACAAbQBhAHgALAAgAHYAYQBsAHUAZQAsACAAWwBkAGUAYwBwAHIAZQBjAF0ALABcAG4AIAAgACAAIABMAEUAVAAoAFwAbgAgACAAIAAgACAAIAAgACAAZABlAGMAcAByAGUAYwAsACAASQBGACgASQBTAE8ATQBJAFQAVABFAEQAKABkAGUAYwBwAHIAZQBjACkALAAgADEANQAsACAAZABlAGMAcAByAGUAYwApACwAXABuACAAIAAgACAAIAAgACAAIABjAGEAbABjACwAIAAoAHYAYQBsAHUAZQAgAC0AIABtAGkAbgApACAALwAgACgAbQBhAHgAIAAtACAAbQBpAG4AKQAsAFwAbgAgACAAIAAgACAAIAAgACAAUgBPAFUATgBEACgAYwBhAGwAYwAsACAAZABlAGMAcAByAGUAYwApAFwAbgAgACAAIAAgACkAXABuACkAOwBcAG4AXABuAC8AKgAgAFMAVABBAFQAXwBWAEEATABVAEUAXwBPAEYAXwBQAEMAVABcAG4AXABuAFIAZQB0AHUAcgBuAHMAIAB0AGgAZQAgAHYAYQBsAHUAZQAgAHQAaABhAHQAIABjAG8AcgByAGUAcwBwAG8AbgBkAHMAIAB0AG8AIABhACAAZwBpAHYAZQBuACAAcABlAHIAYwBlAG4AdABhAGcAZQAgACgAYQBzACAAYQAgAGQAZQBjAGkAbQBhAGwAKQAgAFwAbgB3AGkAdABoAGkAbgAgAGEAIABzAHAAZQBjAGkAZgBpAGUAZAAgAG4AdQBtAGUAcgBpAGMAIAByAGEAbgBnAGUALgBcAG4AXABuAEEAcgBnAHUAbQBlAG4AdABzADoAXABuAC0AIABtAGkAbgAgACAAIAAgACAAIAA6ACAAbABvAHcAZQByACAAYgBvAHUAbgBkACAAbwBmACAAcgBhAG4AZwBlAFwAbgAtACAAbQBhAHgAIAAgACAAIAAgACAAOgAgAHUAcABwAGUAcgAgAGIAbwB1AG4AZAAgAG8AZgAgAHIAYQBuAGcAZQBcAG4ALQAgAHAAYwB0ACAAIAAgACAAIAAgADoAIABwAGUAcgBjAGUAbgB0AGEAZwBlACAAZQB4AHAAcgBlAHMAcwBlAGQAIABhAHMAIABhACAAZABlAGMAaQBtAGEAbAAgACgAZQAuAGcALgAgADAALgA0ADAANgA1ACAAZgBvAHIAIAA0ADAALgA2ADUAJQApAFwAbgAtACAAZABlAGMAcAByAGUAYwAgACAAOgAgAG8AcAB0AGkAbwBuAGEAbAAgAGQAZQBjAGkAbQBhAGwAIABwAHIAZQBjAGkAcwBpAG8AbgAgACgAZABlAGYAYQB1AGwAdAAgAD0AIAAxADUAKQBcAG4AXABuAFIAZQB0AHUAcgBuAHMAOgBcAG4ALQAgAFQAaABlACAAdgBhAGwAdQBlACAAYQB0ACAAdABoAGUAIABnAGkAdgBlAG4AIABwAGUAcgBjAGUAbgB0AGkAbABlACAAYgBlAHQAdwBlAGUAbgAgAG0AaQBuACAAYQBuAGQAIABtAGEAeABcAG4AXABuAEUAeABhAG0AcABsAGUAOgBcAG4AIAAgACAAIABTAFQAQQBUAF8AVgBBAEwAVQBFAF8ATwBGAF8AUABDAFQAKAAzACwAIAAxADIALAAgADAALgA0ADAANgA1ACkAXABuACAAIAAgACAAkiEgADYALgA2ADUAOAA1ACAAKAB3AGgAaQBjAGgAIABpAHMAIAA0ADAALgA2ADUAJQAgAGIAZQB0AHcAZQBlAG4AIAAzACAAYQBuAGQAIAAxADIAKQBcAG4AXABuACoALwBcAG4AUwBUAEEAVABfAFYAQQBMAFUARQBfAE8ARgBfAFAAQwBUACAAPQAgAEwAQQBNAEIARABBACgAbQBpAG4ALAAgAG0AYQB4ACwAIABwAGMAdAAsACAAWwBkAGUAYwBwAHIAZQBjAF0ALABcAG4AIAAgACAAIABMAEUAVAAoAFwAbgAgACAAIAAgACAAIAAgACAAZABlAGMAcAByAGUAYwAsACAASQBGACgASQBTAE8ATQBJAFQAVABFAEQAKABkAGUAYwBwAHIAZQBjACkALAAgADEANQAsACAAZABlAGMAcAByAGUAYwApACwAXABuACAAIAAgACAAIAAgACAAIABjAGEAbABjACwAIABwAGMAdAAgACoAIAAoAG0AYQB4ACAALQAgAG0AaQBuACkAIAArACAAbQBpAG4ALABcAG4AIAAgACAAIAAgACAAIAAgAFIATwBVAE4ARAAoAGMAYQBsAGMALAAgAGQAZQBjAHAAcgBlAGMAKQBcAG4AIAAgACAAIAApAFwAbgApADsAXABuAFwAbgAvACoAIABTAFQAQQBUAF8AQgBFAE4ARgBPAFIARABfAFQAQQBCAEwARQBcAG4AXABuAFIAZQB0AHUAcgBuAHMAIAB0AGgAZQAgAHQAaABlAG8AcgBlAHQAaQBjAGEAbAAgAEIAZQBuAGYAbwByAGQAIABkAGkAcwB0AHIAaQBiAHUAdABpAG8AbgAgAHAAcgBvAGIAYQBiAGkAbABpAHQAaQBlAHMAIABmAG8AcgAgAGwAZQBhAGQAaQBuAGcAIABkAGkAZwBpAHQAcwAgADEAIAB0AGgAcgBvAHUAZwBoACAAOQAuAFwAbgBcAG4AQQByAGcAdQBtAGUAbgB0AHMAOgBcAG4ALQAgAG0AbwBkAGUAIAAoAG8AcAB0AGkAbwBuAGEAbAApADoAIABcAG4AIAAgACAAIAAtACAAXAAiAEwAQgBMAFwAIgAgAJIhIAByAGUAdAB1AHIAbgBzACAAYQAgADIALQBjAG8AbAB1AG0AbgAgAGEAcgByAGEAeQA6ACAARABpAGcAaQB0ACAAfAAgAFAAcgBvAGIAYQBiAGkAbABpAHQAeQBcAG4AIAAgACAAIAAtACAAYgBsAGEAbgBrAC8AbwBtAGkAdAB0AGUAZAAgAJIhIAByAGUAdAB1AHIAbgBzACAAcgBhAHcAIABwAHIAbwBiAGEAYgBpAGwAaQB0AGkAZQBzACAAbwBuAGwAeQAgACgAMQAtAGMAbwBsAHUAbQBuACkAXABuAFwAbgBSAGUAdAB1AHIAbgBzADoAXABuAC0AIABBACAAdgBlAHIAdABpAGMAYQBsACAAbABpAHMAdAAgAG8AZgAgADkAIABCAGUAbgBmAG8AcgBkACAAcAByAG8AYgBhAGIAaQBsAGkAdABpAGUAcwAgACgAbABvAGcALQBiAGEAcwBlAGQAIABkAGkAcwB0AHIAaQBiAHUAdABpAG8AbgApAFwAbgAtACAATwBwAHQAaQBvAG4AYQBsAGwAeQAgAGwAYQBiAGUAbABlAGQAIAB3AGkAdABoACAAZABpAGcAaQB0AHMAIAAxACAAdABoAHIAbwB1AGcAaAAgADkAXABuAFwAbgBGAG8AcgBtAHUAbABhADoAXABuAC0AIABQACgAZAApACAAPQAgAEwATwBHADEAMAAoADEAIAArACAAMQAvAGQAKQAsACAAZgBvAHIAIABkACAAaQBuACAAewAxACwAIAAyACwAIAAuAC4ALgAsACAAOQB9AFwAbgBcAG4AQwBvAG0AbQBvAG4AbAB5ACAAdQBzAGUAZAAgAGYAbwByADoAXABuAC0AIABEAGUAdABlAGMAdABpAG4AZwAgAHUAbgBuAGEAdAB1AHIAYQBsACAAcABhAHQAdABlAHIAbgBzACAAaQBuACAAZABhAHQAYQBzAGUAdABzAFwAbgAtACAARgByAGEAdQBkACAAZABlAHQAZQBjAHQAaQBvAG4AIABhAG4AZAAgAGYAbwByAGUAbgBzAGkAYwAgAGEAYwBjAG8AdQBuAHQAaQBuAGcAXABuAC0AIABNAG8AZABlAGwAaQBuAGcAIABkAGkAcwB0AHIAaQBiAHUAdABpAG8AbgBzACAAbwBmACAAbgBhAHQAdQByAGEAbABsAHkAIABvAGMAYwB1AHIAcgBpAG4AZwAgAG4AdQBtAGUAcgBpAGMAYQBsACAAZABhAHQAYQBcAG4AXABuACoALwBcAG4AUwBUAEEAVABfAEIARQBOAEYATwBSAEQAXwBUAEEAQgBMAEUAIAA9ACAATABBAE0AQgBEAEEAKABbAG0AbwBkAGUAXQAsAFwAbgAgACAAIAAgAEwARQBUACgAXABuACAAIAAgACAAIAAgACAAIABtAG8AZABlACwAIABJAEYAKABJAFMATwBNAEkAVABUAEUARAAoAG0AbwBkAGUAKQAsACAAXAAiAFwAIgAsACAAVQBQAFAARQBSACgAbQBvAGQAZQApACkALABcAG4AIAAgACAAIAAgACAAIAAgAFwAbgAgACAAIAAgACAAIAAgACAALwAvACAARABpAGcAaQB0AHMAIAAxACAAdABoAHIAbwB1AGcAaAAgADkAXABuACAAIAAgACAAIAAgACAAIABkAGkAZwBpAHQAcwAsACAAUwBFAFEAVQBFAE4AQwBFACgAOQAsACAALAAgADEALAAgADEAKQAsAFwAbgAgACAAIAAgACAAIAAgACAAXABuACAAIAAgACAAIAAgACAAIAAvAC8AIABCAGUAbgBmAG8AcgBkACAAcAByAG8AYgBhAGIAaQBsAGkAdABpAGUAcwBcAG4AIAAgACAAIAAgACAAIAAgAHAAcgBvAGIAcwAsACAAQgBZAFIATwBXACgAZABpAGcAaQB0AHMALAAgAEwAQQBNAEIARABBACgAZAAsACAATABPAEcAMQAwACgAMQAgACsAIAAoADEAIAAvACAAZAApACkAKQApACwAXABuACAAIAAgACAAIAAgACAAIABcAG4AIAAgACAAIAAgACAAIAAgAC8ALwAgAE8AcAB0AGkAbwBuAGEAbAAgAGwAYQBiAGUAbABlAGQAIABvAHUAdABwAHUAdABcAG4AIAAgACAAIAAgACAAIAAgAHIAZQBzAHUAbAB0ACwAIABJAEYAKABtAG8AZABlACAAPQAgAFwAIgBMAEIATABcACIALAAgAEgAUwBUAEEAQwBLACgAZABpAGcAaQB0AHMALAAgAHAAcgBvAGIAcwApACwAIABwAHIAbwBiAHMAKQAsAFwAbgAgACAAIAAgACAAIAAgACAAcgBlAHMAdQBsAHQAXABuACAAIAAgACAAKQBcAG4AKQA7AFwAbgBcAG4ALwAqACAAUwBUAEEAVABfAFIATgBEAF8AQgBFAE4ARgBPAFIARABcAG4AXABuAEcAZQBuAGUAcgBhAHQAZQBzACAAbwBuAGUAIABvAHIAIABtAG8AcgBlACAAcgBhAG4AZABvAG0AIABkAGkAZwBpAHQAcwAgAGIAYQBzAGUAZAAgAG8AbgAgAHQAaABlACAAQgBlAG4AZgBvAHIAZAAgAGQAaQBzAHQAcgBpAGIAdQB0AGkAbwBuAC4AXABuAFwAbgBBAHIAZwB1AG0AZQBuAHQAcwA6AFwAbgAtACAAZABpAGcAaQB0AHMAIAAoAG8AcAB0AGkAbwBuAGEAbAApADoAIABuAHUAbQBiAGUAcgAgAG8AZgAgAGQAaQBnAGkAdABzACAAdABvACAAcgBlAHQAdQByAG4AIAAoAGQAZQBmAGEAdQBsAHQAIAA9ACAAMQApAFwAbgBcAG4AUgBlAHQAdQByAG4AcwA6AFwAbgAtACAAQQAgAHMAaQBuAGcAbABlAC0AZABpAGcAaQB0ACAAbgB1AG0AYgBlAHIAIABpAGYAIABkAGkAZwBpAHQAcwAgAD0AIAAxAFwAbgAtACAAQQAgAG0AdQBsAHQAaQAtAGQAaQBnAGkAdAAgAG4AdQBtAGIAZQByACAAYwBvAG0AcABvAHMAZQBkACAAbwBmACAAQgBlAG4AZgBvAHIAZAAtAGQAaQBzAHQAcgBpAGIAdQB0AGUAZAAgAGQAaQBnAGkAdABzACAAbwB0AGgAZQByAHcAaQBzAGUAXABuAFwAbgBEAGkAcwB0AHIAaQBiAHUAdABpAG8AbgA6AFwAbgAtACAAQgBhAHMAZQBkACAAbwBuACAAbABlAGEAZABpAG4AZwAgAGQAaQBnAGkAdAAgAHAAcgBvAGIAYQBiAGkAbABpAHQAaQBlAHMAOgBcAG4AIAAgACAAIABQACgAZAApACAAPQAgAEwATwBHADEAMAAoADEAIAArACAAMQAvAGQAKQAgAGYAbwByACAAZAAgAAgiIAB7ADEALgAuADkAfQBcAG4AXABuACoALwBcAG4AUwBUAEEAVABfAFIATgBEAF8AQgBFAE4ARgBPAFIARAAgAD0AIABMAEEATQBCAEQAQQAoAFsAZABpAGcAaQB0AHMAXQAsAFwAbgAgACAAIAAgAEwARQBUACgAXABuACAAIAAgACAAIAAgACAAIABkAGkAZwBpAHQAcwAsACAASQBGACgASQBTAE8ATQBJAFQAVABFAEQAKABkAGkAZwBpAHQAcwApACwAIAAxACwAIABkAGkAZwBpAHQAcwApACwAXABuACAAIAAgACAAIAAgACAAIABcAG4AIAAgACAAIAAgACAAIAAgAC8ALwAgAEQAaQBnAGkAdAAgAHIAYQBuAGcAZQAgADEAEyA5AFwAbgAgACAAIAAgACAAIAAgACAAbgB1AG0AbABpAHMAdAAsACAAUwBFAFEAVQBFAE4AQwBFACgAOQAsACAALAAgADEALAAgADEAKQAsAFwAbgAgACAAIAAgACAAIAAgACAAXABuACAAIAAgACAAIAAgACAAIAAvAC8AIABDAHUAbQB1AGwAYQB0AGkAdgBlACAAQgBlAG4AZgBvAHIAZAAgAHAAcgBvAGIAYQBiAGkAbABpAHQAaQBlAHMAXABuACAAIAAgACAAIAAgACAAIABwAHIAbwBiAGwAaQBzAHQALAAgAHsAMAAuADMAMAAxACwAIAAwAC4ANAA3ADcALAAgADAALgA2ADAAMgAsACAAMAAuADYAOQA5ACwAIAAwAC4ANwA3ADgALAAgADAALgA4ADQANQAsACAAMAAuADkAMAAzACwAIAAwAC4AOQA1ADQALAAgADEAfQAsAFwAbgAgACAAIAAgACAAIAAgACAAXABuACAAIAAgACAAIAAgACAAIAAvAC8AIABHAGUAbgBlAHIAYQB0AGUAIAByAGEAbgBkAG8AbQAgAGEAcgByAGEAeQAgAG8AZgAgAHAAZQByAGMAZQBuAHQAaQBsAGUAcwBcAG4AIAAgACAAIAAgACAAIAAgAHIAYQBuAGQAXwBuAHUAbQBzACwAIABSAEEATgBEAEEAUgBSAEEAWQAoAGQAaQBnAGkAdABzACwAIAAxACkALABcAG4AIAAgACAAIAAgACAAIAAgAFwAbgAgACAAIAAgACAAIAAgACAALwAvACAATQBhAHQAYwBoACAAdABvACAAZABpAGcAaQB0ACAAdgBpAGEAIABwAGUAcgBjAGUAbgB0AGkAbABlACAAbQBhAHAAcABpAG4AZwBcAG4AIAAgACAAIAAgACAAIAAgAGkAbgBkAGkAYwBlAHMALAAgAE0AQQBUAEMASAAoAFgATABPAE8ASwBVAFAAKAByAGEAbgBkAF8AbgB1AG0AcwAsACAAcAByAG8AYgBsAGkAcwB0ACwAIABwAHIAbwBiAGwAaQBzAHQALAAgACwAIAAxACkALAAgAHAAcgBvAGIAbABpAHMAdAAsACAAMQApACwAXABuACAAIAAgACAAIAAgACAAIABkAGkAZwBpAHQAcwBfAGcAZQBuAGUAcgBhAHQAZQBkACwAIABJAE4ARABFAFgAKABuAHUAbQBsAGkAcwB0ACwAIABpAG4AZABpAGMAZQBzACkALABcAG4AIAAgACAAIAAgACAAIAAgAFwAbgAgACAAIAAgACAAIAAgACAALwAvACAATwB1AHQAcAB1AHQAIABhAHMAIABuAHUAbQBlAHIAaQBjACAAdgBhAGwAdQBlAFwAbgAgACAAIAAgACAAIAAgACAAbwB1AHQAcAB1AHQALAAgAEkARgAoAFwAbgAgACAAIAAgACAAIAAgACAAIAAgACAAIABkAGkAZwBpAHQAcwAgAD0AIAAxACwAXABuACAAIAAgACAAIAAgACAAIAAgACAAIAAgAFYAQQBMAFUARQAoAGQAaQBnAGkAdABzAF8AZwBlAG4AZQByAGEAdABlAGQAKQAsAFwAbgAgACAAIAAgACAAIAAgACAAIAAgACAAIABWAEEATABVAEUAKABUAEUAWABUAEoATwBJAE4AKABcACIAXAAiACwAIABUAFIAVQBFACwAIABkAGkAZwBpAHQAcwBfAGcAZQBuAGUAcgBhAHQAZQBkACkAKQBcAG4AIAAgACAAIAAgACAAIAAgACkALABcAG4AIAAgACAAIAAgACAAIAAgAG8AdQB0AHAAdQB0AFwAbgAgACAAIAAgACkAXABuACkAOwBcAG4AXABuAC8AKgAgAFMAVABBAFQAXwBWAEEATABfAEIAUgBBAEMASwBFAFQAXABuAFwAbgBSAGUAdAB1AHIAbgBzACAAdABoAGUAIAB2AGEAbAB1AGUAcwAgAGkAbgAgAGEAIABkAGEAdABhAHMAZQB0ACAAdABoAGEAdAAgAGIAcgBhAGMAawBlAHQAIABhACAAcwBwAGUAYwBpAGYAaQBlAGQAIAB0AGEAcgBnAGUAdAAgAHYAYQBsAHUAZQAuAFwAbgBcAG4AQQByAGcAdQBtAGUAbgB0AHMAOgBcAG4ALQAgAFQAZQBzAHQAQQByAHIAYQB5ACAAOgAgAGEAcgByAGEAeQAgAG8AZgAgAG4AdQBtAGUAcgBpAGMAIAB2AGEAbAB1AGUAcwBcAG4ALQAgAFQAYQByAGcAZQB0ACAAIAAgACAAOgAgAHQAaABlACAAdgBhAGwAdQBlACAAdABvACAAZgBpAG4AZAAgAGIAcgBhAGMAawBlAHQAaQBuAGcAIABiAG8AdQBuAGQAcwAgAGYAbwByAFwAbgAtACAAaQBuAGMAbAAgACAAIAAgACAAIAA6ACAAbwBwAHQAaQBvAG4AYQBsACwAIABcACIASQBOAEMAXAAiACAAKABkAGUAZgBhAHUAbAB0ACkAIABpAG4AYwBsAHUAZABlAHMAIAB0AGEAcgBnAGUAdAAgAGkAbgAgAHIAZQBzAHUAbAB0ACwAIABcACIARQBYAEMAXAAiACAAZQB4AGMAbAB1AGQAZQBzACAAaQB0AFwAbgAtACAAbQBvAGQAZQAgACAAIAAgACAAIAA6ACAAbwBwAHQAaQBvAG4AYQBsACAAbABhAHkAbwB1AHQAOgBcAG4AIAAgACAAIABcACIAVgBFAFIAXAAiACAAPQAgAHYAZQByAHQAaQBjAGEAbAAgAGEAcgByAGEAeQAgACgAZABlAGYAYQB1AGwAdAApAFwAbgAgACAAIAAgAFwAIgBIAE8AUgBcACIAIAA9ACAAaABvAHIAaQB6AG8AbgB0AGEAbAAgAGEAcgByAGEAeQBcAG4AIAAgACAAIABcACIAUwBUAFIAXAAiACAAPQAgAHMAdAByAGkAbgBnACAAZgBvAHIAbQBhAHQAIABcACIAKABsAG8AdwBlAHIAIAA6ACAAWwB0AGEAcgBnAGUAdABdACAAOgAgAHUAcABwAGUAcgApAFwAIgBcAG4ALQAgAGwAYgBsACAAIAAgACAAIAAgACAAOgAgAG8AcAB0AGkAbwBuAGEAbAAgAGsAZQB5AHcAbwByAGQAIABcACIATABCAEwAXAAiACAAdABvACAAaQBuAGMAbAB1AGQAZQAgAGwAYQBiAGUAbABzACAAaQBuACAAbwB1AHQAcAB1AHQAIAAoAGkAZwBuAG8AcgBlAGQAIABpAG4AIABcACIAUwBUAFIAXAAiACAAbQBvAGQAZQApAFwAbgAtACAAcAByAGUAYwAgACAAIAAgACAAIAA6ACAAbwBwAHQAaQBvAG4AYQBsACAAZABlAGMAaQBtAGEAbAAgAHAAcgBlAGMAaQBzAGkAbwBuACAAdABvACAAcgBvAHUAbgBkACAAdABvACAAKABkAGUAZgBhAHUAbAB0ACAAPQAgADMAKQBcAG4AXABuAFIAZQB0AHUAcgBuAHMAOgBcAG4ALQAgAFQAaABlACAAdgBhAGwAdQBlAHMAIABpAG0AbQBlAGQAaQBhAHQAZQBsAHkAIABhAGIAbwB2AGUAIABhAG4AZAAgAGIAZQBsAG8AdwAgAHQAaABlACAAdABhAHIAZwBlAHQAIAAoAG8AcgAgAGEAbABzAG8AIAB0AGgAZQAgAHQAYQByAGcAZQB0ACwAIABpAGYAIABcACIASQBOAEMAXAAiACkAXABuAC0AIABPAHUAdABwAHUAdAAgAGEAcwAgAGEAcgByAGEAeQAgACgAdgBlAHIAdABpAGMAYQBsACAAbwByACAAaABvAHIAaQB6AG8AbgB0AGEAbAApACwAIABzAHQAcgBpAG4AZwAsACAAbwByACAAbABhAGIAZQBsAGUAZAAgAGEAcgByAGEAeQBcAG4AXABuACoALwBcAG4AUwBUAEEAVABfAFYAQQBMAF8AQgBSAEEAQwBLAEUAVAAgAD0AIABMAEEATQBCAEQAQQAoAFQAZQBzAHQAQQByAHIAYQB5ACwAIABUAGEAcgBnAGUAdAAsACAAWwBpAG4AYwBsAF0ALAAgAFsAbQBvAGQAZQBdACwAIABbAGwAYgBsAF0ALAAgAFsAcAByAGUAYwBdACwAXABuACAAIAAgACAATABFAFQAKABcAG4AIAAgACAAIAAgACAAIAAgAHAAcgBlAGMALAAgAEkARgAoAEkAUwBPAE0ASQBUAFQARQBEACgAcAByAGUAYwApACwAIAAzACwAIABwAHIAZQBjACkALABcAG4AIAAgACAAIAAgACAAIAAgAG0AbwBkAGUALAAgAFUAUABQAEUAUgAoAEkARgAoAEkAUwBPAE0ASQBUAFQARQBEACgAbQBvAGQAZQApACwAIABcACIAVgBFAFIAXAAiACwAIABtAG8AZABlACkAKQAsAFwAbgAgACAAIAAgACAAIAAgACAAbABiAGwALAAgAFUAUABQAEUAUgAoAEkARgAoAEkAUwBPAE0ASQBUAFQARQBEACgAbABiAGwAKQAsACAAXAAiAFwAIgAsACAAbABiAGwAKQApACwAXABuACAAIAAgACAAIAAgACAAIABsAGIAbABfAHYAYQBsACwAIABsAGIAbAAgAD0AIABcACIATABCAEwAXAAiACwAXABuACAAIAAgACAAIAAgACAAIABpAG4AYwBsACwAIABVAFAAUABFAFIAKABJAEYAKABJAFMATwBNAEkAVABUAEUARAAoAGkAbgBjAGwAKQAsACAAXAAiAEkATgBDAFwAIgAsACAAaQBuAGMAbAApACkALABcAG4AIAAgACAAIAAgACAAIAAgAFwAbgAgACAAIAAgACAAIAAgACAALwAvACAAQwBvAG0AcAB1AHQAZQAgAGIAbwB1AG4AZABpAG4AZwAgAHYAYQBsAHUAZQBzAFwAbgAgACAAIAAgACAAIAAgACAAbABvAHcAZQByACwAIABNAEEAWAAoAEYASQBMAFQARQBSACgAVABlAHMAdABBAHIAcgBhAHkALAAgAFQAZQBzAHQAQQByAHIAYQB5ACAAPAAgAFQAYQByAGcAZQB0ACkAKQAsAFwAbgAgACAAIAAgACAAIAAgACAAdQBwAHAAZQByACwAIABNAEkATgAoAEYASQBMAFQARQBSACgAVABlAHMAdABBAHIAcgBhAHkALAAgAFQAZQBzAHQAQQByAHIAYQB5ACAAPgAgAFQAYQByAGcAZQB0ACkAKQAsAFwAbgAgACAAIAAgACAAIAAgACAAXABuACAAIAAgACAAIAAgACAAIAAvAC8AIABCAHUAaQBsAGQAIAB2AGEAbAB1AGUAIABsAGkAcwB0ACAAYgBhAHMAZQBkACAAbwBuACAAaQBuAGMAbAB1AHMAaQBvAG4AXABuACAAIAAgACAAIAAgACAAIAB2AGEAbABfAGEAcgByAGEAeQAsACAASQBGACgAaQBuAGMAbAAgAD0AIABcACIASQBOAEMAXAAiACwAIABWAFMAVABBAEMASwAoAGwAbwB3AGUAcgAsACAAVABhAHIAZwBlAHQALAAgAHUAcABwAGUAcgApACwAIABWAFMAVABBAEMASwAoAGwAbwB3AGUAcgAsACAAdQBwAHAAZQByACkAKQAsAFwAbgAgACAAIAAgACAAIAAgACAAdgBhAGwAXwBhAHIAcgBhAHkAXwByACwAIABSAE8AVQBOAEQAKAB2AGEAbABfAGEAcgByAGEAeQAsACAAcAByAGUAYwApACwAXABuACAAIAAgACAAIAAgACAAIABcAG4AIAAgACAAIAAgACAAIAAgAC8ALwAgAEMAbwByAHIAZQBzAHAAbwBuAGQAaQBuAGcAIABsAGEAYgBlAGwAIABsAGkAcwB0AFwAbgAgACAAIAAgACAAIAAgACAAbABiAGwAXwBhAHIAcgBhAHkALAAgAEkARgAoAGkAbgBjAGwAIAA9ACAAXAAiAEkATgBDAFwAIgAsACAAewBcACIATABvAHcAZQByAFwAIgA7ACAAXAAiAFQAYQByAGcAZQB0AFwAIgA7ACAAXAAiAFUAcABwAGUAcgBcACIAfQAsACAAewBcACIATABvAHcAZQByAFwAIgA7ACAAXAAiAFUAcABwAGUAcgBcACIAfQApACwAXABuACAAIAAgACAAIAAgACAAIABcAG4AIAAgACAAIAAgACAAIAAgAC8ALwAgAE8AdQB0AHAAdQB0ACAAcwBlAGwAZQBjAHQAbwByAFwAbgAgACAAIAAgACAAIAAgACAAbwB1AHQAcAB1AHQALAAgAFMAVwBJAFQAQwBIACgAXABuACAAIAAgACAAIAAgACAAIAAgACAAIAAgAG0AbwBkAGUALABcAG4AIAAgACAAIAAgACAAIAAgACAAIAAgACAAXAAiAFMAVABSAFwAIgAsACAAXAAiACgAXAAiACAAJgAgAFQARQBYAFQASgBPAEkATgAoAFwAIgAgADoAIABcACIALAAgACwAIABGAEkAWABFAEQAKAB2AGEAbABfAGEAcgByAGEAeQBfAHIALAAgAHAAcgBlAGMAKQApACAAJgAgAFwAIgApAFwAIgAsAFwAbgAgACAAIAAgACAAIAAgACAAIAAgACAAIABcACIASABPAFIAXAAiACwAIABJAEYAKABcAG4AIAAgACAAIAAgACAAIAAgACAAIAAgACAAIAAgACAAIABsAGIAbABfAHYAYQBsACwAXABuACAAIAAgACAAIAAgACAAIAAgACAAIAAgACAAIAAgACAAVgBTAFQAQQBDAEsAKABUAFIAQQBOAFMAUABPAFMARQAoAGwAYgBsAF8AYQByAHIAYQB5ACkALAAgAFQAUgBBAE4AUwBQAE8AUwBFACgAdgBhAGwAXwBhAHIAcgBhAHkAXwByACkAKQAsAFwAbgAgACAAIAAgACAAIAAgACAAIAAgACAAIAAgACAAIAAgAFQAUgBBAE4AUwBQAE8AUwBFACgAdgBhAGwAXwBhAHIAcgBhAHkAXwByACkAXABuACAAIAAgACAAIAAgACAAIAAgACAAIAAgACkALABcAG4AIAAgACAAIAAgACAAIAAgACAAIAAgACAAXAAiAFYARQBSAFwAIgAsACAASQBGACgAbABiAGwAXwB2AGEAbAAsACAASABTAFQAQQBDAEsAKABsAGIAbABfAGEAcgByAGEAeQAsACAAdgBhAGwAXwBhAHIAcgBhAHkAXwByACkALAAgAHYAYQBsAF8AYQByAHIAYQB5AF8AcgApACwAXABuACAAIAAgACAAIAAgACAAIAAgACAAIAAgAHYAYQBsAF8AYQByAHIAYQB5AF8AcgAgAC8ALwAgAGYAYQBsAGwAYgBhAGMAawAgAGQAZQBmAGEAdQBsAHQAXABuACAAIAAgACAAIAAgACAAIAApACwAXABuACAAIAAgACAAIAAgACAAIABvAHUAdABwAHUAdABcAG4AIAAgACAAIAApAFwAbgApADsAIgB9ACwAewAiAHAAYQB0AGgAIgA6ACIALwBwAHIAbwBqAGUAYwB0AHMALwBTAHQAcgAiACwAIgB0AGUAeAB0ACIAOgAiAC8AKgAgAFMAVABSAF8ARwBFAFQARABJAEcASQBUAFMAXABuACAAIAAgAFAAdQByAHAAbwBzAGUAOgBcAG4AIAAgACAARQB4AHQAcgBhAGMAdABzACAAYQBsAGwAIABkAGkAZwBpAHQAIABjAGgAYQByAGEAYwB0AGUAcgBzACAAKAAwABMgOQApACAAZgByAG8AbQAgAGEAIAB0AGUAeAB0ACAAcwB0AHIAaQBuAGcAIABhAG4AZAAgAHIAZQB0AHUAcgBuAHMAIAB0AGgAZQBtACAAYQBzACAAYQAgAHMAaQBuAGcAbABlACAAcwB0AHIAaQBuAGcALgBcAG4AXABuACAAIAAgAEIAZQBoAGEAdgBpAG8AcgA6AFwAbgAgACAAIAAtACAAUgBlAHQAdQByAG4AcwAgAGEAIABzAHQAcgBpAG4AZwAgAGMAbwBuAHQAYQBpAG4AaQBuAGcAIABvAG4AbAB5ACAAdABoAGUAIABkAGkAZwBpAHQAcwAgAGYAcgBvAG0AIAB0AGgAZQAgAGkAbgBwAHUAdAAgAHQAZQB4AHQALgBcAG4AIAAgACAALQAgAEkAZgAgAG4AbwAgAGQAaQBnAGkAdABzACAAYQByAGUAIABmAG8AdQBuAGQALAAgAHIAZQB0AHUAcgBuAHMAIABhACAAZgBhAGwAbABiAGEAYwBrACAAdgBhAGwAdQBlACAAKABvAHAAdABpAG8AbgBhAGwAKQAuAFwAbgAgACAAIAAtACAARABlAGYAYQB1AGwAdABzACAAdABvACAAXAAiACMATgBPAE4ARQAhAFwAIgAgAGkAZgAgAG4AbwAgAGQAaQBnAGkAdABzACAAYQByAGUAIABmAG8AdQBuAGQAIABhAG4AZAAgAG4AbwAgAGYAYQBsAGwAYgBhAGMAawAgAGkAcwAgAHAAcgBvAHYAaQBkAGUAZAAuAFwAbgAgACAAIAAtACAAUAByAGUAcwBlAHIAdgBlAHMAIABkAGkAZwBpAHQAIABvAHIAZABlAHIAOwAgAGkAZwBuAG8AcgBlAHMAIABuAG8AbgAtAG4AdQBtAGUAcgBpAGMAIABjAGgAYQByAGEAYwB0AGUAcgBzACAAKABpAG4AYwBsAHUAZABpAG4AZwAgAGQAZQBjAGkAbQBhAGwAIABwAG8AaQBuAHQAcwAsACAAcwB5AG0AYgBvAGwAcwAsACAAZQB0AGMALgApAFwAbgBcAG4AIAAgACAASQBuAHAAdQB0AHMAOgBcAG4AIAAgACAALQAgAGkAbgBwAHUAdAAgACAAIAAgACAAIAA6ACAAVABlAHgAdAAgAHMAdAByAGkAbgBnACAAdABvACAAcABhAHIAcwBlACAAZgBvAHIAIABkAGkAZwBpAHQAcwAuAFwAbgAgACAAIAAtACAAWwBmAGEAbABsAGIAYQBjAGsAXQAgADoAIABPAHAAdABpAG8AbgBhAGwALgAgAFYAYQBsAHUAZQAgAHQAbwAgAHIAZQB0AHUAcgBuACAAaQBmACAAbgBvACAAZABpAGcAaQB0AHMAIABhAHIAZQAgAGYAbwB1AG4AZAAgACgAZABlAGYAYQB1AGwAdAA6ACAAXAAiACMATgBPAE4ARQAhAFwAIgApAFwAbgBcAG4AIAAgACAARQB4AGEAbQBwAGwAZQA6AFwAbgAgACAAIABTAFQAUgBfAEcARQBUAEQASQBHAEkAVABTACgAXAAiAFIAbwBvAG0AIAA0ADIAQgBcACIAKQAgACAAIAAgACAAIAAgACAAIAAgAJIhIABcACIANAAyAFwAIgBcAG4AIAAgACAAUwBUAFIAXwBHAEUAVABEAEkARwBJAFQAUwAoAFwAIgBDAG8AZABlADoAIABhAGIAYwBcACIAKQAgACAAIAAgACAAIAAgACAAkiEgAFwAIgAjAE4ATwBOAEUAIQBcACIAXABuACAAIAAgAFMAVABSAF8ARwBFAFQARABJAEcASQBUAFMAKABcACIAYQBiAGMAXAAiACwAIABcACIAXAAiACkAIAAgACAAIAAgACAAIAAgACAAIACSISAAXAAiAFwAIgBcAG4AKgAvAFwAbgBTAFQAUgBfAEcARQBUAEQASQBHAEkAVABTACAAPQAgAEwAQQBNAEIARABBACgAaQBuAHAAdQB0ACwAIABbAGYAYQBsAGwAYgBhAGMAawBdACwAXABuACAAIAAgACAATABFAFQAKABcAG4AIAAgACAAIAAgACAAIAAgAC8ALwAgAEIAcgBlAGEAawAgAHQAaABlACAAaQBuAHAAdQB0ACAAaQBuAHQAbwAgAGEAbgAgAGEAcgByAGEAeQAgAG8AZgAgAGkAbgBkAGkAdgBpAGQAdQBhAGwAIABjAGgAYQByAGEAYwB0AGUAcgBzAFwAbgAgACAAIAAgACAAIAAgACAAYQByAHIAXwBjAGgAYQByAHMALAAgAE0ASQBEACgAaQBuAHAAdQB0ACwAIABTAEUAUQBVAEUATgBDAEUAKABMAEUATgAoAGkAbgBwAHUAdAApACkALAAgADEAKQAsAFwAbgAgACAAIAAgACAAIAAgACAAXABuACAAIAAgACAAIAAgACAAIAAvAC8AIABLAGUAZQBwACAAbwBuAGwAeQAgAHQAaABvAHMAZQAgAGMAaABhAHIAYQBjAHQAZQByAHMAIAB0AGgAYQB0ACAAYQByAGUAIAB2AGEAbABpAGQAIABkAGkAZwBpAHQAcwAgACgAMAATIDkAKQBcAG4AIAAgACAAIAAgACAAIAAgAGEAcgByAF8AZABpAGcAaQB0AHMALAAgAEkARgAoAEkAUwBOAFUATQBCAEUAUgAoAFYAQQBMAFUARQAoAGEAcgByAF8AYwBoAGEAcgBzACkAKQAsACAAYQByAHIAXwBjAGgAYQByAHMALAAgAFwAIgBcACIAKQAsAFwAbgAgACAAIAAgACAAIAAgACAAXABuACAAIAAgACAAIAAgACAAIAAvAC8AIABDAG8AbgBjAGEAdABlAG4AYQB0AGUAIAB0AGgAZQAgAHIAZQBtAGEAaQBuAGkAbgBnACAAZABpAGcAaQB0AHMAIABpAG4AdABvACAAYQAgAHMAaQBuAGcAbABlACAAcwB0AHIAaQBuAGcAXABuACAAIAAgACAAIAAgACAAIAByAGUAcwB1AGwAdAAsACAAVABFAFgAVABKAE8ASQBOACgAXAAiAFwAIgAsACAAVABSAFUARQAsACAAYQByAHIAXwBkAGkAZwBpAHQAcwApACwAXABuACAAIAAgACAAIAAgACAAIABcAG4AIAAgACAAIAAgACAAIAAgAC8ALwAgAFIAZQB0AHUAcgBuACAAZgBhAGwAbABiAGEAYwBrACAAaQBmACAAcgBlAHMAdQBsAHQAIABpAHMAIABlAG0AcAB0AHkAXABuACAAIAAgACAAIAAgACAAIABJAEYAKAByAGUAcwB1AGwAdAAgAD0AIABcACIAXAAiACwAIABJAEYAKABJAFMATwBNAEkAVABUAEUARAAoAGYAYQBsAGwAYgBhAGMAawApACwAIABcACIAIwBOAE8ATgBFACEAXAAiACwAIABmAGEAbABsAGIAYQBjAGsAKQAsACAAcgBlAHMAdQBsAHQAKQBcAG4AIAAgACAAIAApAFwAbgApADsAXABuAFwAbgAvACoAIABTAFQAUgBfAEcARQBUAEMASABBAFIAUwBcAG4AIAAgACAAUAB1AHIAcABvAHMAZQA6AFwAbgAgACAAIABFAHgAdAByAGEAYwB0AHMAIABhAGwAbAAgAG4AbwBuAC0AZABpAGcAaQB0ACAAYwBoAGEAcgBhAGMAdABlAHIAcwAgAGYAcgBvAG0AIABhACAAdABlAHgAdAAgAHMAdAByAGkAbgBnACAAYQBuAGQAIAByAGUAdAB1AHIAbgBzACAAdABoAGUAbQAgAGEAcwAgAGEAIABzAGkAbgBnAGwAZQAgAHMAdAByAGkAbgBnAC4AXABuAFwAbgAgACAAIABCAGUAaABhAHYAaQBvAHIAOgBcAG4AIAAgACAALQAgAFIAZQB0AHUAcgBuAHMAIABhACAAcwB0AHIAaQBuAGcAIABjAG8AbgB0AGEAaQBuAGkAbgBnACAAbwBuAGwAeQAgAGMAaABhAHIAYQBjAHQAZQByAHMAIAB0AGgAYQB0ACAAYQByAGUAIAAqAG4AbwB0ACoAIABuAHUAbQBlAHIAaQBjACAAZABpAGcAaQB0AHMAIAAoADAAEyA5ACkALgBcAG4AIAAgACAALQAgAFAAcgBlAHMAZQByAHYAZQBzACAAYwBoAGEAcgBhAGMAdABlAHIAIABvAHIAZABlAHIALgBcAG4AIAAgACAALQAgAEkAZgAgAG4AbwAgAG4AbwBuAC0AZABpAGcAaQB0ACAAYwBoAGEAcgBhAGMAdABlAHIAcwAgAHIAZQBtAGEAaQBuACwAIAByAGUAdAB1AHIAbgBzACAAZgBhAGwAbABiAGEAYwBrACAAdgBhAGwAdQBlACAAKABkAGUAZgBhAHUAbAB0ADoAIABcACIAIwBOAE8ATgBFACEAXAAiACkAXABuAFwAbgAgACAAIABJAG4AcAB1AHQAcwA6AFwAbgAgACAAIAAtACAAaQBuAHAAdQB0ACAAIAAgACAAIAAgADoAIABUAGUAeAB0ACAAcwB0AHIAaQBuAGcAIAB0AG8AIABwAHIAbwBjAGUAcwBzAC4AXABuACAAIAAgAC0AIABbAGYAYQBsAGwAYgBhAGMAawBdACAAOgAgAE8AcAB0AGkAbwBuAGEAbAAuACAAVgBhAGwAdQBlACAAdABvACAAcgBlAHQAdQByAG4AIABpAGYAIABhAGwAbAAgAGMAaABhAHIAYQBjAHQAZQByAHMAIABhAHIAZQAgAGQAaQBnAGkAdABzACAAKABkAGUAZgBhAHUAbAB0ADoAIABcACIAIwBOAE8ATgBFACEAXAAiACkAXABuAFwAbgAgACAAIABFAHgAYQBtAHAAbABlADoAXABuACAAIAAgAFMAVABSAF8ARwBFAFQAQwBIAEEAUgBTACgAXAAiAGEAYgBjADEAMgAzAFwAIgApACAAIAAgACAAIAAgACAAIACSISAAXAAiAGEAYgBjAFwAIgBcAG4AIAAgACAAUwBUAFIAXwBHAEUAVABDAEgAQQBSAFMAKABcACIANAAwADQAXAAiACkAIAAgACAAIAAgACAAIAAgACAAIAAgAJIhIABcACIAIwBOAE8ATgBFACEAXAAiAFwAbgAgACAAIABTAFQAUgBfAEcARQBUAEMASABBAFIAUwAoAFwAIgA0ADAANABcACIALAAgAFwAIgBcACIAKQAgACAAIAAgACAAIAAgAJIhIABcACIAXAAiAFwAbgAqAC8AXABuAFMAVABSAF8ARwBFAFQAQwBIAEEAUgBTACAAPQAgAEwAQQBNAEIARABBACgAaQBuAHAAdQB0ACwAIABbAGYAYQBsAGwAYgBhAGMAawBdACwAXABuACAAIAAgACAATABFAFQAKABcAG4AIAAgACAAIAAgACAAIAAgAC8ALwAgAEIAcgBlAGEAawAgAGkAbgBwAHUAdAAgAGkAbgB0AG8AIABhAHIAcgBhAHkAIABvAGYAIABzAGkAbgBnAGwAZQAgAGMAaABhAHIAYQBjAHQAZQByAHMAXABuACAAIAAgACAAIAAgACAAIABhAHIAcgBfAGMAaABhAHIAcwAsACAATQBJAEQAKABpAG4AcAB1AHQALAAgAFMARQBRAFUARQBOAEMARQAoAEwARQBOACgAaQBuAHAAdQB0ACkAKQAsACAAMQApACwAXABuACAAIAAgACAAIAAgACAAIABcAG4AIAAgACAAIAAgACAAIAAgAC8ALwAgAEsAZQBlAHAAIABvAG4AbAB5ACAAYwBoAGEAcgBhAGMAdABlAHIAcwAgAHQAaABhAHQAIABmAGEAaQBsACAAbgB1AG0AZQByAGkAYwAgAGMAbwBlAHIAYwBpAG8AbgBcAG4AIAAgACAAIAAgACAAIAAgAGEAcgByAF8AbgBvAG4AZABpAGcAaQB0AHMALAAgAEkARgAoAEkAUwBOAFUATQBCAEUAUgAoAFYAQQBMAFUARQAoAGEAcgByAF8AYwBoAGEAcgBzACkAKQAsACAAXAAiAFwAIgAsACAAYQByAHIAXwBjAGgAYQByAHMAKQAsAFwAbgAgACAAIAAgACAAIAAgACAAXABuACAAIAAgACAAIAAgACAAIAAvAC8AIABDAG8AbQBiAGkAbgBlACAAcgBlAG0AYQBpAG4AaQBuAGcAIABjAGgAYQByAGEAYwB0AGUAcgBzACAAaQBuAHQAbwAgAGEAIABzAGkAbgBnAGwAZQAgAHMAdAByAGkAbgBnAFwAbgAgACAAIAAgACAAIAAgACAAcgBlAHMAdQBsAHQALAAgAFQARQBYAFQASgBPAEkATgAoAFwAIgBcACIALAAgAFQAUgBVAEUALAAgAGEAcgByAF8AbgBvAG4AZABpAGcAaQB0AHMAKQAsAFwAbgAgACAAIAAgACAAIAAgACAAXABuACAAIAAgACAAIAAgACAAIAAvAC8AIABSAGUAdAB1AHIAbgAgAGYAYQBsAGwAYgBhAGMAawAgAGkAZgAgAG4AbwAgAG4AbwBuAC0AZABpAGcAaQB0ACAAYwBoAGEAcgBhAGMAdABlAHIAcwAgAHcAZQByAGUAIABmAG8AdQBuAGQAXABuACAAIAAgACAAIAAgACAAIABJAEYAKAByAGUAcwB1AGwAdAAgAD0AIABcACIAXAAiACwAIABJAEYAKABJAFMATwBNAEkAVABUAEUARAAoAGYAYQBsAGwAYgBhAGMAawApACwAIABcACIAIwBOAE8ATgBFACEAXAAiACwAIABmAGEAbABsAGIAYQBjAGsAKQAsACAAcgBlAHMAdQBsAHQAKQBcAG4AIAAgACAAIAApAFwAbgApADsAXABuAFwAbgAvACoAIABTAFQAUgBfAEYASQBMAFQARQBSAEMASABBAFIAUwBcAG4AIAAgACAAUAB1AHIAcABvAHMAZQA6AFwAbgAgACAAIABGAGkAbAB0AGUAcgBzACAAYwBoAGEAcgBhAGMAdABlAHIAcwAgAGYAcgBvAG0AIABhACAAcwB0AHIAaQBuAGcAIABiAGEAcwBlAGQAIABvAG4AIABhACAAbgBhAG0AZQBkACAAbQBvAGQAZQAuAFwAbgBcAG4AIAAgACAATQBvAGQAZQBzADoAXABuACAAIAAgAFwAIgBEAEcAVABcACIAIABvAHIAIABcACIARABJAEcAXAAiACAAkiEgAEsAZQBlAHAAIABvAG4AbAB5ACAAZABpAGcAaQB0ACAAYwBoAGEAcgBhAGMAdABlAHIAcwAgACgAMAATIDkAKQBcAG4AIAAgACAAXAAiAEwAVABSAFwAIgAgACAAIAAgACAAIAAgACAAIAAgAJIhIABLAGUAZQBwACAAbwBuAGwAeQAgAGwAZQB0AHQAZQByACAAYwBoAGEAcgBhAGMAdABlAHIAcwAgACgAQQATIFoALAAgAGEAEyB6ACkAXABuACAAIAAgAFwAIgBFAEwAUwBcACIAIAAgACAAIAAgACAAIAAgACAAIACSISAASwBlAGUAcAAgAG8AbgBsAHkAIABjAGgAYQByAGEAYwB0AGUAcgBzACAAdABoAGEAdAAgAGEAcgBlACAATgBPAFQAIABkAGkAZwBpAHQAcwAsACAAbABlAHQAdABlAHIAcwAsACAAbwByACAAdwBoAGkAdABlAHMAcABhAGMAZQBcAG4AXABuACAAIAAgAEIAZQBoAGEAdgBpAG8AcgA6AFwAbgAgACAAIAAtACAAQwBoAGEAcgBhAGMAdABlAHIAcwAgAGEAcgBlACAAZQB2AGEAbAB1AGEAdABlAGQAIABvAG4AZQAtAGIAeQAtAG8AbgBlACAAdQBzAGkAbgBnACAAQQBTAEMASQBJACAAYwBvAGQAZQBzAC4AXABuACAAIAAgAC0AIABXAGgAaQB0AGUAcwBwAGEAYwBlACAAaQBuAGMAbAB1AGQAZQBzACAAcwB0AGEAbgBkAGEAcgBkACAAcwBwAGEAYwBlAHMALAAgAHQAYQBiAHMALAAgAGwAaQBuAGUAIABiAHIAZQBhAGsAcwAsACAATgBCAFMAUAAsACAAWgBXAFMAUAAsACAAYQBuAGQAIABOAE4AQgBTAFAALgBcAG4AIAAgACAALQAgAEkAZgAgAG4AbwAgAGMAaABhAHIAYQBjAHQAZQByAHMAIABtAGEAdABjAGgAIAB0AGgAZQAgAG0AbwBkAGUALAAgAHIAZQB0AHUAcgBuAHMAIABmAGEAbABsAGIAYQBjAGsAIAB2AGEAbAB1AGUAIAAoAGQAZQBmAGEAdQBsAHQAOgAgAFwAIgAjAE4ATwBOAEUAIQBcACIAKQBcAG4AXABuACAAIAAgAEkAbgBwAHUAdABzADoAXABuACAAIAAgAC0AIABpAG4AcAB1AHQAIAAgACAAIAAgACAAOgAgAFQAZQB4AHQAIABzAHQAcgBpAG4AZwAgAHQAbwAgAHAAcgBvAGMAZQBzAHMALgBcAG4AIAAgACAALQAgAFsAbQBvAGQAZQBdACAAIAAgACAAIAA6ACAARgBpAGwAdABlAHIAaQBuAGcAIABtAG8AZABlACAAKABkAGUAZgBhAHUAbAB0ADoAIABcACIARABHAFQAXAAiACkAXABuACAAIAAgAC0AIABbAGYAYQBsAGwAYgBhAGMAawBdACAAOgAgAE8AcAB0AGkAbwBuAGEAbAAgAHYAYQBsAHUAZQAgAHQAbwAgAHIAZQB0AHUAcgBuACAAaQBmACAAcgBlAHMAdQBsAHQAIABpAHMAIABlAG0AcAB0AHkAIAAoAGQAZQBmAGEAdQBsAHQAOgAgAFwAIgAjAE4ATwBOAEUAIQBcACIAKQBcAG4AXABuACAAIAAgAEUAeABhAG0AcABsAGUAOgBcAG4AIAAgACAAUwBUAFIAXwBGAEkATABUAEUAUgBDAEgAQQBSAFMAKABcACIAYQBiAGMAMQAyADMAIQA/ACAAXAAiACwAIABcACIARQBMAFMAXAAiACkAIACSISAAXAAiACEAPwBcACIAXABuACoALwBcAG4AUwBUAFIAXwBGAEkATABUAEUAUgBDAEgAQQBSAFMAIAA9ACAATABBAE0AQgBEAEEAKABpAG4AcAB1AHQALAAgAFsAbQBvAGQAZQBdACwAIABbAGYAYQBsAGwAYgBhAGMAawBdACwAXABuACAAIAAgACAATABFAFQAKABcAG4AIAAgACAAIAAgACAAIAAgAC8ALwAgAE4AbwByAG0AYQBsAGkAegBlACAAbQBvAGQAZQAgAGkAbgBwAHUAdABcAG4AIAAgACAAIAAgACAAIAAgAG0AbwBkAGUALAAgAEkARgAoAEkAUwBPAE0ASQBUAFQARQBEACgAbQBvAGQAZQApACwAIABcACIARABHAFQAXAAiACwAIABVAFAAUABFAFIAKABtAG8AZABlACkAKQAsAFwAbgAgACAAIAAgACAAIAAgACAAXABuACAAIAAgACAAIAAgACAAIAAvAC8AIABCAHIAZQBhAGsAIABzAHQAcgBpAG4AZwAgAGkAbgB0AG8AIABhAHIAcgBhAHkAIABvAGYAIABjAGgAYQByAGEAYwB0AGUAcgBzAFwAbgAgACAAIAAgACAAIAAgACAAYQByAHIAXwBjAGgAYQByAHMALAAgAE0ASQBEACgAaQBuAHAAdQB0ACwAIABTAEUAUQBVAEUATgBDAEUAKABMAEUATgAoAGkAbgBwAHUAdAApACkALAAgADEAKQAsAFwAbgAgACAAIAAgACAAIAAgACAAYQByAHIAXwBjAG8AZABlACwAIABDAE8ARABFACgAYQByAHIAXwBjAGgAYQByAHMAKQAsAFwAbgAgACAAIAAgACAAIAAgACAAXABuACAAIAAgACAAIAAgACAAIAAvAC8AIABMAG8AZwBpAGMAIABmAGwAYQBnAHMAXABuACAAIAAgACAAIAAgACAAIABhAHIAcgBfAGkAcwBEAGkAZwBpAHQALAAgACgAYQByAHIAXwBjAG8AZABlACAAPgA9ACAANAA4ACkAIAAqACAAKABhAHIAcgBfAGMAbwBkAGUAIAA8AD0AIAA1ADcAKQAsAFwAbgAgACAAIAAgACAAIAAgACAAYQByAHIAXwBpAHMAVQBwAHAAZQByACwAIAAoAGEAcgByAF8AYwBvAGQAZQAgAD4APQAgADYANQApACAAKgAgACgAYQByAHIAXwBjAG8AZABlACAAPAA9ACAAOQAwACkALABcAG4AIAAgACAAIAAgACAAIAAgAGEAcgByAF8AaQBzAEwAbwB3AGUAcgAsACAAKABhAHIAcgBfAGMAbwBkAGUAIAA+AD0AIAA5ADcAKQAgACoAIAAoAGEAcgByAF8AYwBvAGQAZQAgADwAPQAgADEAMgAyACkALABcAG4AIAAgACAAIAAgACAAIAAgAGEAcgByAF8AaQBzAEwAZQB0AHQAZQByACwAIABhAHIAcgBfAGkAcwBVAHAAcABlAHIAIAArACAAYQByAHIAXwBpAHMATABvAHcAZQByACwAXABuACAAIAAgACAAIAAgACAAIABhAHIAcgBfAGkAcwBXAGgAaQB0AGUAcwBwAGEAYwBlACwAIAAoAGEAcgByAF8AYwBvAGQAZQAgAD0AIAAzADIAKQAgACsAIAAoAGEAcgByAF8AYwBvAGQAZQAgAD0AIAA5ACkAIAArACAAKABhAHIAcgBfAGMAbwBkAGUAIAA9ACAAMQA2ADAAKQAgACsAIAAoAGEAcgByAF8AYwBvAGQAZQAgAD0AIAAxADAAKQAgACsAXABuACAAIAAgACAAIAAgACAAIAAgACAAIAAgACgAYQByAHIAXwBjAG8AZABlACAAPQAgADEAMwApACAAKwAgACgAYQByAHIAXwBjAGgAYQByAHMAIAA9ACAAVQBOAEkAQwBIAEEAUgAoADgAMgAwADMAKQApACAAKwAgACgAYQByAHIAXwBjAGgAYQByAHMAIAA9ACAAVQBOAEkAQwBIAEEAUgAoADgAMgAzADkAKQApACwAXABuACAAIAAgACAAIAAgACAAIABcAG4AIAAgACAAIAAgACAAIAAgAC8ALwAgAEYAaQBsAHQAZQByACAAYwBoAGEAcgBhAGMAdABlAHIAcwAgAGIAYQBzAGUAZAAgAG8AbgAgAG0AbwBkAGUAXABuACAAIAAgACAAIAAgACAAIABhAHIAcgBfAGYAaQBsAHQAZQByAGUAZAAsACAAUwBXAEkAVABDAEgAKABcAG4AIAAgACAAIAAgACAAIAAgACAAIAAgACAAbQBvAGQAZQAsAFwAbgAgACAAIAAgACAAIAAgACAAIAAgACAAIABcACIARABHAFQAXAAiACwAIABJAEYAKABhAHIAcgBfAGkAcwBEAGkAZwBpAHQALAAgAGEAcgByAF8AYwBoAGEAcgBzACwAIABcACIAXAAiACkALABcAG4AIAAgACAAIAAgACAAIAAgACAAIAAgACAAXAAiAEQASQBHAFwAIgAsACAASQBGACgAYQByAHIAXwBpAHMARABpAGcAaQB0ACwAIABhAHIAcgBfAGMAaABhAHIAcwAsACAAXAAiAFwAIgApACwAXABuACAAIAAgACAAIAAgACAAIAAgACAAIAAgAFwAIgBMAFQAUgBcACIALAAgAEkARgAoAGEAcgByAF8AaQBzAEwAZQB0AHQAZQByACwAIABhAHIAcgBfAGMAaABhAHIAcwAsACAAXAAiAFwAIgApACwAXABuACAAIAAgACAAIAAgACAAIAAgACAAIAAgAFwAIgBFAEwAUwBcACIALAAgAEkARgAoAE4ATwBUACgAYQByAHIAXwBpAHMARABpAGcAaQB0ACAAKwAgAGEAcgByAF8AaQBzAEwAZQB0AHQAZQByACAAKwAgAGEAcgByAF8AaQBzAFcAaABpAHQAZQBzAHAAYQBjAGUAKQAsACAAYQByAHIAXwBjAGgAYQByAHMALAAgAFwAIgBcACIAKQAsAFwAbgAgACAAIAAgACAAIAAgACAAIAAgACAAIABhAHIAcgBfAGMAaABhAHIAcwAgAC8ALwAgAGYAYQBsAGwAYgBhAGMAawAgAG0AbwBkAGUAOgAgAHIAZQB0AHUAcgBuACAAbwByAGkAZwBpAG4AYQBsACAAcwB0AHIAaQBuAGcAIAB1AG4AZgBpAGwAdABlAHIAZQBkAFwAbgAgACAAIAAgACAAIAAgACAAKQAsAFwAbgAgACAAIAAgACAAIAAgACAAXABuACAAIAAgACAAIAAgACAAIAAvAC8AIABKAG8AaQBuACAAYQBuAGQAIABmAGkAbgBhAGwAaQB6AGUAIABvAHUAdABwAHUAdABcAG4AIAAgACAAIAAgACAAIAAgAHIAZQBzAHUAbAB0ACwAIABUAEUAWABUAEoATwBJAE4AKABcACIAXAAiACwAIABUAFIAVQBFACwAIABhAHIAcgBfAGYAaQBsAHQAZQByAGUAZAApACwAXABuACAAIAAgACAAIAAgACAAIABJAEYAKAByAGUAcwB1AGwAdAAgAD0AIABcACIAXAAiACwAIABJAEYAKABJAFMATwBNAEkAVABUAEUARAAoAGYAYQBsAGwAYgBhAGMAawApACwAIABcACIAIwBOAE8ATgBFACEAXAAiACwAIABmAGEAbABsAGIAYQBjAGsAKQAsACAAcgBlAHMAdQBsAHQAKQBcAG4AIAAgACAAIAApAFwAbgApADsAXABuAFwAbgAvACoAIABTAFQAUgBfAFMAQQBOAEkAVABJAFoARQBcAG4AIAAgACAAUAB1AHIAcABvAHMAZQA6AFwAbgAgACAAIABSAGUAcABsAGEAYwBlAHMAIABwAHIAbwBiAGwAZQBtAGEAdABpAGMAIABvAHIAIABpAG4AdgBpAHMAaQBiAGwAZQAgAHcAaABpAHQAZQBzAHAAYQBjAGUAIABjAGgAYQByAGEAYwB0AGUAcgBzACAAdwBpAHQAaAAgAGEAIABzAHQAYQBuAGQAYQByAGQAIABBAFMAQwBJAEkAIABzAHAAYQBjAGUAIABjAGgAYQByAGEAYwB0AGUAcgAgACgAQwBIAEEAUgAoADMAMgApACkALgBcAG4AIAAgACAAVABoAGkAcwAgAGkAcwAgAHUAcwBlAGYAdQBsACAAZgBvAHIAIABuAG8AcgBtAGEAbABpAHoAaQBuAGcAIABjAG8AcAB5AC0AcABhAHMAdABlAGQAIABvAHIAIABpAG0AcABvAHIAdABlAGQAIAB0AGUAeAB0ACAAZgByAG8AbQAgAGIAcgBvAHcAcwBlAHIAcwAsACAAUABEAEYAcwAsACAAbwByACAAcwB5AHMAdABlAG0AcwAgAGwAaQBrAGUAIABCAGEAbgBuAGUAcgAuAFwAbgBcAG4AIAAgACAAQwBoAGEAcgBhAGMAdABlAHIAcwAgAHIAZQBwAGwAYQBjAGUAZAAgAHcAaQB0AGgAIABcACIAIABcACIAIAAoAEMASABBAFIAKAAzADIAKQApADoAXABuACAAIAAgAC0AIABDAEgAQQBSACgAOQApACAAIAAgACAAOgAgAFQAYQBiAFwAbgAgACAAIAAtACAAQwBIAEEAUgAoADEAMAApACAAIAAgADoAIABMAGkAbgBlACAARgBlAGUAZAAgACgATABGACkAXABuACAAIAAgAC0AIABDAEgAQQBSACgAMQAzACkAIAAgACAAOgAgAEMAYQByAHIAaQBhAGcAZQAgAFIAZQB0AHUAcgBuACAAKABDAFIAKQBcAG4AIAAgACAALQAgAEMASABBAFIAKAAxADYAMAApACAAIAA6ACAATgBvAG4ALQBiAHIAZQBhAGsAaQBuAGcAIABTAHAAYQBjAGUAIAAoAE4AQgBTAFAAKQBcAG4AIAAgACAALQAgAEMASABBAFIAKAA4ADIAMAAzACkAIAA6ACAAWgBlAHIAbwAtAHcAaQBkAHQAaAAgAFMAcABhAGMAZQAgACgAWgBXAFMAUAApAFwAbgAgACAAIAAtACAAQwBIAEEAUgAoADgAMgAzADkAKQAgADoAIABOAGEAcgByAG8AdwAgAE4AbwAtAGIAcgBlAGEAawAgAFMAcABhAGMAZQAgACgATgBOAEIAUwBQACkAXABuAFwAbgAgACAAIABJAG4AcAB1AHQAOgBcAG4AIAAgACAALQAgAHQAZQB4AHQAIAA6ACAAVABoAGUAIABzAHQAcgBpAG4AZwAgAHQAbwAgAHMAYQBuAGkAdABpAHoAZQBcAG4AXABuACAAIAAgAE8AdQB0AHAAdQB0ADoAXABuACAAIAAgAC0AIABBACAAcwB0AHIAaQBuAGcAIAB3AGkAdABoACAAYQBsAGwAIABwAHIAbwBiAGwAZQBtAGEAdABpAGMAIAB3AGgAaQB0AGUAcwBwAGEAYwBlACAAcgBlAHAAbABhAGMAZQBkACAAYgB5ACAAbgBvAHIAbQBhAGwAIABzAHAAYQBjAGUAcwBcAG4AXABuACAAIAAgAEUAeABhAG0AcABsAGUAOgBcAG4AIAAgACAAUwBUAFIAXwBTAEEATgBJAFQASQBaAEUAXwBXAEgASQBUAEUAUwBQAEEAQwBFACgAXAAiAGgAZQBsAGwAbwBcACIAIAAmACAAQwBIAEEAUgAoADEANgAwACkAIAAmACAAXAAiAHcAbwByAGwAZABcACIAKQAgAJIhIABcACIAaABlAGwAbABvACAAdwBvAHIAbABkAFwAIgBcAG4AKgAvAFwAbgBTAFQAUgBfAFMAQQBOAEkAVABJAFoARQAgAD0AIABMAEEATQBCAEQAQQAoAHQAZQB4AHQALABcAG4AIAAgACAAIABMAEUAVAAoAFwAbgAgACAAIAAgACAAIAAgACAAcwB0AGUAcAAxACwAIABTAFUAQgBTAFQASQBUAFUAVABFACgAdABlAHgAdAAsACAAQwBIAEEAUgAoADEANgAwACkALAAgAFwAIgAgAFwAIgApACwAXABuACAAIAAgACAAIAAgACAAIABzAHQAZQBwADIALAAgAFMAVQBCAFMAVABJAFQAVQBUAEUAKABzAHQAZQBwADEALAAgAEMASABBAFIAKAA5ACkALAAgAFwAIgAgAFwAIgApACwAXABuACAAIAAgACAAIAAgACAAIABzAHQAZQBwADMALAAgAFMAVQBCAFMAVABJAFQAVQBUAEUAKABzAHQAZQBwADIALAAgAEMASABBAFIAKAAxADAAKQAsACAAXAAiACAAXAAiACkALABcAG4AIAAgACAAIAAgACAAIAAgAHMAdABlAHAANAAsACAAUwBVAEIAUwBUAEkAVABVAFQARQAoAHMAdABlAHAAMwAsACAAQwBIAEEAUgAoADEAMwApACwAIABcACIAIABcACIAKQAsAFwAbgAgACAAIAAgACAAIAAgACAAcwB0AGUAcAA1ACwAIABTAFUAQgBTAFQASQBUAFUAVABFACgAcwB0AGUAcAA0ACwAIABVAE4ASQBDAEgAQQBSACgAOAAyADAAMwApACwAIABcACIAIABcACIAKQAsAFwAbgAgACAAIAAgACAAIAAgACAAcwB0AGUAcAA2ACwAIABTAFUAQgBTAFQASQBUAFUAVABFACgAcwB0AGUAcAA1ACwAIABVAE4ASQBDAEgAQQBSACgAOAAyADMAOQApACwAIABcACIAIABcACIAKQAsAFwAbgAgACAAIAAgACAAIAAgACAAcwB0AGUAcAA2AFwAbgAgACAAIAAgACkAXABuACkAOwBcAG4AXABuAC8AKgAgAFMAVABSAF8AUwBQAEwASQBUAEMASABBAFIAUwBcAG4AIAAgACAAUAB1AHIAcABvAHMAZQA6AFwAbgAgACAAIABTAHAAbABpAHQAcwAgAGEAIAB0AGUAeAB0ACAAcwB0AHIAaQBuAGcAIABpAG4AdABvACAAaQB0AHMAIABpAG4AZABpAHYAaQBkAHUAYQBsACAAYwBoAGEAcgBhAGMAdABlAHIAcwAgAGEAbgBkACAAcgBlAHQAdQByAG4AcwAgAHQAaABlAG0AXABuACAAIAAgAGEAcwAgAGUAaQB0AGgAZQByACAAYQAgAGMAbwBsAHUAbQBuACAAKAB2AGUAcgB0AGkAYwBhAGwAKQAgAG8AcgAgAHIAbwB3ACAAKABoAG8AcgBpAHoAbwBuAHQAYQBsACkAIABhAHIAcgBhAHkALgBcAG4AXABuACAAIAAgAE0AbwBkAGUAcwA6AFwAbgAgACAAIABcACIAQwBcACIAIAAoAGQAZQBmAGEAdQBsAHQAKQAgABMgIABjAG8AbAB1AG0AbgAgAG8AdQB0AHAAdQB0ACAAKAB2AGUAcgB0AGkAYwBhAGwAIABhAHIAcgBhAHkAKQBcAG4AIAAgACAAXAAiAFIAXAAiACAAIAAgACAAIAAgACAAIAAgACAAIAATICAAcgBvAHcAIABvAHUAdABwAHUAdAAgACgAaABvAHIAaQB6AG8AbgB0AGEAbAAgAGEAcgByAGEAeQApAFwAbgBcAG4AIAAgACAASQBuAHAAdQB0AHMAOgBcAG4AIAAgACAALQAgAGkAbgBwAHUAdAAgADoAIABUAGUAeAB0ACAAcwB0AHIAaQBuAGcAIAB0AG8AIABzAHAAbABpAHQAIABpAG4AdABvACAAYwBoAGEAcgBhAGMAdABlAHIAcwBcAG4AIAAgACAALQAgAFsAbQBvAGQAZQBdADoAIABPAHAAdABpAG8AbgBhAGwALgAgAFwAIgBDAFwAIgAgAGYAbwByACAAYwBvAGwAdQBtAG4ALAAgAFwAIgBSAFwAIgAgAGYAbwByACAAcgBvAHcAIAAoAGQAZQBmAGEAdQBsAHQAOgAgAFwAIgBDAFwAIgApAFwAbgBcAG4AIAAgACAARQB4AGEAbQBwAGwAZQBzADoAXABuACAAIAAgAFMAVABSAF8AUwBQAEwASQBUAEMASABBAFIAUwAoAFwAIgBhAGIAYwBcACIAKQAgACAAIAAgACAAIAAgACAAkiEgAHsAXAAiAGEAXAAiADsAIABcACIAYgBcACIAOwAgAFwAIgBjAFwAIgB9AFwAbgAgACAAIABTAFQAUgBfAFMAUABMAEkAVABDAEgAQQBSAFMAKABcACIAYQBiAGMAXAAiACwAIABcACIAUgBcACIAKQAgACAAIACSISAAewBcACIAYQBcACIALAAgAFwAIgBiAFwAIgAsACAAXAAiAGMAXAAiAH0AXABuACoALwBcAG4AUwBUAFIAXwBTAFAATABJAFQAQwBIAEEAUgBTACAAPQAgAEwAQQBNAEIARABBACgAaQBuAHAAdQB0ACwAIABbAG0AbwBkAGUAXQAsAFwAbgAgACAAIAAgAEwARQBUACgAXABuACAAIAAgACAAIAAgACAAIABtAG8AZABlACwAIABJAEYAKABJAFMATwBNAEkAVABUAEUARAAoAG0AbwBkAGUAKQAsACAAXAAiAFIAXAAiACwAIABVAFAAUABFAFIAKABtAG8AZABlACkAKQAsAFwAbgAgACAAIAAgACAAIAAgACAAYQByAHIAXwBjAGgAYQByAHMALAAgAE0ASQBEACgAaQBuAHAAdQB0ACwAIABTAEUAUQBVAEUATgBDAEUAKABMAEUATgAoAGkAbgBwAHUAdAApACkALAAgADEAKQAsAFwAbgAgACAAIAAgACAAIAAgACAASQBGACgAbQBvAGQAZQAgAD0AIABcACIAQwBcACIALAAgAGEAcgByAF8AYwBoAGEAcgBzACwAIABUAFIAQQBOAFMAUABPAFMARQAoAGEAcgByAF8AYwBoAGEAcgBzACkAKQBcAG4AIAAgACAAIAApAFwAbgApADsAXABuAFwAbgAvACoAIABTAFQAUgBfAFUATgBJAFEAVQBFAEMASABBAFIAUwBcAG4AIAAgACAAUAB1AHIAcABvAHMAZQA6AFwAbgAgACAAIABSAGUAdAB1AHIAbgBzACAAdABoAGUAIAB1AG4AaQBxAHUAZQAgAGMAaABhAHIAYQBjAHQAZQByAHMAIABmAHIAbwBtACAAYQAgAHMAdAByAGkAbgBnACwAIAB3AGkAdABoACAAbwBwAHQAaQBvAG4AYQBsACAAYwBhAHMAZQAgAG4AbwByAG0AYQBsAGkAegBhAHQAaQBvAG4AIABhAG4AZAAgAHMAbwByAHQAaQBuAGcALgBcAG4AXABuACAAIAAgAEkAbgBwAHUAdABzADoAXABuACAAIAAgAC0AIABpAG4AcAB1AHQAIAAgADoAIABUAGUAeAB0ACAAcwB0AHIAaQBuAGcAIAB0AG8AIABhAG4AYQBsAHkAegBlAFwAbgAgACAAIAAtACAAWwBzAHQAeQBsAGUAXQA6ACAATwBwAHQAaQBvAG4AYQBsAC4AIABDAGEAcwBlACAAYwBvAG4AdAByAG8AbAAgACgAZABlAGYAYQB1AGwAdAA6ACAAXAAiAFIAQQBXAFwAIgApAFwAbgAgACAAIAAgACAAIAAgAFwAIgBSAEEAVwBcACIAIAA9ACAAcAByAGUAcwBlAHIAdgBlACAAbwByAGkAZwBpAG4AYQBsACAAYwBhAHMAZQBcAG4AIAAgACAAIAAgACAAIABcACIATABPAFwAIgAgACAAPQAgAGMAbwBuAHYAZQByAHQAIAB0AG8AIABsAG8AdwBlAHIAYwBhAHMAZQBcAG4AIAAgACAAIAAgACAAIABcACIAVQBQAFwAIgAgACAAPQAgAGMAbwBuAHYAZQByAHQAIAB0AG8AIAB1AHAAcABlAHIAYwBhAHMAZQBcAG4AXABuACAAIAAgAC0AIABbAG0AbwBkAGUAXQAgADoAIABPAHAAdABpAG8AbgBhAGwALgAgAEQAZQBkAHUAcABsAGkAYwBhAHQAaQBvAG4AIABjAG8AbgB0AHIAbwBsACAAKABkAGUAZgBhAHUAbAB0ADoAIABcACIAQQBMAEwAXAAiACkAXABuACAAIAAgACAAIAAgACAAXAAiAEEATABMAFwAIgAgAD0AIABrAGUAZQBwACAAYQBsAGwAIABjAGgAYQByAGEAYwB0AGUAcgBzACwAIABpAG4AYwBsAHUAZABpAG4AZwAgAGQAdQBwAGwAaQBjAGEAdABlAHMAXABuACAAIAAgACAAIAAgACAAXAAiAFUATgBTAFwAIgAgAD0AIAB1AG4AaQBxAHUAZQAgAGMAaABhAHIAYQBjAHQAZQByAHMAIABpAG4AIABvAHIAaQBnAGkAbgBhAGwAIABvAHIAZABlAHIAXABuACAAIAAgACAAIAAgACAAXAAiAFMAUgBUAFwAIgAgAD0AIABzAG8AcgB0AGUAZAAgAHUAbgBpAHEAdQBlACAAYwBoAGEAcgBhAGMAdABlAHIAcwBcAG4AXABuACAAIAAgAEIAZQBoAGEAdgBpAG8AcgA6AFwAbgAgACAAIAAtACAAUgBlAG0AbwB2AGUAcwAgAGEAbABsACAAcwBwAGEAYwBlAHMAIABiAGUAZgBvAHIAZQAgAHAAcgBvAGMAZQBzAHMAaQBuAGcAXABuACAAIAAgAC0AIABDAGEAcwBlAC0AaQBuAHMAZQBuAHMAaQB0AGkAdgBlACAAcABhAHIAYQBtAGUAdABlAHIAIAB2AGEAbAB1AGUAcwAgACgAZQAuAGcALgAsACAAXAAiAGwAbwBcACIALAAgAFwAIgBMAG8AXAAiACwAIABcACIATABPAFwAIgAgAGEAbABsACAAdgBhAGwAaQBkACkAXABuACAAIAAgAC0AIABVAHMAZQBmAHUAbAAgAGYAbwByACAAYwBoAGEAcgBhAGMAdABlAHIAIABzAGUAdAAgAGEAdQBkAGkAdABzACwAIABhAGwAcABoAGEAYgBlAHQAIABlAHgAdAByAGEAYwB0AGkAbwBuACwAIABvAHIAIABkAGUAZAB1AHAAbABpAGMAYQB0AGkAbwBuACAAdABhAHMAawBzAFwAbgBcAG4AIAAgACAARQB4AGEAbQBwAGwAZQA6AFwAbgAgACAAIABTAFQAUgBfAFUATgBJAFEAVQBFAEMASABBAFIAUwAoAFwAIgBiAGEAbgBhAG4AYQBcACIALAAgAFwAIgBVAFAAXAAiACwAIABcACIAUwBSAFQAXAAiACkAIACSISAAXAAiAEEAQgBOAFwAIgBcAG4AKgAvAFwAbgBTAFQAUgBfAFUATgBJAFEAVQBFAEMASABBAFIAUwAgAD0AIABMAEEATQBCAEQAQQAoAGkAbgBwAHUAdAAsACAAWwBzAHQAeQBsAGUAXQAsACAAWwBtAG8AZABlAF0ALABcAG4AIAAgACAAIABMAEUAVAAoAFwAbgAgACAAIAAgACAAIAAgACAALwAvACAATgBvAHIAbQBhAGwAaQB6AGUAIABzAHQAeQBsAGUAIABhAG4AZAAgAG0AbwBkAGUAIABpAG4AcAB1AHQAcwAgAHQAbwAgAHUAcABwAGUAcgBjAGEAcwBlAFwAbgAgACAAIAAgACAAIAAgACAAcwB0AHkAbABlACwAIABJAEYAKABJAFMATwBNAEkAVABUAEUARAAoAHMAdAB5AGwAZQApACwAIABcACIAUgBBAFcAXAAiACwAIABVAFAAUABFAFIAKABzAHQAeQBsAGUAKQApACwAXABuACAAIAAgACAAIAAgACAAIABtAG8AZABlACwAIABJAEYAKABJAFMATwBNAEkAVABUAEUARAAoAG0AbwBkAGUAKQAsACAAXAAiAEEATABMAFwAIgAsACAAVQBQAFAARQBSACgAbQBvAGQAZQApACkALABcAG4AIAAgACAAIAAgACAAIAAgAFwAbgAgACAAIAAgACAAIAAgACAALwAvACAAUgBlAG0AbwB2AGUAIABzAHAAYQBjAGUAcwAgAGEAbgBkACAAcwBwAGwAaQB0ACAAaQBuAHQAbwAgAGEAcgByAGEAeQAgAG8AZgAgAGMAaABhAHIAYQBjAHQAZQByAHMAXABuACAAIAAgACAAIAAgACAAIABzAHQAcgBpAHAAcABlAGQALAAgAFMAVQBCAFMAVABJAFQAVQBUAEUAKABpAG4AcAB1AHQALAAgAFwAIgAgAFwAIgAsACAAXAAiAFwAIgApACwAXABuACAAIAAgACAAIAAgACAAIABhAHIAcgBfAGMAaABhAHIAcwAsACAATQBJAEQAKABzAHQAcgBpAHAAcABlAGQALAAgAFMARQBRAFUARQBOAEMARQAoAEwARQBOACgAcwB0AHIAaQBwAHAAZQBkACkAKQAsACAAMQApACwAXABuACAAIAAgACAAIAAgACAAIABcAG4AIAAgACAAIAAgACAAIAAgAC8ALwAgAEEAcABwAGwAeQAgAGMAYQBzAGUAIABzAHQAeQBsAGUAXABuACAAIAAgACAAIAAgACAAIABhAHIAcgBfAHMAdAB5AGwAZQBkACwAIABTAFcASQBUAEMASAAoAHMAdAB5AGwAZQAsACAAXAAiAEwATwBcACIALAAgAEwATwBXAEUAUgAoAGEAcgByAF8AYwBoAGEAcgBzACkALAAgAFwAIgBVAFAAXAAiACwAIABVAFAAUABFAFIAKABhAHIAcgBfAGMAaABhAHIAcwApACwAIABhAHIAcgBfAGMAaABhAHIAcwApACwAXABuACAAIAAgACAAIAAgACAAIABcAG4AIAAgACAAIAAgACAAIAAgAC8ALwAgAEEAcABwAGwAeQAgAGQAZQBkAHUAcABsAGkAYwBhAHQAaQBvAG4ALwBzAG8AcgB0AGkAbgBnACAAbQBvAGQAZQBcAG4AIAAgACAAIAAgACAAIAAgAHIAZQBzAHUAbAB0ACwAIABTAFcASQBUAEMASAAoAFwAbgAgACAAIAAgACAAIAAgACAAIAAgACAAIABtAG8AZABlACwAXABuACAAIAAgACAAIAAgACAAIAAgACAAIAAgAFwAIgBVAE4AUwBcACIALAAgAEMATwBOAEMAQQBUACgAVQBOAEkAUQBVAEUAKABhAHIAcgBfAHMAdAB5AGwAZQBkACkAKQAsAFwAbgAgACAAIAAgACAAIAAgACAAIAAgACAAIABcACIAUwBSAFQAXAAiACwAIABDAE8ATgBDAEEAVAAoAFMATwBSAFQAKABVAE4ASQBRAFUARQAoAGEAcgByAF8AcwB0AHkAbABlAGQAKQApACkALABcAG4AIAAgACAAIAAgACAAIAAgACAAIAAgACAAQwBPAE4AQwBBAFQAKABhAHIAcgBfAHMAdAB5AGwAZQBkACkAIAAvAC8AIABkAGUAZgBhAHUAbAB0ADoAIABBAEwATABcAG4AIAAgACAAIAAgACAAIAAgACkALABcAG4AIAAgACAAIAAgACAAIAAgAHIAZQBzAHUAbAB0AFwAbgAgACAAIAAgACkAXABuACkAOwBcAG4AXABuAC8AKgAgAFMAVABSAF8ASABBAFMAQwBBAFAAXwBBAEYAVABFAFIARgBJAFIAUwBUAFwAbgAgACAAIABQAHUAcgBwAG8AcwBlADoAXABuACAAIAAgAFIAZQB0AHUAcgBuAHMAIABUAFIAVQBFACAAaQBmACAAYQAgAHMAdAByAGkAbgBnACAAYwBvAG4AdABhAGkAbgBzACAAYQBuACAAdQBwAHAAZQByAGMAYQBzAGUAIABsAGUAdAB0AGUAcgAgACoAYQBmAHQAZQByACoAIAB0AGgAZQAgAGYAaQByAHMAdAAgAGMAaABhAHIAYQBjAHQAZQByAC4AXABuACAAIAAgAFUAcwBlAGYAdQBsACAAZgBvAHIAIABkAGUAdABlAGMAdABpAG4AZwAgAGMAYQBtAGUAbABDAGEAcwBlACAAbgBhAG0AZQBzACwAIABwAHIAZQBmAGkAeABlAHMALAAgAG8AcgAgAGUAbQBiAGUAZABkAGUAZAAgAHAAcgBvAHAAZQByACAAZgByAGEAZwBtAGUAbgB0AHMAIABpAG4AIABzAHQAcgBpAG4AZwBzAC4AXABuAFwAbgAgACAAIABJAG4AcAB1AHQAOgBcAG4AIAAgACAALQAgAHcAbwByAGQAIAA6ACAAVABlAHgAdAAgAHMAdAByAGkAbgBnACAAKAB1AHMAdQBhAGwAbAB5ACAAYQAgAG4AYQBtAGUAKQBcAG4AXABuACAAIAAgAE8AdQB0AHAAdQB0ADoAXABuACAAIAAgAC0AIABUAFIAVQBFACAAaQBmACAAdABoAGUAcgBlACAAaQBzACAAYQAgAGMAYQBwAGkAdABhAGwAIABsAGUAdAB0AGUAcgAgAGIAZQB5AG8AbgBkACAAdABoAGUAIABmAGkAcgBzAHQAIABjAGgAYQByAGEAYwB0AGUAcgA7ACAARgBBAEwAUwBFACAAbwB0AGgAZQByAHcAaQBzAGUAXABuAFwAbgAgACAAIABFAHgAYQBtAHAAbABlADoAXABuACAAIAAgAFMAVABSAF8ASABBAFMAQwBBAFAAXwBBAEYAVABFAFIARgBJAFIAUwBUACgAXAAiAHYAYQBuAEMAYQBtAHAAXAAiACkAIACSISAAVABSAFUARQBcAG4AIAAgACAAUwBUAFIAXwBIAEEAUwBDAEEAUABfAEEARgBUAEUAUgBGAEkAUgBTAFQAKABcACIAUwBtAGkAdABoAFwAIgApACAAIAAgAJIhIABGAEEATABTAEUAXABuACAAIAAgAFMAVABSAF8ASABBAFMAQwBBAFAAXwBBAEYAVABFAFIARgBJAFIAUwBUACgAXAAiAEQAZQBMAGEAUgBvAHMAYQBcACIAKQAgAJIhIABUAFIAVQBFAFwAbgAqAC8AXABuAFMAVABSAF8ASABBAFMAQwBBAFAAXwBBAEYAVABFAFIARgBJAFIAUwBUACAAPQAgAEwAQQBNAEIARABBACgAdwBvAHIAZAAsAFwAbgAgACAAIAAgAEwARQBUACgAXABuACAAIAAgACAAIAAgACAAIABjAG8AdQBuAHQALAAgAEwARQBOACgAdwBvAHIAZAApACwAXABuACAAIAAgACAAIAAgACAAIABzAHUAYgB3AG8AcgBkACwAIABSAEkARwBIAFQAKAB3AG8AcgBkACwAIABjAG8AdQBuAHQAIAAtACAAMQApACwAXABuACAAIAAgACAAIAAgACAAIABsAGUAdAB0AGUAcgAsACAATABFAEYAVAAoAHMAdQBiAHcAbwByAGQALAAgADEAKQAsAFwAbgAgACAAIAAgACAAIAAgACAAYwBvAGQAZQAsACAAQwBPAEQARQAoAGwAZQB0AHQAZQByACkALABcAG4AIAAgACAAIAAgACAAIAAgAHQAZQBzAHQALAAgAEEATgBEACgAYwBvAGQAZQAgAD4APQAgADYANQAsACAAYwBvAGQAZQAgADwAPQAgADkAMAApACwAXABuACAAIAAgACAAIAAgACAAIABJAEYAKABBAE4ARAAoAE4ATwBUACgAdABlAHMAdAApACwAIABMAEUATgAoAHMAdQBiAHcAbwByAGQAKQAgAD4AIAAxACkALAAgAFMAVABSAF8ASABBAFMAQwBBAFAAXwBBAEYAVABFAFIARgBJAFIAUwBUACgAcwB1AGIAdwBvAHIAZAApACwAIAB0AGUAcwB0ACkAXABuACAAIAAgACAAKQBcAG4AKQA7AFwAbgBcAG4ALwAqACAAUwBUAFIAXwBUAEUAWABUAEIARQBUAFcARQBFAE4AXABuACAAIAAgAFAAdQByAHAAbwBzAGUAOgBcAG4AIAAgACAARQB4AHQAcgBhAGMAdABzACAAdABoAGUAIABzAHUAYgBzAHQAcgBpAG4AZwAgAGIAZQB0AHcAZQBlAG4AIAB0AHcAbwAgAGQAZQBsAGkAbQBpAHQAZQByAHMALgBcAG4AIAAgACAAUwB1AHAAcABvAHIAdABzACAAbwBwAHQAaQBvAG4AYQBsACAAaQBuAGMAbAB1AHMAaQBvAG4AIABvAGYAIAB0AGgAZQAgAGQAZQBsAGkAbQBpAHQAZQByAHMAIABhAG4AZAAgAGQAZQBmAGEAdQBsAHQAcwAgAHQAbwAgAHMAeQBtAG0AZQB0AHIAaQBjACAAbQBhAHQAYwBoAGkAbgBnAC4AXABuAFwAbgAgACAAIABJAG4AcAB1AHQAcwA6AFwAbgAgACAAIAAtACAAaQBuAHAAdQB0ACAAIAAgACAAIAAgACAAIAAgADoAIABGAHUAbABsACAAdABlAHgAdAAgAHMAdAByAGkAbgBnACAAdABvACAAcwBlAGEAcgBjAGgAXABuACAAIAAgAC0AIABkAGUAbABpAG0AMQAgACAAIAAgACAAIAAgACAAOgAgAFMAdABhAHIAdABpAG4AZwAgAGQAZQBsAGkAbQBpAHQAZQByAFwAbgAgACAAIAAtACAAWwBkAGUAbABpAG0AMgBdACAAIAAgACAAIAAgADoAIABPAHAAdABpAG8AbgBhAGwALgAgAEUAbgBkAGkAbgBnACAAZABlAGwAaQBtAGkAdABlAHIAIAAoAGQAZQBmAGEAdQBsAHQAcwAgAHQAbwAgAGQAZQBsAGkAbQAxACkAXABuACAAIAAgAC0AIABbAGkAbgBjAGwAdQBkAGUARABlAGwAaQBtAHMAXQA6ACAATwBwAHQAaQBvAG4AYQBsAC4AIABUAFIAVQBFACAAdABvACAAaQBuAGMAbAB1AGQAZQAgAGIAbwB0AGgAIABkAGUAbABpAG0AaQB0AGUAcgBzACAAaQBuACAAbwB1AHQAcAB1AHQAIAAoAGQAZQBmAGEAdQBsAHQAOgAgAEYAQQBMAFMARQApAFwAbgBcAG4AIAAgACAAQgBlAGgAYQB2AGkAbwByADoAXABuACAAIAAgAC0AIABJAGYAIABlAGkAdABoAGUAcgAgAGQAZQBsAGkAbQBpAHQAZQByACAAaQBzACAAbgBvAHQAIABmAG8AdQBuAGQALAAgAHIAZQB0AHUAcgBuAHMAIABcACIAIwBEAEUATABJAE0AIQBcACIAXABuACAAIAAgAC0AIABPAG4AbAB5ACAAZQB4AHQAcgBhAGMAdABzACAAdABoAGUAIABmAGkAcgBzAHQAIABtAGEAdABjAGgAaQBuAGcAIABvAGMAYwB1AHIAcgBlAG4AYwBlAFwAbgAgACAAIAAtACAAQwBhAHMAZQAtAHMAZQBuAHMAaQB0AGkAdgBlACAAZABlAGwAaQBtAGkAdABlAHIAIABtAGEAdABjAGgAaQBuAGcAXABuACAAIAAgAC0AIABTAHkAbQBtAGUAdAByAGkAYwAgAGIAZQBoAGEAdgBpAG8AcgAgAGkAZgAgAG8AbgBsAHkAIABvAG4AZQAgAGQAZQBsAGkAbQBpAHQAZQByACAAcAByAG8AdgBpAGQAZQBkAFwAbgBcAG4AIAAgACAARQB4AGEAbQBwAGwAZQBzADoAXABuACAAIAAgAFMAVABSAF8AVABFAFgAVABCAEUAVABXAEUARQBOACgAXAAiAEEAIABbAHQAYQByAGcAZQB0AF0AIABCAFwAIgAsACAAXAAiAFsAXAAiACwAIABcACIAXQBcACIAKQAgACAAIAAgACAAIAAgACAAkiEgAFwAIgB0AGEAcgBnAGUAdABcACIAXABuACAAIAAgAFMAVABSAF8AVABFAFgAVABCAEUAVABXAEUARQBOACgAXAAiAEEAIABbAHQAYQByAGcAZQB0AF0AIABCAFwAIgAsACAAXAAiAFsAXAAiACwAIABcACIAXQBcACIALAAgAFQAUgBVAEUAKQAgACAAkiEgAFwAIgBbAHQAYQByAGcAZQB0AF0AXAAiAFwAbgAgACAAIABTAFQAUgBfAFQARQBYAFQAQgBFAFQAVwBFAEUATgAoAFwAIgBOAG8AIABjAGwAbwBzAGkAbgBnACAAYgByAGEAYwBlACAAaABlAHIAZQBcACIALAAgAFwAIgBbAFwAIgApACAAIAAgACAAkiEgAFwAIgAjAEQARQBMAEkATQAhAFwAIgBcAG4AKgAvAFwAbgBTAFQAUgBfAFQARQBYAFQAQgBFAFQAVwBFAEUATgAgAD0AIABMAEEATQBCAEQAQQAoAGkAbgBwAHUAdAAsACAAZABlAGwAaQBtADEALAAgAFsAZABlAGwAaQBtADIAXQAsACAAWwBpAG4AYwBsAHUAZABlAEQAZQBsAGkAbQBzAF0ALABcAG4AIAAgACAAIABMAEUAVAAoAFwAbgAgACAAIAAgACAAIAAgACAAZABlAGwAaQBtADIALAAgAEkARgAoAEkAUwBPAE0ASQBUAFQARQBEACgAZABlAGwAaQBtADIAKQAsACAAZABlAGwAaQBtADEALAAgAGQAZQBsAGkAbQAyACkALABcAG4AIAAgACAAIAAgACAAIAAgAGkAbgBjAGwAdQBkAGUARABlAGwAaQBtAHMALAAgAEkARgAoAEkAUwBPAE0ASQBUAFQARQBEACgAaQBuAGMAbAB1AGQAZQBEAGUAbABpAG0AcwApACwAIABGAEEATABTAEUALAAgAGkAbgBjAGwAdQBkAGUARABlAGwAaQBtAHMAKQAsAFwAbgAgACAAIAAgACAAIAAgACAAcwB0AGEAcgB0AFAAbwBzACwAIABGAEkATgBEACgAZABlAGwAaQBtADEALAAgAGkAbgBwAHUAdAApACwAXABuACAAIAAgACAAIAAgACAAIABlAG4AZABQAG8AcwAsACAARgBJAE4ARAAoAGQAZQBsAGkAbQAyACwAIABpAG4AcAB1AHQALAAgAHMAdABhAHIAdABQAG8AcwAgACsAIABMAEUATgAoAGQAZQBsAGkAbQAxACkAKQAsAFwAbgAgACAAIAAgACAAIAAgACAAbQBpAGQAVABlAHgAdAAsACAATQBJAEQAKABpAG4AcAB1AHQALAAgAHMAdABhAHIAdABQAG8AcwAgACsAIABMAEUATgAoAGQAZQBsAGkAbQAxACkALAAgAGUAbgBkAFAAbwBzACAALQAgAHMAdABhAHIAdABQAG8AcwAgAC0AIABMAEUATgAoAGQAZQBsAGkAbQAxACkAKQAsAFwAbgAgACAAIAAgACAAIAAgACAAcgBlAHMAdQBsAHQALAAgAEkARgAoAGkAbgBjAGwAdQBkAGUARABlAGwAaQBtAHMALAAgAGQAZQBsAGkAbQAxACAAJgAgAG0AaQBkAFQAZQB4AHQAIAAmACAAZABlAGwAaQBtADIALAAgAG0AaQBkAFQAZQB4AHQAKQAsAFwAbgAgACAAIAAgACAAIAAgACAAbwB1AHQAcAB1AHQALAAgAEkARgBFAFIAUgBPAFIAKAByAGUAcwB1AGwAdAAsACAAXAAiACMARABFAEwASQBNACEAXAAiACkALABcAG4AIAAgACAAIAAgACAAIAAgAG8AdQB0AHAAdQB0AFwAbgAgACAAIAAgACkAXABuACkAOwBcAG4AXABuAC8AKgAgAFMAVABSAF8AUgBFAE0ATwBWAEUAXwBFAE4AQwBMAE8AUwBFAEQAXABuACAAIAAgAFAAdQByAHAAbwBzAGUAOgBcAG4AIAAgACAAUgBlAGMAdQByAHMAaQB2AGUAbAB5ACAAcgBlAG0AbwB2AGUAcwAgAGEAbABsACAAcwB1AGIAcwB0AHIAaQBuAGcAcwAgAGUAbgBjAGwAbwBzAGUAZAAgAGkAbgAgAHAAYQByAGUAbgB0AGgAZQBzAGUAcwAsACAAaQBuAGMAbAB1AGQAaQBuAGcAIAB0AGgAZQAgAHAAYQByAGUAbgB0AGgAZQBzAGUAcwAgAHQAaABlAG0AcwBlAGwAdgBlAHMALgBcAG4AXABuACAAIAAgAEkAbgBwAHUAdABzADoAXABuACAAIAAgAC0AIABpAG4AcAB1AHQAIAA6ACAAVABlAHgAdAAgAHMAdAByAGkAbgBnACAAcABvAHQAZQBuAHQAaQBhAGwAbAB5ACAAYwBvAG4AdABhAGkAbgBpAG4AZwAgAG8AbgBlACAAbwByACAAbQBvAHIAZQAgACgALgAuAC4AKQAgAHMAdAByAHUAYwB0AHUAcgBlAHMAXABuAFwAbgAgACAAIABCAGUAaABhAHYAaQBvAHIAOgBcAG4AIAAgACAALQAgAFMAZQBhAHIAYwBoAGUAcwAgAGYAbwByACAAdABoAGUAIABmAGkAcgBzAHQAIABcACIAKABcACIAIABhAG4AZAAgAFwAIgApAFwAIgAgAHAAYQBpAHIAXABuACAAIAAgAC0AIABSAGUAbQBvAHYAZQBzACAAdABoAGUAIABlAG4AYwBsAG8AcwBlAGQAIABzAHUAYgBzAHQAcgBpAG4AZwAgAGkAbgBjAGwAdQBkAGkAbgBnACAAdABoAGUAIABkAGUAbABpAG0AaQB0AGUAcgBzAFwAbgAgACAAIAAtACAAUgBlAHAAZQBhAHQAcwAgAHIAZQBjAHUAcgBzAGkAdgBlAGwAeQAgAHUAbgB0AGkAbAAgAG4AbwAgAHAAYQByAGUAbgB0AGgAZQBzAGUAcwAgAHIAZQBtAGEAaQBuAFwAbgAgACAAIAAtACAARABvAGUAcwAgAG4AbwB0ACAAaABhAG4AZABsAGUAIABuAGUAcwB0AGUAZAAgAHAAYQByAGUAbgB0AGgAZQBzAGUAcwAgAGMAbwByAHIAZQBjAHQAbAB5ACAAKABpAC4AZQAuACwAIAB0AHIAZQBhAHQAcwAgAHQAaABlAG0AIABhAHMAIABmAGwAYQB0ACAAcABhAGkAcgBzACkAXABuAFwAbgAgACAAIABFAHgAYQBtAHAAbABlADoAXABuACAAIAAgAFMAVABSAF8AUgBFAE0ATwBWAEUAXwBFAE4AQwBMAE8AUwBFAEQAKABcACIASABlAGwAbABvACAAKAB3AG8AcgBsAGQAKQAsACAAdABoAGkAcwAgAGkAcwAgACgATQB5AG4AZABoAHIAZQApAFwAIgApACAAkiEgAFwAIgBIAGUAbABsAG8AIAAsACAAdABoAGkAcwAgAGkAcwAgAFwAIgBcAG4AIAAgACAAUwBUAFIAXwBSAEUATQBPAFYARQBfAEUATgBDAEwATwBTAEUARAAoAFwAIgBOAGEAbQBlACAAKABQACkAXAAiACkAIAAgACAAIAAgACAAIAAgACAAIAAgACAAIAAgACAAIAAgACAAIAAgACAAIAAgACAAIACSISAAXAAiAE4AYQBtAGUAIABcACIAXABuAFwAbgAgACAAIABMAGkAbQBpAHQAYQB0AGkAbwBuAHMAOgBcAG4AIAAgACAALQAgAEEAcwBzAHUAbQBlAHMAIAB3AGUAbABsAC0AZgBvAHIAbQBlAGQAIABpAG4AcAB1AHQAIAAoAGkALgBlAC4ALAAgAGUAdgBlAHIAeQAgAG8AcABlAG4AIABwAGEAcgBlAG4AIABoAGEAcwAgAGEAIABtAGEAdABjAGgAaQBuAGcAIABjAGwAbwBzAGUAKQBcAG4AIAAgACAALQAgAE4AbwB0ACAAaQBuAHQAZQBuAGQAZQBkACAAZgBvAHIAIABuAGUAcwB0AGUAZAAgAG8AcgAgAG0AaQBzAG0AYQB0AGMAaABlAGQAIABzAHQAcgB1AGMAdAB1AHIAZQBzAFwAbgBcAG4AIAAgACAAUwBlAGUAIABhAGwAcwBvADoAXABuACAAIAAgAC0AIABTAFQAUgBfAFQARQBYAFQAQgBFAFQAVwBFAEUATgAgAGYAbwByACAAZQB4AHQAcgBhAGMAdABpAG8AbgAsACAAbgBvAHQAIAByAGUAbQBvAHYAYQBsAFwAbgAgACAAIAAtACAAUwBUAFIAXwBTAEEATgBJAFQASQBaAEUAXwBXAEgASQBUAEUAUwBQAEEAQwBFACAAZgBvAHIAIABuAG8AbgAtAHMAdAByAHUAYwB0AHUAcgBhAGwAIABjAGwAZQBhAG4AaQBuAGcAXABuACoALwBcAG4AUwBUAFIAXwBSAEUATQBPAFYARQBfAEUATgBDAEwATwBTAEUARAAgAD0AIABMAEEATQBCAEQAQQAoAGkAbgBwAHUAdAAsAFwAbgAgACAAIAAgAEkARgAoAFwAbgAgACAAIAAgACAAIAAgACAASQBTAEUAUgBSAE8AUgAoAFMARQBBAFIAQwBIACgAXAAiACgAXAAiACwAIABpAG4AcAB1AHQAKQApACwAXABuACAAIAAgACAAIAAgACAAIABpAG4AcAB1AHQALABcAG4AIAAgACAAIAAgACAAIAAgAEwARQBUACgAXABuACAAIAAgACAAIAAgACAAIAAgACAAIAAgAGYAaQByAHMAdABfAGYAaQBuAGQALAAgAFMARQBBAFIAQwBIACgAXAAiACgAXAAiACwAIABpAG4AcAB1AHQAKQAsAFwAbgAgACAAIAAgACAAIAAgACAAIAAgACAAIABzAGUAYwBvAG4AZABfAGYAaQBuAGQALAAgAFMARQBBAFIAQwBIACgAXAAiACkAXAAiACwAIABpAG4AcAB1AHQAKQAsAFwAbgAgACAAIAAgACAAIAAgACAAIAAgACAAIABuAGUAdwBfAHMAdAByAGkAbgBnACwAIABMAEUARgBUACgAaQBuAHAAdQB0ACwAIABmAGkAcgBzAHQAXwBmAGkAbgBkACAALQAgADEAKQAgACYAIABNAEkARAAoAGkAbgBwAHUAdAAsACAAcwBlAGMAbwBuAGQAXwBmAGkAbgBkACAAKwAgADEALAAgAEwARQBOACgAaQBuAHAAdQB0ACkAKQAsAFwAbgAgACAAIAAgACAAIAAgACAAIAAgACAAIABTAFQAUgBfAFIARQBNAE8AVgBFAF8ARQBOAEMATABPAFMARQBEACgAbgBlAHcAXwBzAHQAcgBpAG4AZwApAFwAbgAgACAAIAAgACAAIAAgACAAKQBcAG4AIAAgACAAIAApAFwAbgApADsAXABuAFwAbgAvACoAIABTAFQAUgBfAEMATwBVAE4AVABDAEgAQQBSAFwAbgAgACAAIABQAHUAcgBwAG8AcwBlADoAXABuACAAIAAgAEMAbwB1AG4AdABzACAAaABvAHcAIABtAGEAbgB5ACAAdABpAG0AZQBzACAAYQAgAGcAaQB2AGUAbgAgAGMAaABhAHIAYQBjAHQAZQByACAAYQBwAHAAZQBhAHIAcwAgAGkAbgAgAGEAIABzAHQAcgBpAG4AZwAuAFwAbgBcAG4AIAAgACAASQBuAHAAdQB0AHMAOgBcAG4AIAAgACAALQAgAGkAbgBwAHUAdAAgACAAOgAgAFQAZQB4AHQAIABzAHQAcgBpAG4AZwAgAHQAbwAgAHMAZQBhAHIAYwBoAFwAbgAgACAAIAAtACAAdABhAHIAZwBlAHQAIAA6ACAAQwBoAGEAcgBhAGMAdABlAHIAIAB0AG8AIABjAG8AdQBuAHQAIAAoAG8AbgBsAHkAIAB0AGgAZQAgAGYAaQByAHMAdAAgAGMAaABhAHIAYQBjAHQAZQByACAAaQBzACAAdQBzAGUAZAAgAGkAZgAgAGkAbgBwAHUAdAAgAGkAcwAgAGwAbwBuAGcAZQByACkAXABuAFwAbgAgACAAIABCAGUAaABhAHYAaQBvAHIAOgBcAG4AIAAgACAALQAgAEMAYQBzAGUALQBzAGUAbgBzAGkAdABpAHYAZQAgAGMAbwBtAHAAYQByAGkAcwBvAG4AXABuACAAIAAgAC0AIABTAHQAcgBpAHAAcwAgAGkAbgBwAHUAdAAgAGkAbgB0AG8AIABjAGgAYQByAGEAYwB0AGUAcgBzACAAYQBuAGQAIABjAG8AbQBwAGEAcgBlAHMAIABlAGEAYwBoACAAdABvACAAdABoAGUAIAB0AGEAcgBnAGUAdABcAG4AIAAgACAALQAgAFIAZQB0AHUAcgBuAHMAIAB0AGgAZQAgAGMAbwB1AG4AdAAgAG8AZgAgAGUAeABhAGMAdAAgAG0AYQB0AGMAaABlAHMAXABuAFwAbgAgACAAIABFAHgAYQBtAHAAbABlAHMAOgBcAG4AIAAgACAAUwBUAFIAXwBDAE8AVQBOAFQAQwBIAEEAUgAoAFwAIgBiAGEAbgBhAG4AYQBcACIALAAgAFwAIgBhAFwAIgApACAAkiEgADMAXABuACAAIAAgAFMAVABSAF8AQwBPAFUATgBUAEMASABBAFIAKABcACIAYgBhAG4AYQBuAGEAXAAiACwAIABcACIAbgBcACIAKQAgAJIhIAAyAFwAbgAgACAAIABTAFQAUgBfAEMATwBVAE4AVABDAEgAQQBSACgAXAAiAGIAYQBuAGEAbgBhAFwAIgAsACAAXAAiAG4AYQBcACIAKQAgAJIhIAAzACAAKABvAG4AbAB5ACAAdABoAGUAIABmAGkAcgBzAHQAIABjAGgAYQByACAAXAAiAG4AXAAiACAAaQBzACAAdQBzAGUAZAApAFwAbgAqAC8AXABuAFMAVABSAF8AQwBPAFUATgBUAEMASABBAFIAIAA9ACAATABBAE0AQgBEAEEAKABpAG4AcAB1AHQALAAgAHQAYQByAGcAZQB0ACwAXABuACAAIAAgACAATABFAFQAKABcAG4AIAAgACAAIAAgACAAIAAgAGMAaABhAHIALAAgAEwARQBGAFQAKAB0AGEAcgBnAGUAdAAsACAAMQApACwAXABuACAAIAAgACAAIAAgACAAIABhAHIAcgBfAGMAaABhAHIAcwAsACAATQBJAEQAKABpAG4AcAB1AHQALAAgAFMARQBRAFUARQBOAEMARQAoAEwARQBOACgAaQBuAHAAdQB0ACkAKQAsACAAMQApACwAXABuACAAIAAgACAAIAAgACAAIABtAGEAdABjAGgAZQBzACwAIABhAHIAcgBfAGMAaABhAHIAcwAgAD0AIABjAGgAYQByACwAXABuACAAIAAgACAAIAAgACAAIAByAGUAcwB1AGwAdAAsACAAUwBVAE0AKAAtAC0AbQBhAHQAYwBoAGUAcwApACwAXABuACAAIAAgACAAIAAgACAAIAByAGUAcwB1AGwAdABcAG4AIAAgACAAIAApAFwAbgApADsAIgB9ACwAewAiAHAAYQB0AGgAIgA6ACIALwBwAHIAbwBqAGUAYwB0AHMALwBUAGkAbQBlACIALAAiAHQAZQB4AHQAIgA6ACIALwAqACAAVABJAE0ARQBfAFUATgBJAFQAUwBfAFQATwBfAEQARQBDAEkATQBBAEwAOgBcAG4AIAAgACAAUAB1AHIAcABvAHMAZQA6AFwAbgAgACAAIABDAG8AbgB2AGUAcgB0AHMAIABhACAAYwBvAG0AYgBpAG4AYQB0AGkAbwBuACAAbwBmACAAdABpAG0AZQAgAHUAbgBpAHQAcwAgACgAeQBlAGEAcgBzACwAIABkAGEAeQBzACwAIABoAG8AdQByAHMALAAgAG0AaQBuAHUAdABlAHMALAAgAHMAZQBjAG8AbgBkAHMAKQBcAG4AIAAgACAAaQBuAHQAbwAgAGEAIABzAGkAbgBnAGwAZQAgAGQAZQBjAGkAbQBhAGwAIAB2AGEAbAB1AGUAIABpAG4AIAB0AGgAZQAgAHMAcABlAGMAaQBmAGkAZQBkACAAbwB1AHQAcAB1AHQAIAB1AG4AaQB0AC4AXABuAFwAbgAgACAAIABSAGUAdAB1AHIAbgBzADoAXABuACAAIAAgAEUAaQB0AGgAZQByACAAYQAgAG4AdQBtAGUAcgBpAGMAIAB2AGEAbAB1AGUAIABvAHIAIABhACAAZgBvAHIAbQBhAHQAdABlAGQAIABzAHQAcgBpAG4AZwAgACgAZQAuAGcALgAsACAAXAAiADEAMgAzAC4ANAA1AGgAXAAiACkALAAgAGQAZQBwAGUAbgBkAGkAbgBnACAAbwBuACAAbwB1AHQAcAB1AHQAIABtAG8AZABlAC4AXABuAFwAbgAgACAAIABQAGEAcgBhAG0AZQB0AGUAcgBzADoAXABuACAAIAAgAC0AIAB1AG4AaQB0ACAAKAByAGUAcQB1AGkAcgBlAGQAKQA6ACAATwB1AHQAcAB1AHQAIAB1AG4AaQB0ACAAKABZACwAIABEACwAIABIACwAIABNACwAIABTACkALgAgAEEAYwBjAGUAcAB0AHMAIABZACwAIABEACwAIABIACwAIABNACwAIABTACAAbwByACAAdABoAGUAaQByACAAZgB1AGwAbAAgAHcAbwByAGQAcwAuAFwAbgAgACAAIAAtACAAeQAsACAAZAAsACAAaAAsACAAbQAsACAAcwAgACgAbwBwAHQAaQBvAG4AYQBsACkAOgAgAEMAbwBtAHAAbwBuAGUAbgB0AHMAIABvAGYAIAB0AGkAbQBlACAAKABkAGUAZgBhAHUAbAB0ACAAPQAgADAAKQBcAG4AIAAgACAALQAgAG8AdQB0AHAAdQB0AE0AbwBkAGUAIAAoAG8AcAB0AGkAbwBuAGEAbAApADoAIABcAG4AIAAgACAAIAAgACAAIAAwACAAKABkAGUAZgBhAHUAbAB0ACkAIAA9ACAAbgB1AG0AZQByAGkAYwAgAGQAZQBjAGkAbQBhAGwAIAByAGUAcwB1AGwAdAAgACAAXABuACAAIAAgACAAIAAgACAAMQAgAD0AIAB0AGUAeAB0ACAAcwB0AHIAaQBuAGcAIAB3AGkAdABoACAAdQBuAGkAdAAgAHMAdQBmAGYAaQB4ACAAKABlAC4AZwAuACwAIABgADEAMgAuADUAaABgACkAXABuAFwAbgAgACAAIABOAG8AdABlAHMAOgBcAG4AIAAgACAALQAgAFUAcwBlAHMAIABhAHMAdAByAG8AbgBvAG0AaQBjAGEAbAAgAHkAZQBhAHIAIABkAGUAZgBpAG4AaQB0AGkAbwBuAHMAIAAoADEAIAB5AGUAYQByACAAPQAgADMANgA1AC4AMgA1ACAAZABhAHkAcwAgAD0AIAA4ADcANgA2ACAAaABvAHUAcgBzACkALgBcAG4AIAAgACAALQAgAFUAcwBlAGYAdQBsACAAZgBvAHIAIABjAG8AbgB2AGUAcgB0AGkAbgBnACAAcwB0AHIAdQBjAHQAdQByAGUAZAAgAHQAaQBtAGUAIABjAG8AbQBwAG8AbgBlAG4AdABzACAAdABvACAAYQAgAHMAaQBuAGcAbABlACAAdgBhAGwAdQBlAC4AXABuACAAIAAgAC0AIABSAGUAdAB1AHIAbgBzACAAYABcACIASQBuAHYAYQBsAGkAZAAgAFUAbgBpAHQAXAAiAGAAIABpAGYAIABgAHUAbgBpAHQAYAAgAGkAcwAgAG4AbwB0ACAAcgBlAGMAbwBnAG4AaQB6AGUAZAAuAFwAbgAgACAAIAAtACAAQQBsAHcAYQB5AHMAIABsAG8AdwBlAHIAYwBhAHMAZQBzACAAdABoAGUAIAB1AG4AaQB0ACAAcwB1AGYAZgBpAHgAIABpAG4AIAB0AGUAeAB0ACAAbQBvAGQAZQAuAFwAbgBcAG4AIAAgACAARQB4AGEAbQBwAGwAZQBzADoAXABuACAAIAAgACAAIABUAEkATQBFAF8AVQBOAEkAVABTAF8AVABPAF8ARABFAEMASQBNAEEATAAoAFwAIgBIAFwAIgAsACAAMAAsACAAMQAsACAAMgAsACAAMwAwACwAIAAwACkAIACSISAAMgA2AC4ANQAgACAAXABuACAAIAAgACAAIABUAEkATQBFAF8AVQBOAEkAVABTAF8AVABPAF8ARABFAEMASQBNAEEATAAoAFwAIgBIAFwAIgAsACAAMAAsACAAMQAsACAAMgAsACAAMwAwACwAIAAxACkAIACSISAAXAAiADIANgAuADUAaABcACIAXABuACoALwBcAG4AVABJAE0ARQBfAFUATgBJAFQAUwBfAFQATwBfAEQARQBDAEkATQBBAEwAIAA9ACAATABBAE0AQgBEAEEAKAB1AG4AaQB0ACwAIABbAHkAXQAsACAAWwBkAF0ALAAgAFsAaABdACwAIABbAG0AXQAsACAAWwBzAF0ALAAgAFsAbwB1AHQAcAB1AHQATQBvAGQAZQBdACwAXABuACAAIAAgACAATABFAFQAKABcAG4AIAAgACAAIAAgACAAIAAgAC8ALwAgAE4AbwByAG0AYQBsAGkAegBlACAAbwBwAHQAaQBvAG4AYQBsACAAaQBuAHAAdQB0AHMAIAB0AG8AIAAwAFwAbgAgACAAIAAgACAAIAAgACAAeQAsACAATgAoAHkAKQAsAFwAbgAgACAAIAAgACAAIAAgACAAZAAsACAATgAoAGQAKQAsAFwAbgAgACAAIAAgACAAIAAgACAAaAAsACAATgAoAGgAKQAsAFwAbgAgACAAIAAgACAAIAAgACAAbQAsACAATgAoAG0AKQAsAFwAbgAgACAAIAAgACAAIAAgACAAcwAsACAATgAoAHMAKQAsAFwAbgAgACAAIAAgACAAIAAgACAAbwB1AHQAcAB1AHQATQBvAGQAZQAsACAASQBGACgASQBTAE8ATQBJAFQAVABFAEQAKABvAHUAdABwAHUAdABNAG8AZABlACkALAAgADAALAAgAG8AdQB0AHAAdQB0AE0AbwBkAGUAKQAsAFwAbgAgACAAIAAgACAAIAAgACAAXABuACAAIAAgACAAIAAgACAAIAAvAC8AIABOAG8AcgBtAGEAbABpAHoAZQAgAGEAbgBkACAAdgBhAGwAaQBkAGEAdABlACAAdQBuAGkAdAAgAGMAbwBkAGUAXABuACAAIAAgACAAIAAgACAAIABjAG8AZABlACwAIABVAFAAUABFAFIAKABMAEUARgBUACgAdQBuAGkAdAAsACAAMQApACkALABcAG4AIAAgACAAIAAgACAAIAAgAFwAbgAgACAAIAAgACAAIAAgACAALwAvACAAQwBvAG0AcAB1AHQAZQAgAHIAZQBzAHUAbAB0ACAAYgBhAHMAZQBkACAAbwBuACAAdQBuAGkAdAAgAHQAeQBwAGUAXABuACAAIAAgACAAIAAgACAAIAByAGEAdwAsACAAUwBXAEkAVABDAEgAKABcAG4AIAAgACAAIAAgACAAIAAgACAAIAAgACAAYwBvAGQAZQAsAFwAbgAgACAAIAAgACAAIAAgACAAIAAgACAAIABcACIAUwBcACIALAAgACgAeQAgACoAIAAzADEANQA1ADcANgAwADAAKQAgACsAIAAoAGQAIAAqACAAOAA2ADQAMAAwACkAIAArACAAKABoACAAKgAgADMANgAwADAAKQAgACsAIAAoAG0AIAAqACAANgAwACkAIAArACAAcwAsAFwAbgAgACAAIAAgACAAIAAgACAAIAAgACAAIABcACIATQBcACIALAAgACgAeQAgACoAIAA1ADIANQA5ADYAMAApACAAKwAgACgAZAAgACoAIAAxADQANAAwACkAIAArACAAKABoACAAKgAgADYAMAApACAAKwAgAG0AIAArACAAKABzACAALwAgADYAMAApACwAXABuACAAIAAgACAAIAAgACAAIAAgACAAIAAgAFwAIgBIAFwAIgAsACAAKAB5ACAAKgAgADgANwA2ADYAKQAgACsAIAAoAGQAIAAqACAAMgA0ACkAIAArACAAaAAgACsAIAAoAG0AIAAvACAANgAwACkAIAArACAAKABzACAALwAgADMANgAwADAAKQAsAFwAbgAgACAAIAAgACAAIAAgACAAIAAgACAAIABcACIARABcACIALAAgACgAeQAgACoAIAAzADYANQAuADIANQApACAAKwAgAGQAIAArACAAKABoACAALwAgADIANAApACAAKwAgACgAbQAgAC8AIAAxADQANAAwACkAIAArACAAKABzACAALwAgADgANgA0ADAAMAApACwAXABuACAAIAAgACAAIAAgACAAIAAgACAAIAAgAFwAIgBZAFwAIgAsACAAeQAgACsAIAAoAGQAIAAvACAAMwA2ADUALgAyADUAKQAgACsAIAAoAGgAIAAvACAAOAA3ADYANgApACAAKwAgACgAbQAgAC8AIAA1ADIANQA5ADYAMAApACAAKwAgACgAcwAgAC8AIAAzADEANQA1ADcANgAwADAAKQAsAFwAbgAgACAAIAAgACAAIAAgACAAIAAgACAAIABcACIASQBuAHYAYQBsAGkAZAAgAFUAbgBpAHQAXAAiAFwAbgAgACAAIAAgACAAIAAgACAAKQAsAFwAbgAgACAAIAAgACAAIAAgACAAXABuACAAIAAgACAAIAAgACAAIAAvAC8AIABPAHUAdABwAHUAdAAgAGEAcwAgAG4AdQBtAGIAZQByACAAbwByACAAcwB0AHIAaQBuAGcAXABuACAAIAAgACAAIAAgACAAIAByAGUAcwB1AGwAdAAsACAASQBGACgAbwB1AHQAcAB1AHQATQBvAGQAZQAgAD0AIAAxACwAIABJAEYAKABJAFMATgBVAE0AQgBFAFIAKAByAGEAdwApACwAIABGAEkAWABFAEQAKAByAGEAdwAsACAAOQApACAAJgAgAEwATwBXAEUAUgAoAGMAbwBkAGUAKQAsACAAcgBhAHcAKQAsACAAcgBhAHcAKQAsAFwAbgAgACAAIAAgACAAIAAgACAAcgBlAHMAdQBsAHQAXABuACAAIAAgACAAKQBcAG4AKQA7AFwAbgBcAG4ALwAqACAAVABJAE0ARQBfAEQARQBDAEkATQBBAEwAXwBUAE8AXwBVAE4ASQBUAFMAXABuACAAIAAgAFAAdQByAHAAbwBzAGUAOgBcAG4AIAAgACAAQwBvAG4AdgBlAHIAdABzACAAYQAgAGQAZQBjAGkAbQBhAGwAIABkAHUAcgBhAHQAaQBvAG4AIAAoAGkAbgAgAHkAZQBhAHIAcwAsACAAZABhAHkAcwAsACAAaABvAHUAcgBzACwAIABlAHQAYwAuACkAIABpAG4AdABvACAAYQAgAGgAdQBtAGEAbgAtAHIAZQBhAGQAYQBiAGwAZQBcAG4AIAAgACAAdQBuAGkAdAAgAGIAcgBlAGEAawBkAG8AdwBuAC4AIABPAHUAdABwAHUAdAAgAGMAYQBuACAAYgBlACAAdgBlAHIAYgBvAHMAZQAgACgAZQAuAGcALgAsACAAXAAiADAAeQAgADAAZAAgADEAaAAgADUAOQBtACAANQA5AC4AOQA5ADkAcwBcACIAKQAgAG8AcgBcAG4AIAAgACAAYwBvAGwAbwBuAC0AZABlAGwAaQBtAGkAdABlAGQAIAAoAGUALgBnAC4ALAAgAFwAIgAwADAAOgAwADAAMAA6ADAAMQA6ADUAOQA6ADUAOQAuADkAOQA5AFwAIgApAC4AXABuAFwAbgAgACAAIABQAGEAcgBhAG0AZQB0AGUAcgBzADoAXABuACAAIAAgAC0AIAB1AG4AaQB0ACAAKAByAGUAcQB1AGkAcgBlAGQAKQA6ACAAVABpAG0AZQAgAHUAbgBpAHQAIABvAGYAIAB0AGgAZQAgAGkAbgBwAHUAdAAgAHYAYQBsAHUAZQAgABQgIABvAG4AZQAgAG8AZgA6AFwAbgAgACAAIAAgACAAIAAgAFwAIgBZAFwAIgAgAD0AIAB5AGUAYQByAHMAXABuACAAIAAgACAAIAAgACAAXAAiAEQAXAAiACAAPQAgAGQAYQB5AHMAXABuACAAIAAgACAAIAAgACAAXAAiAEgAXAAiACAAPQAgAGgAbwB1AHIAcwBcAG4AIAAgACAAIAAgACAAIABcACIATQBcACIAIAA9ACAAbQBpAG4AdQB0AGUAcwBcAG4AIAAgACAAIAAgACAAIABcACIAUwBcACIAIAA9ACAAcwBlAGMAbwBuAGQAcwBcAG4AIAAgACAALQAgAHYAYQBsAHUAZQAgACgAcgBlAHEAdQBpAHIAZQBkACkAOgAgAFQAaABlACAAbgB1AG0AZQByAGkAYwAgAGQAdQByAGEAdABpAG8AbgAgAHQAbwAgAGMAbwBuAHYAZQByAHQALgBcAG4AIAAgACAALQAgAG0AbwBkAGUAIAAoAG8AcAB0AGkAbwBuAGEAbAApADoAXABuACAAIAAgACAAIAAgACAAXAAiAFQARQBYAFQAXAAiACAAbwByACAAMQAgACAAkiEgAHYAZQByAGIAbwBzAGUAIABvAHUAdABwAHUAdAAgACgAZABlAGYAYQB1AGwAdAApAFwAbgAgACAAIAAgACAAIAAgAFwAIgBGAE8AUgBNAEEAVABcACIAIABvAHIAIAAwACAAkiEgAGMAbwBsAG8AbgAtAGQAZQBsAGkAbQBpAHQAZQBkACAAZgBvAHIAbQBhAHQAXABuACAAIAAgAC0AIABkAGUAYwBpAG0AYQBsAFAAbABhAGMAZQBzACAAKABvAHAAdABpAG8AbgBhAGwAKQA6ACAATgB1AG0AYgBlAHIAIABvAGYAIABkAGkAZwBpAHQAcwAgAHQAbwAgAHMAaABvAHcAIABhAGYAdABlAHIAIAB0AGgAZQAgAGQAZQBjAGkAbQBhAGwAIABpAG4AIABzAGUAYwBvAG4AZABzACAAKABkAGUAZgBhAHUAbAB0ADoAIAAzACkAXABuAFwAbgAgACAAIABSAGUAdAB1AHIAbgBzADoAXABuACAAIAAgAEEAIABzAGkAbgBnAGwAZQAgAHQAZQB4AHQAIABzAHQAcgBpAG4AZwAgAHIAZQBwAHIAZQBzAGUAbgB0AGkAbgBnACAAdABoAGUAIABkAHUAcgBhAHQAaQBvAG4AIABpAG4AIABzAHAAbABpAHQAIAB1AG4AaQB0AHMALgBcAG4AXABuACAAIAAgAE4AbwB0AGUAcwA6AFwAbgAgACAAIAAtACAAUwBhAGYAZQBsAHkAIABjAGwAYQBtAHAAcwAgAHMAZQBjAG8AbgBkAHMAIAB0AG8AIABhAHYAbwBpAGQAIAByAG8AdQBuAGQAaQBuAGcAIAB1AHAAIAB0AG8AIAA2ADAAcwAuAFwAbgAgACAAIAAtACAAQQBsAGwAIAB1AG4AaQB0AHMAIABhAHIAZQAgAGkAbgB0AGUAcgBuAGEAbABsAHkAIABjAG8AbgB2AGUAcgB0AGUAZAAgAHQAbwAgAHMAZQBjAG8AbgBkAHMAIAB1AHMAaQBuAGcAIABhAHYAZQByAGEAZwBlACAAeQBlAGEAcgAgAGwAZQBuAGcAdABoACAAKAAzADYANQAuADIANQAgAGQAYQB5AHMAKQAuAFwAbgAgACAAIAAtACAASQBmACAAYQBuACAAaQBuAHYAYQBsAGkAZAAgAHUAbgBpAHQAIABpAHMAIABzAHUAcABwAGwAaQBlAGQALAAgAHIAZQB0AHUAcgBuAHMAIABcACIASQBuAHYAYQBsAGkAZAAgAEkAbgBwAHUAdABcACIALgBcAG4AIAAgACAALQAgAFYAZQByAGIAbwBzAGUAIABvAHUAdABwAHUAdAAgAHUAcwBlAHMAIABzAHUAZgBmAGkAeABlAHMAOgAgAFwAIgB5AFwAIgAsACAAXAAiAGQAXAAiACwAIABcACIAaABcACIALAAgAFwAIgBtAFwAIgAsACAAXAAiAHMAXAAiAFwAbgAgACAAIAAtACAAQwBvAGwAbwBuACAAZgBvAHIAbQBhAHQAIABpAHMAIABhAGwAdwBhAHkAcwA6ACAAXAAiAHkAeQA6AGQAZABkADoAaABoADoAbQBtADoAcwBzAC4AcwBzAHMAXAAiAFwAbgBcAG4AIAAgACAARQB4AGEAbQBwAGwAZQBzADoAXABuACAAIAAgACAAIABUAEkATQBFAF8ARABFAEMASQBNAEEATABfAFQATwBfAFUATgBJAFQAUwAoAFwAIgBIAFwAIgAsACAAMQAuADkAOQA5ADkAOQA5ADkAOQA3ACkAXABuACAAIAAgACAAIACSISAAXAAiADAAeQAgADAAZAAgADEAaAAgADUAOQBtACAANQA5AC4AOQA5ADkAcwBcACIAXABuAFwAbgAgACAAIAAgACAAVABJAE0ARQBfAEQARQBDAEkATQBBAEwAXwBUAE8AXwBVAE4ASQBUAFMAKABcACIASABcACIALAAgADEALgA5ADkAOQA5ADkAOQA5ADkANwAsACAAXAAiAEYATwBSAE0AQQBUAFwAIgAsACAAMwApAFwAbgAgACAAIAAgACAAkiEgAFwAIgAwADAAOgAwADAAMAA6ADAAMQA6ADUAOQA6ADUAOQAuADkAOQA5AFwAIgBcAG4AKgAvAFwAbgBUAEkATQBFAF8ARABFAEMASQBNAEEATABfAFQATwBfAFUATgBJAFQAUwAgAD0AIABMAEEATQBCAEQAQQAoAHUAbgBpAHQALAAgAHYAYQBsAHUAZQAsACAAWwBtAG8AZABlAF0ALAAgAFsAZABlAGMAaQBtAGEAbABQAGwAYQBjAGUAcwBdACwAXABuACAAIAAgACAATABFAFQAKABcAG4AIAAgACAAIAAgACAAIAAgAC8ALwAgAD0APQA9ACAASABhAG4AZABsAGUAIABvAHAAdABpAG8AbgBhAGwAIABhAHIAZwB1AG0AZQBuAHQAcwAgAD0APQA9AFwAbgAgACAAIAAgACAAIAAgACAAZABlAGMAaQBtAGEAbABQAGwAYQBjAGUAcwAsACAASQBGACgASQBTAE8ATQBJAFQAVABFAEQAKABkAGUAYwBpAG0AYQBsAFAAbABhAGMAZQBzACkALAAgADMALAAgAGQAZQBjAGkAbQBhAGwAUABsAGEAYwBlAHMAKQAsAFwAbgAgACAAIAAgACAAIAAgACAAXABuACAAIAAgACAAIAAgACAAIAAvAC8AIABBAGwAbABvAHcAIABiAG8AdABoACAAdABlAHgAdAAgAG8AcgAgAG4AdQBtAGUAcgBpAGMAIABtAG8AZABlAFwAbgAgACAAIAAgACAAIAAgACAAbQBvAGQAZQBUAGUAeAB0ACwAIABJAEYAKABJAFMATwBNAEkAVABUAEUARAAoAG0AbwBkAGUAKQAsACAAXAAiAFQARQBYAFQAXAAiACwAIABJAEYAKABPAFIAKABtAG8AZABlACAAPQAgADAALAAgAG0AbwBkAGUAIAA9ACAAXAAiAEYATwBSAE0AQQBUAFwAIgApACwAIABcACIARgBPAFIATQBBAFQAXAAiACwAIABcACIAVABFAFgAVABcACIAKQApACwAXABuACAAIAAgACAAIAAgACAAIABcAG4AIAAgACAAIAAgACAAIAAgAC8ALwAgAD0APQA9ACAAVQBuAGkAdAAgAG0AdQBsAHQAaQBwAGwAaQBlAHIAIAB0AG8AIABzAGUAYwBvAG4AZABzACAAPQA9AD0AXABuACAAIAAgACAAIAAgACAAIABmAGEAYwB0AG8AcgAsACAAUwBXAEkAVABDAEgAKABcAG4AIAAgACAAIAAgACAAIAAgACAAIAAgACAAdQBuAGkAdAAsAFwAbgAgACAAIAAgACAAIAAgACAAIAAgACAAIABcACIAWQBcACIALAAgADMAMQA1ADUANwA2ADAAMAAsACAALwAvACAAMwA2ADUALgAyADUAIABkAGEAeQBzAFwAbgAgACAAIAAgACAAIAAgACAAIAAgACAAIABcACIARABcACIALAAgADgANgA0ADAAMAAsAFwAbgAgACAAIAAgACAAIAAgACAAIAAgACAAIABcACIASABcACIALAAgADMANgAwADAALABcAG4AIAAgACAAIAAgACAAIAAgACAAIAAgACAAXAAiAE0AXAAiACwAIAA2ADAALABcAG4AIAAgACAAIAAgACAAIAAgACAAIAAgACAAXAAiAFMAXAAiACwAIAAxACwAXABuACAAIAAgACAAIAAgACAAIAAgACAAIAAgAE4AQQAoACkAXABuACAAIAAgACAAIAAgACAAIAApACwAXABuACAAIAAgACAAIAAgACAAIABcAG4AIAAgACAAIAAgACAAIAAgAC8ALwAgAD0APQA9ACAAVABvAHQAYQBsACAAcwBlAGMAbwBuAGQAcwAgAGYAcgBvAG0AIABpAG4AcAB1AHQAIAA9AD0APQBcAG4AIAAgACAAIAAgACAAIAAgAHQAbwB0AGEAbABTAGUAYwBvAG4AZABzACwAIAB2AGEAbAB1AGUAIAAqACAAZgBhAGMAdABvAHIALABcAG4AIAAgACAAIAAgACAAIAAgAFwAbgAgACAAIAAgACAAIAAgACAALwAvACAAPQA9AD0AIABCAHIAZQBhAGsAZABvAHcAbgAgAG8AZgAgAHQAaQBtAGUAIAB1AG4AaQB0AHMAIAA9AD0APQBcAG4AIAAgACAAIAAgACAAIAAgAHkALAAgAEkATgBUACgAdABvAHQAYQBsAFMAZQBjAG8AbgBkAHMAIAAvACAAMwAxADUANQA3ADYAMAAwACkALABcAG4AIAAgACAAIAAgACAAIAAgAGQALAAgAEkATgBUACgATQBPAEQAKAB0AG8AdABhAGwAUwBlAGMAbwBuAGQAcwAsACAAMwAxADUANQA3ADYAMAAwACkAIAAvACAAOAA2ADQAMAAwACkALABcAG4AIAAgACAAIAAgACAAIAAgAGgALAAgAEkATgBUACgATQBPAEQAKAB0AG8AdABhAGwAUwBlAGMAbwBuAGQAcwAsACAAOAA2ADQAMAAwACkAIAAvACAAMwA2ADAAMAApACwAXABuACAAIAAgACAAIAAgACAAIABtACwAIABJAE4AVAAoAE0ATwBEACgAdABvAHQAYQBsAFMAZQBjAG8AbgBkAHMALAAgADMANgAwADAAKQAgAC8AIAA2ADAAKQAsAFwAbgAgACAAIAAgACAAIAAgACAAcwAsACAATQBPAEQAKAB0AG8AdABhAGwAUwBlAGMAbwBuAGQAcwAsACAANgAwACkALABcAG4AIAAgACAAIAAgACAAIAAgAFwAbgAgACAAIAAgACAAIAAgACAALwAvACAAPQA9AD0AIABDAGwAYQBtAHAAIABzAGUAYwBvAG4AZABzACAAdABvACAAcAByAGUAdgBlAG4AdAAgAHIAbwB1AG4AZABpAG4AZwAgAHQAbwAgADYAMAAgAD0APQA9AFwAbgAgACAAIAAgACAAIAAgACAAcwBfAGMAbABhAG0AcABlAGQALAAgAEkARgAoAFwAbgAgACAAIAAgACAAIAAgACAAIAAgACAAIABSAE8AVQBOAEQAKABzACwAIABkAGUAYwBpAG0AYQBsAFAAbABhAGMAZQBzACkAIAA+AD0AIAA2ADAALABcAG4AIAAgACAAIAAgACAAIAAgACAAIAAgACAANgAwACAALQAgADEAMAAgAF4AIAAoAC0AZABlAGMAaQBtAGEAbABQAGwAYQBjAGUAcwApACwAXABuACAAIAAgACAAIAAgACAAIAAgACAAIAAgAFIATwBVAE4ARAAoAHMALAAgAGQAZQBjAGkAbQBhAGwAUABsAGEAYwBlAHMAKQBcAG4AIAAgACAAIAAgACAAIAAgACkALABcAG4AIAAgACAAIAAgACAAIAAgAFwAbgAgACAAIAAgACAAIAAgACAALwAvACAAPQA9AD0AIABPAHUAdABwAHUAdAA6ACAAdgBlAHIAYgBvAHMAZQAgAG0AbwBkAGUAXABuACAAIAAgACAAIAAgACAAIABmAG8AcgBtAGEAdAB0AGUAZABZACwAIAB5ACAAJgAgAFwAIgB5AFwAIgAsAFwAbgAgACAAIAAgACAAIAAgACAAZgBvAHIAbQBhAHQAdABlAGQARAAsACAAZAAgACYAIABcACIAZABcACIALABcAG4AIAAgACAAIAAgACAAIAAgAGYAbwByAG0AYQB0AHQAZQBkAEgALAAgAGgAIAAmACAAXAAiAGgAXAAiACwAXABuACAAIAAgACAAIAAgACAAIABmAG8AcgBtAGEAdAB0AGUAZABNACwAIABtACAAJgAgAFwAIgBtAFwAIgAsAFwAbgAgACAAIAAgACAAIAAgACAAZgBvAHIAbQBhAHQAdABlAGQAUwAsACAAVABFAFgAVAAoAHMAXwBjAGwAYQBtAHAAZQBkACwAIABcACIAMAAuAFwAIgAgACYAIABSAEUAUABUACgAXAAiADAAXAAiACwAIABkAGUAYwBpAG0AYQBsAFAAbABhAGMAZQBzACkAKQAgACYAIABcACIAcwBcACIALABcAG4AIAAgACAAIAAgACAAIAAgAHQAZQB4AHQATQBvAGQAZQAsACAAVABFAFgAVABKAE8ASQBOACgAXAAiACAAXAAiACwAIABUAFIAVQBFACwAIABmAG8AcgBtAGEAdAB0AGUAZABZACwAIABmAG8AcgBtAGEAdAB0AGUAZABEACwAIABmAG8AcgBtAGEAdAB0AGUAZABIACwAIABmAG8AcgBtAGEAdAB0AGUAZABNACwAIABmAG8AcgBtAGEAdAB0AGUAZABTACkALABcAG4AIAAgACAAIAAgACAAIAAgAFwAbgAgACAAIAAgACAAIAAgACAALwAvACAAPQA9AD0AIABPAHUAdABwAHUAdAA6ACAAYwBvAGwAbwBuAC0AZABlAGwAaQBtAGkAdABlAGQAXABuACAAIAAgACAAIAAgACAAIABjAG8AbABvAG4AUwAsACAAVABFAFgAVAAoAHMAXwBjAGwAYQBtAHAAZQBkACwAIABcACIAMAAwAC4AXAAiACAAJgAgAFIARQBQAFQAKABcACIAMABcACIALAAgAGQAZQBjAGkAbQBhAGwAUABsAGEAYwBlAHMAKQApACwAXABuACAAIAAgACAAIAAgACAAIABmAG8AcgBtAGEAdABNAG8AZABlACwAIABUAEUAWABUACgAeQAsACAAXAAiADAAMABcACIAKQAgACYAIABcACIAOgBcACIAIAAmACAAVABFAFgAVAAoAGQALAAgAFwAIgAwADAAMABcACIAKQAgACYAIABcACIAOgBcACIAIAAmACAAVABFAFgAVAAoAGgALAAgAFwAIgAwADAAXAAiACkAIAAmACAAXAAiADoAXAAiACAAJgBcAG4AIAAgACAAIAAgACAAIAAgACAAIAAgACAAVABFAFgAVAAoAG0ALAAgAFwAIgAwADAAXAAiACkAIAAmACAAXAAiADoAXAAiACAAJgAgAGMAbwBsAG8AbgBTACwAXABuACAAIAAgACAAIAAgACAAIABcAG4AIAAgACAAIAAgACAAIAAgAC8ALwAgAD0APQA9ACAARgBpAG4AYQBsACAAbwB1AHQAcAB1AHQAXABuACAAIAAgACAAIAAgACAAIAByAGUAcwB1AGwAdAAsACAASQBGACgAbQBvAGQAZQBUAGUAeAB0ACAAPQAgAFwAIgBGAE8AUgBNAEEAVABcACIALAAgAGYAbwByAG0AYQB0AE0AbwBkAGUALAAgAHQAZQB4AHQATQBvAGQAZQApACwAXABuACAAIAAgACAAIAAgACAAIABJAEYARQBSAFIATwBSACgAcgBlAHMAdQBsAHQALAAgAFwAIgBJAG4AdgBhAGwAaQBkACAASQBuAHAAdQB0AFwAIgApAFwAbgAgACAAIAAgACkAXABuACkAOwBcAG4AXABuAC8AKgAgAFQASQBNAEUAXwBEAEkARgBGADoAXABuACAAIAAgAFAAdQByAHAAbwBzAGUAOgBcAG4AIAAgACAAQwBhAGwAYwB1AGwAYQB0AGUAcwAgAHQAaABlACAAZABpAGYAZgBlAHIAZQBuAGMAZQAgAGIAZQB0AHcAZQBlAG4AIAB0AHcAbwAgAHQAaQBtAGUAIAB2AGEAbAB1AGUAcwAgACgAcwB0AGEAcgB0ACAAYQBuAGQAIABlAG4AZAApACwAXABuACAAIAAgAHIAZQB0AHUAcgBuAGkAbgBnACAAdABoAGUAIAByAGUAcwB1AGwAdAAgAGkAbgAgAG8AbgBlACAAbwBmACAAdABoAHIAZQBlACAAZgBvAHIAbQBhAHQAcwAuAFwAbgBcAG4AIAAgACAAUgBlAHQAdQByAG4AcwA6AFwAbgAgACAAIAAtACAAQQAgAHMAdAByAGkAbgBnACAAKABoAGgAOgBtAG0AOgBzAHMAKQAsACAAYQAgAGQAZQBjAGkAbQBhAGwAIABoAG8AdQByACAAdgBhAGwAdQBlACwAIABvAHIAIABhACAAbABhAGIAZQBsAGUAZAAgAHQAaQBtAGUAIABzAHQAcgBpAG4AZwAsAFwAbgAgACAAIAAgACAAZABlAHAAZQBuAGQAaQBuAGcAIABvAG4AIABzAGUAbABlAGMAdABlAGQAIABtAG8AZABlAC4AXABuAFwAbgAgACAAIABQAGEAcgBhAG0AZQB0AGUAcgBzADoAXABuACAAIAAgAC0AIABzAHQAYQByAHQAIAAoAHIAZQBxAHUAaQByAGUAZAApADoAIABTAHQAYQByAHQAIAB0AGkAbQBlACAAKABFAHgAYwBlAGwAIAB0AGkAbQBlACAAbwByACAAZABhAHQAZQB0AGkAbQBlACAAZgBvAHIAbQBhAHQAKQAuAFwAbgAgACAAIAAtACAAZQBuAGQAIAAoAHIAZQBxAHUAaQByAGUAZAApADoAIABFAG4AZAAgAHQAaQBtAGUAIAAoAEUAeABjAGUAbAAgAHQAaQBtAGUAIABvAHIAIABkAGEAdABlAHQAaQBtAGUAIABmAG8AcgBtAGEAdAApAC4AXABuACAAIAAgAC0AIABtAG8AZABlACAAKABvAHAAdABpAG8AbgBhAGwAKQA6AFwAbgAgACAAIAAgACAAIAAgADAAIAA9ACAAXAAiAGgAaAA6AG0AbQA6AHMAcwBcACIAIABmAG8AcgBtAGEAdAB0AGUAZAAgAHMAdAByAGkAbgBnACAAKABkAGUAZgBhAHUAbAB0ACkAXABuACAAIAAgACAAIAAgACAAMQAgAD0AIABkAGUAYwBpAG0AYQBsACAAaABvAHUAcgBzACAAKAByAG8AdQBuAGQAZQBkACkAXABuACAAIAAgACAAIAAgACAAMgAgAD0AIABsAGEAYgBlAGwAZQBkACAAYwBvAG0AcABvAG4AZQBuAHQAcwAgAHMAdAByAGkAbgBnACAAKABlAC4AZwAuACwAIABcACIAMgBoACAAMwAwAG0AIAAwAHMAXAAiACkAXABuACAAIAAgAC0AIAByAG8AdQBuAGQAUABsAGEAYwBlAHMAIAAoAG8AcAB0AGkAbwBuAGEAbAApADoAIABOAHUAbQBiAGUAcgAgAG8AZgAgAGQAZQBjAGkAbQBhAGwAIABwAGwAYQBjAGUAcwAgAGYAbwByACAAbQBvAGQAZQAgAD0AIAAxACAAKABkAGUAZgBhAHUAbAB0ACAAPQAgADkAKQBcAG4AXABuACAAIAAgAE4AbwB0AGUAcwA6AFwAbgAgACAAIAAtACAAQQB1AHQAbwBtAGEAdABpAGMAYQBsAGwAeQAgAGgAYQBuAGQAbABlAHMAIABjAGEAcwBlAHMAIAB3AGgAZQByAGUAIAB0AGgAZQAgAGUAbgBkACAAdABpAG0AZQAgAGkAcwAgAGEAZgB0AGUAcgAgAG0AaQBkAG4AaQBnAGgAdAAuAFwAbgAgACAAIAAtACAATwB1AHQAcAB1AHQAcwAgAFwAIgAwAFwAIgAgAG8AcgAgAFwAIgAwADAAOgAwADAAOgAwADAAXAAiACAAZgBvAHIAIABlAHEAdQBhAGwAIAB0AGkAbQBlAHMALgBcAG4AIAAgACAALQAgAEkAZABlAGEAbAAgAGYAbwByACAAbABvAGcAZwBpAG4AZwAsACAAdAByAGEAYwBrAGkAbgBnACAAZAB1AHIAYQB0AGkAbwBuAHMALAAgAGEAbgBkACAAYwBvAG0AcABhAHIAYQB0AGkAdgBlACAAcgBlAHAAbwByAHQAcwAuAFwAbgBcAG4AIAAgACAARQB4AGEAbQBwAGwAZQBzADoAXABuACAAIAAgACAAIABUAEkATQBFAF8ARABJAEYARgAoAEEAMQAsACAAQgAxACkAIACSISAAXAAiADAAMgA6ADQANQA6ADEAMABcACIAXABuACAAIAAgACAAIABUAEkATQBFAF8ARABJAEYARgAoAEEAMQAsACAAQgAxACwAIAAxACwAIAAyACkAIACSISAAMgAuADcANQBcAG4AIAAgACAAIAAgAFQASQBNAEUAXwBEAEkARgBGACgAQQAxACwAIABCADEALAAgADIAKQAgAJIhIABcACIAMgBoACAANAA1AG0AIAAxADAAcwBcACIAXABuACoALwBcAG4AVABJAE0ARQBfAEQASQBGAEYAIAA9ACAATABBAE0AQgBEAEEAKABzAHQAYQByAHQALAAgAGUAbgBkACwAIABbAG0AbwBkAGUAXQAsACAAWwByAG8AdQBuAGQAUABsAGEAYwBlAHMAXQAsAFwAbgAgACAAIAAgAEwARQBUACgAXABuACAAIAAgACAAIAAgACAAIAAvAC8AIAA9AD0APQAgAE8AcAB0AGkAbwBuAGEAbAAgAHAAYQByAGEAbQBlAHQAZQByACAAZABlAGYAYQB1AGwAdABzACAAPQA9AD0AXABuACAAIAAgACAAIAAgACAAIABtAG8AZABlACwAIABJAEYAKABJAFMATwBNAEkAVABUAEUARAAoAG0AbwBkAGUAKQAsACAAMAAsACAAbQBvAGQAZQApACwAXABuACAAIAAgACAAIAAgACAAIAByAG8AdQBuAGQAUABsAGEAYwBlAHMALAAgAEkARgAoAEkAUwBPAE0ASQBUAFQARQBEACgAcgBvAHUAbgBkAFAAbABhAGMAZQBzACkALAAgADkALAAgAHIAbwB1AG4AZABQAGwAYQBjAGUAcwApACwAXABuACAAIAAgACAAIAAgACAAIABcAG4AIAAgACAAIAAgACAAIAAgAC8ALwAgAD0APQA9ACAAVABpAG0AZQAgAHYAYQBsAHUAZQAgAGMAbwBuAHYAZQByAHMAaQBvAG4AIAB0AG8AIAB0AG8AdABhAGwAIABzAGUAYwBvAG4AZABzACAAPQA9AD0AXABuACAAIAAgACAAIAAgACAAIABzAHQAYQByAHQAUwBlAGMALAAgAEgATwBVAFIAKABzAHQAYQByAHQAKQAgACoAIAAzADYAMAAwACAAKwAgAE0ASQBOAFUAVABFACgAcwB0AGEAcgB0ACkAIAAqACAANgAwACAAKwAgAFMARQBDAE8ATgBEACgAcwB0AGEAcgB0ACkALABcAG4AIAAgACAAIAAgACAAIAAgAGUAbgBkAFMAZQBjACwAIABIAE8AVQBSACgAZQBuAGQAKQAgACoAIAAzADYAMAAwACAAKwAgAE0ASQBOAFUAVABFACgAZQBuAGQAKQAgACoAIAA2ADAAIAArACAAUwBFAEMATwBOAEQAKABlAG4AZAApACwAXABuACAAIAAgACAAIAAgACAAIABcAG4AIAAgACAAIAAgACAAIAAgAC8ALwAgAD0APQA9ACAAQwBhAGwAYwB1AGwAYQB0AGUAIABkAGkAZgBmAGUAcgBlAG4AYwBlACAAKABtAG8AZAAgADgANgA0ADAAMAAgAHQAbwAgAGgAYQBuAGQAbABlACAAbQBpAGQAbgBpAGcAaAB0ACAAdwByAGEAcAApACAAPQA9AD0AXABuACAAIAAgACAAIAAgACAAIABkAGkAZgBmAFMAZQBjACwAIABNAE8ARAAoAGUAbgBkAFMAZQBjACAALQAgAHMAdABhAHIAdABTAGUAYwAsACAAOAA2ADQAMAAwACkALABcAG4AIAAgACAAIAAgACAAIAAgAFwAbgAgACAAIAAgACAAIAAgACAALwAvACAAPQA9AD0AIABEAGUAYwBvAG0AcABvAHMAZQAgAGkAbgB0AG8AIABjAG8AbQBwAG8AbgBlAG4AdABzACAAPQA9AD0AXABuACAAIAAgACAAIAAgACAAIABoAGgALAAgAEkATgBUACgAZABpAGYAZgBTAGUAYwAgAC8AIAAzADYAMAAwACkALABcAG4AIAAgACAAIAAgACAAIAAgAG0AbQAsACAASQBOAFQAKABNAE8ARAAoAGQAaQBmAGYAUwBlAGMALAAgADMANgAwADAAKQAgAC8AIAA2ADAAKQAsAFwAbgAgACAAIAAgACAAIAAgACAAcwBzACwAIABNAE8ARAAoAGQAaQBmAGYAUwBlAGMALAAgADYAMAApACwAXABuACAAIAAgACAAIAAgACAAIABcAG4AIAAgACAAIAAgACAAIAAgAC8ALwAgAD0APQA9ACAAQwBvAG4AcwB0AHIAdQBjAHQAIAByAGUAcwB1AGwAdAAgAHAAZQByACAAbQBvAGQAZQAgAD0APQA9AFwAbgAgACAAIAAgACAAIAAgACAAcgBlAHMAdQBsAHQALAAgAFMAVwBJAFQAQwBIACgAXABuACAAIAAgACAAIAAgACAAIAAgACAAIAAgAG0AbwBkAGUALABcAG4AIAAgACAAIAAgACAAIAAgACAAIAAgACAAMQAsACAAVABFAFgAVAAoAFIATwBVAE4ARAAoAGQAaQBmAGYAUwBlAGMAIAAvACAAMwA2ADAAMAAsACAAcgBvAHUAbgBkAFAAbABhAGMAZQBzACkALAAgAFwAIgAwAC4AXAAiACAAJgAgAFIARQBQAFQAKABcACIAMABcACIALAAgAHIAbwB1AG4AZABQAGwAYQBjAGUAcwApACkALAAgAC8ALwAgAEQAZQBjAGkAbQBhAGwAIABoAG8AdQByAHMAXABuACAAIAAgACAAIAAgACAAIAAgACAAIAAgADIALAAgAGgAaAAgACYAIABcACIAaAAgAFwAIgAgACYAIABtAG0AIAAmACAAXAAiAG0AIABcACIAIAAmACAAcwBzACAAJgAgAFwAIgBzAFwAIgAsACAALwAvACAATABhAGIAZQBsAGUAZAAgAG8AdQB0AHAAdQB0AFwAbgAgACAAIAAgACAAIAAgACAAIAAgACAAIABUAEUAWABUACgAaABoACwAIABcACIAMAAwAFwAIgApACAAJgAgAFwAIgA6AFwAIgAgACYAIABUAEUAWABUACgAbQBtACwAIABcACIAMAAwAFwAIgApACAAJgAgAFwAIgA6AFwAIgAgACYAIABUAEUAWABUACgAcwBzACwAIABcACIAMAAwAFwAIgApACAALwAvACAAXAAiAGgAaAA6AG0AbQA6AHMAcwBcACIAXABuACAAIAAgACAAIAAgACAAIAApACwAXABuACAAIAAgACAAIAAgACAAIAByAGUAcwB1AGwAdABcAG4AIAAgACAAIAApAFwAbgApADsAXABuAFwAbgAvACoAIABUAEkATQBFAF8ATQBJAEwAMQAyAF8AVABPAF8ATQBJAEwAMgA0ADoAXABuACAAIAAgAFAAdQByAHAAbwBzAGUAOgBcAG4AIAAgACAAQwBvAG4AdgBlAHIAdABzACAAYQAgAGMAbwBtAHAAYQBjAHQAIABcACIAbQBpAGwAaQB0AGEAcgB5AC0AcwB0AHkAbABlACAAMQAyAC0AaABvAHUAcgBcACIAIAB0AGkAbQBlACAAcwB0AHIAaQBuAGcAIAAoAGUALgBnAC4ALAAgAFwAIgAwADgAMwAwAEEATQBcACIALAAgAFwAIgAxADIANAA1AFAATQBcACIAKQBcAG4AIAAgACAAaQBuAHQAbwAgAGEAIABzAHQAYQBuAGQAYQByAGQAIABtAGkAbABpAHQAYQByAHkAIAAyADQALQBoAG8AdQByACAAZgBvAHIAbQBhAHQAIAAoAFwAIgBIAEgATQBNAFwAIgApAC4AXABuAFwAbgAgACAAIABSAGUAdAB1AHIAbgBzADoAXABuACAAIAAgAEEAIABmAG8AdQByAC0AZABpAGcAaQB0ACAAcwB0AHIAaQBuAGcAIAByAGUAcAByAGUAcwBlAG4AdABpAG4AZwAgAHQAaABlACAAdABpAG0AZQAgAGkAbgAgADIANAAtAGgAbwB1AHIAIABtAGkAbABpAHQAYQByAHkAIABmAG8AcgBtAGEAdAAuAFwAbgBcAG4AIAAgACAAUABhAHIAYQBtAGUAdABlAHIAcwA6AFwAbgAgACAAIAAtACAAaQBuAGMAbwBtAGkAbgBnACAAKAByAGUAcQB1AGkAcgBlAGQAKQA6ACAAQQAgADYALQBjAGgAYQByAGEAYwB0AGUAcgAgAHMAdAByAGkAbgBnACAAaQBuACAAdABoAGUAIABmAG8AcgBtACAAXAAiAGgAaABtAG0AQQBNAFwAIgAgAG8AcgAgAFwAIgBoAGgAbQBtAFAATQBcACIAXABuAFwAbgAgACAAIABOAG8AdABlAHMAOgBcAG4AIAAgACAALQAgAFMAdQBwAHAAbwByAHQAcwAgAHYAYQBsAHUAZQBzACAAZgByAG8AbQAgAFwAIgAwADEAMAAwAEEATQBcACIAIAB0AG8AIABcACIAMQAyADAAMABQAE0AXAAiACAAdwBpAHQAaAAgAGMAbwByAHIAZQBjAHQAIAB6AGUAcgBvAC0AcABhAGQAZABpAG4AZwAuAFwAbgAgACAAIAAtACAASABhAG4AZABsAGUAcwAgAGUAZABnAGUAIABjAGEAcwBlAHMAOgBcAG4AIAAgACAAIAAgACAAIABcACIAMQAyADAAMABBAE0AXAAiACAAkiEgAFwAIgAwADAAMAAwAFwAIgAgACAAXABuACAAIAAgACAAIAAgACAAXAAiADEAMgAwADAAUABNAFwAIgAgAJIhIABcACIAMQAyADAAMABcACIAXABuACAAIAAgAC0AIABJAGQAZQBhAGwAIABmAG8AcgAgAGMAbwBuAHYAZQByAHQAaQBuAGcAIABjAGwAYQBzAHMAIABzAGMAaABlAGQAdQBsAGUAcwAgAG8AcgAgAHMAaABpAGYAdAAgAGwAbwBnAHMAIABmAHIAbwBtACAAbABlAGcAYQBjAHkAIABtAGkAbABpAHQAYQByAHkAIAAxADIALQBoAG8AdQByACAAcwB5AHMAdABlAG0AcwAuAFwAbgBcAG4AIAAgACAARQB4AGEAbQBwAGwAZQA6AFwAbgAgACAAIABUAEkATQBFAF8ATQBJAEwAMQAyAF8AVABPAF8ATQBJAEwAMgA0ACgAXAAiADAAOAAzADAAUABNAFwAIgApACAAkiEgAFwAIgAyADAAMwAwAFwAIgBcAG4AIAAgACAAVABJAE0ARQBfAE0ASQBMADEAMgBfAFQATwBfAE0ASQBMADIANAAoAFwAIgAxADIAMAAwAEEATQBcACIAKQAgAJIhIABcACIAMAAwADAAMABcACIAXABuACoALwBcAG4AVABJAE0ARQBfAE0ASQBMADEAMgBfAFQATwBfAE0ASQBMADIANAAgAD0AIABMAEEATQBCAEQAQQAoAGkAbgBjAG8AbQBpAG4AZwAsAFwAbgAgACAAIAAgAEwARQBUACgAXABuACAAIAAgACAAIAAgACAAIAAvAC8AIABFAHgAdAByAGEAYwB0ACAAcwB1AGYAZgBpAHgAIABhAG4AZAAgAHQAaQBtAGUAIABwAG8AcgB0AGkAbwBuAFwAbgAgACAAIAAgACAAIAAgACAAYQBtAHAAbQAsACAAUgBJAEcASABUACgAaQBuAGMAbwBtAGkAbgBnACwAIAAyACkALABcAG4AIAAgACAAIAAgACAAIAAgAGgAaABtAG0ALAAgAEwARQBGAFQAKABpAG4AYwBvAG0AaQBuAGcALAAgADQAKQAsAFwAbgAgACAAIAAgACAAIAAgACAAXABuACAAIAAgACAAIAAgACAAIAAvAC8AIABQAGEAcgBzAGUAIABoAG8AdQByACAAYQBuAGQAIABtAGkAbgB1AHQAZQAgAGMAbwBtAHAAbwBuAGUAbgB0AHMAXABuACAAIAAgACAAIAAgACAAIABoAG8AdQByACwAIABWAEEATABVAEUAKABMAEUARgBUACgAaABoAG0AbQAsACAAMgApACkALABcAG4AIAAgACAAIAAgACAAIAAgAG0AaQBuAHUAdABlACwAIABSAEkARwBIAFQAKABoAGgAbQBtACwAIAAyACkALABcAG4AIAAgACAAIAAgACAAIAAgAFwAbgAgACAAIAAgACAAIAAgACAALwAvACAAQQBkAGoAdQBzAHQAIABmAG8AcgAgADIANAAtAGgAbwB1AHIAIABjAG8AbgB2AGUAcgBzAGkAbwBuACAAcgB1AGwAZQBzAFwAbgAgACAAIAAgACAAIAAgACAAaAByACwAIABTAFcASQBUAEMASAAoAFwAbgAgACAAIAAgACAAIAAgACAAIAAgACAAIABhAG0AcABtACwAXABuACAAIAAgACAAIAAgACAAIAAgACAAIAAgAFwAIgBBAE0AXAAiACwAIABJAEYAKABoAG8AdQByACAAPQAgADEAMgAsACAAXAAiADAAMABcACIALAAgAFQARQBYAFQAKABoAG8AdQByACwAIABcACIAMAAwAFwAIgApACkALABcAG4AIAAgACAAIAAgACAAIAAgACAAIAAgACAAXAAiAFAATQBcACIALAAgAEkARgAoAGgAbwB1AHIAIAA9ACAAMQAyACwAIABcACIAMQAyAFwAIgAsACAAVABFAFgAVAAoAGgAbwB1AHIAIAArACAAMQAyACwAIABcACIAMAAwAFwAIgApACkAXABuACAAIAAgACAAIAAgACAAIAApACwAXABuACAAIAAgACAAIAAgACAAIABcAG4AIAAgACAAIAAgACAAIAAgAC8ALwAgAEMAbwBtAGIAaQBuAGUAIABoAG8AdQByACAAYQBuAGQAIABtAGkAbgB1AHQAZQAgAGkAbgB0AG8AIABmAGkAbgBhAGwAIABzAHQAcgBpAG4AZwBcAG4AIAAgACAAIAAgACAAIAAgAG8AdQB0AHAAdQB0ACwAIABUAEUAWABUAEoATwBJAE4AKABcACIAXAAiACwAIAAsACAAaAByACwAIABtAGkAbgB1AHQAZQApACwAXABuACAAIAAgACAAIAAgACAAIABvAHUAdABwAHUAdABcAG4AIAAgACAAIAApAFwAbgApADsAXABuAFwAbgAvACoAIABUAEkATQBFAF8ATQBJAEwAMgA0AF8AVABPAF8ATQBJAEwAMQAyADoAXABuACAAIAAgAFAAdQByAHAAbwBzAGUAOgBcAG4AIAAgACAAQwBvAG4AdgBlAHIAdABzACAAYQAgADIANAAtAGgAbwB1AHIAIABtAGkAbABpAHQAYQByAHkAIAB0AGkAbQBlACAAcwB0AHIAaQBuAGcAIAAoAGUALgBnAC4ALAAgAFwAIgAxADMANAA1AFwAIgAsACAAXAAiADAAMAAwADAAXAAiACkAIABpAG4AdABvACAAYQBcAG4AIAAgACAAYwBvAG0AcABhAGMAdAAgADEAMgAtAGgAbwB1AHIAIABtAGkAbABpAHQAYQByAHkALQBzAHQAeQBsAGUAIABmAG8AcgBtAGEAdAAgAHcAaQB0AGgAIABBAE0ALwBQAE0AIABzAHUAZgBmAGkAeAAgACgAZQAuAGcALgAsACAAXAAiADAAMQA0ADUAUABNAFwAIgAsACAAXAAiADEAMgAwADAAQQBNAFwAIgApAC4AXABuAFwAbgAgACAAIABSAGUAdAB1AHIAbgBzADoAXABuACAAIAAgAEEAIAA2AC0AYwBoAGEAcgBhAGMAdABlAHIAIABzAHQAcgBpAG4AZwAgAGkAbgAgAHQAaABlACAAZgBvAHIAbQAgAFwAIgBoAGgAbQBtAEEATQBcACIAIABvAHIAIABcACIAaABoAG0AbQBQAE0AXAAiAC4AXABuAFwAbgAgACAAIABQAGEAcgBhAG0AZQB0AGUAcgBzADoAXABuACAAIAAgAC0AIABpAG4AYwBvAG0AaQBuAGcAIAAoAHIAZQBxAHUAaQByAGUAZAApADoAIABBACAANAAtAGQAaQBnAGkAdAAgAHMAdAByAGkAbgBnACAAcgBlAHAAcgBlAHMAZQBuAHQAaQBuAGcAIABtAGkAbABpAHQAYQByAHkAIAB0AGkAbQBlACAAKABcACIASABIAE0ATQBcACIAKQAuAFwAbgBcAG4AIAAgACAATgBvAHQAZQBzADoAXABuACAAIAAgAC0AIABNAGkAZABuAGkAZwBoAHQAIAAoAFwAIgAwADAAMAAwAFwAIgApACAAaQBzACAAcgBlAHQAdQByAG4AZQBkACAAYQBzACAAXAAiADEAMgAwADAAQQBNAFwAIgBcAG4AIAAgACAALQAgAE4AbwBvAG4AIAAoAFwAIgAxADIAMAAwAFwAIgApACAAaQBzACAAcgBlAHQAdQByAG4AZQBkACAAYQBzACAAXAAiADEAMgAwADAAUABNAFwAIgBcAG4AIAAgACAALQAgAEgAbwB1AHIAcwAgAGEAcgBlACAAYQBsAHcAYQB5AHMAIAB6AGUAcgBvAC0AcABhAGQAZABlAGQAIAB0AG8AIAAyACAAZABpAGcAaQB0AHMALgBcAG4AIAAgACAALQAgAEkAZABlAGEAbAAgAGYAbwByACAAcgBlAHYAZQByAHMAaQBuAGcAIAB0AGkAbQBlACAAdAByAGEAbgBzAGYAbwByAG0AYQB0AGkAbwBuAHMAIABmAG8AcgAgAGQAaQBzAHAAbABhAHkAIABvAHIAIABlAHgAcABvAHIAdABzAC4AXABuAFwAbgAgACAAIABFAHgAYQBtAHAAbABlADoAXABuACAAIAAgAFQASQBNAEUAXwBNAEkATAAyADQAXwBUAE8AXwBNAEkATAAxADIAKABcACIAMQAzADQANQBcACIAKQAgAJIhIABcACIAMAAxADQANQBQAE0AXAAiAFwAbgAgACAAIABUAEkATQBFAF8ATQBJAEwAMgA0AF8AVABPAF8ATQBJAEwAMQAyACgAXAAiADAAMAAwADAAXAAiACkAIACSISAAXAAiADEAMgAwADAAQQBNAFwAIgBcAG4AKgAvAFwAbgBUAEkATQBFAF8ATQBJAEwAMgA0AF8AVABPAF8ATQBJAEwAMQAyACAAPQAgAEwAQQBNAEIARABBACgAaQBuAGMAbwBtAGkAbgBnACwAXABuACAAIAAgACAATABFAFQAKABcAG4AIAAgACAAIAAgACAAIAAgAC8ALwAgAEUAeAB0AHIAYQBjAHQAIABoAG8AdQByACAAYQBuAGQAIABtAGkAbgB1AHQAZQAgAGMAbwBtAHAAbwBuAGUAbgB0AHMAXABuACAAIAAgACAAIAAgACAAIABoAG8AdQByACwAIABWAEEATABVAEUAKABMAEUARgBUACgAaQBuAGMAbwBtAGkAbgBnACwAIAAyACkAKQAsAFwAbgAgACAAIAAgACAAIAAgACAAbQBpAG4AdQB0AGUALAAgAFIASQBHAEgAVAAoAGkAbgBjAG8AbQBpAG4AZwAsACAAMgApACwAXABuACAAIAAgACAAIAAgACAAIABcAG4AIAAgACAAIAAgACAAIAAgAC8ALwAgAEQAZQB0AGUAcgBtAGkAbgBlACAAQQBNAC8AUABNACAAYgBhAHMAZQBkACAAbwBuACAAMgA0AC0AaABvAHUAcgAgAHQAaQBtAGUAXABuACAAIAAgACAAIAAgACAAIABhAG0AcABtACwAIABJAEYAKABoAG8AdQByACAAPAAgADEAMgAsACAAXAAiAEEATQBcACIALAAgAFwAIgBQAE0AXAAiACkALABcAG4AIAAgACAAIAAgACAAIAAgAFwAbgAgACAAIAAgACAAIAAgACAALwAvACAAQwBvAG4AdgBlAHIAdAAgAGgAbwB1AHIAIAB0AG8AIAAxADIALQBoAG8AdQByACAAZgBvAHIAbQBhAHQAXABuACAAIAAgACAAIAAgACAAIABoAHIALAAgAFMAVwBJAFQAQwBIACgAXABuACAAIAAgACAAIAAgACAAIAAgACAAIAAgAGgAbwB1AHIALABcAG4AIAAgACAAIAAgACAAIAAgACAAIAAgACAAMAAsACAAXAAiADEAMgBcACIALAAgAC8ALwAgAE0AaQBkAG4AaQBnAGgAdAAgAJIhIAAxADIAIABBAE0AXABuACAAIAAgACAAIAAgACAAIAAgACAAIAAgADEAMgAsACAAXAAiADEAMgBcACIALAAgAC8ALwAgAE4AbwBvAG4AIABzAHQAYQB5AHMAIAAxADIAIABQAE0AXABuACAAIAAgACAAIAAgACAAIAAgACAAIAAgAEkARgAoAGgAbwB1AHIAIAA+ACAAMQAyACwAIABUAEUAWABUACgAaABvAHUAcgAgAC0AIAAxADIALAAgAFwAIgAwADAAXAAiACkALAAgAFQARQBYAFQAKABoAG8AdQByACwAIABcACIAMAAwAFwAIgApACkAXABuACAAIAAgACAAIAAgACAAIAApACwAXABuACAAIAAgACAAIAAgACAAIABcAG4AIAAgACAAIAAgACAAIAAgAC8ALwAgAEMAbwBuAGMAYQB0AGUAbgBhAHQAZQAgAG8AdQB0AHAAdQB0ACAAcwB0AHIAaQBuAGcAOgAgAGgAaABtAG0AQQBNAC8AUABNAFwAbgAgACAAIAAgACAAIAAgACAAbwB1AHQAcAB1AHQALAAgAFQARQBYAFQASgBPAEkATgAoAFwAIgBcACIALAAgACwAIABoAHIALAAgAG0AaQBuAHUAdABlACwAIABhAG0AcABtACkALABcAG4AIAAgACAAIAAgACAAIAAgAG8AdQB0AHAAdQB0AFwAbgAgACAAIAAgACkAXABuACkAOwBcAG4AXABuAC8AKgAgAFQASQBNAEUAXwBNAEkATAAxADIAXwBUAE8AXwBDAEwATwBDAEsAMQAyADoAXABuACAAIAAgAFAAdQByAHAAbwBzAGUAOgBcAG4AIAAgACAAQwBvAG4AdgBlAHIAdABzACAAYQAgAGMAbwBtAHAAYQBjAHQAIABtAGkAbABpAHQAYQByAHkALQBzAHQAeQBsAGUAIAAxADIALQBoAG8AdQByACAAdABpAG0AZQAgAHMAdAByAGkAbgBnACAAKABlAC4AZwAuACwAIABcACIAMAA5ADMAMABBAE0AXAAiACwAIABcACIAMQAyADQANQBQAE0AXAAiACkAXABuACAAIAAgAGkAbgB0AG8AIABhACAAaAB1AG0AYQBuAC0AcgBlAGEAZABhAGIAbABlACAAMQAyAC0AaABvAHUAcgAgAGMAbABvAGMAawAgAGYAbwByAG0AYQB0ACAAdwBpAHQAaAAgAGMAbwBsAG8AbgAgACgAZQAuAGcALgAsACAAXAAiADkAOgAzADAAQQBNAFwAIgAsACAAXAAiADEAMgA6ADQANQBQAE0AXAAiACkALgBcAG4AXABuACAAIAAgAFIAZQB0AHUAcgBuAHMAOgBcAG4AIAAgACAAQQAgAHQAaQBtAGUAIABzAHQAcgBpAG4AZwAgAGkAbgAgAHQAaABlACAAZgBvAHIAbQBhAHQAIABcACIAaAA6AG0AbQBBAE0AXAAiACAAbwByACAAXAAiAGgAOgBtAG0AUABNAFwAIgAuAFwAbgBcAG4AIAAgACAAUABhAHIAYQBtAGUAdABlAHIAcwA6AFwAbgAgACAAIAAtACAAaQBuAGMAbwBtAGkAbgBnACAAKAByAGUAcQB1AGkAcgBlAGQAKQA6ACAAQQAgADYALQBjAGgAYQByAGEAYwB0AGUAcgAgAHMAdAByAGkAbgBnACAAaQBuACAAdABoAGUAIABmAG8AcgBtAGEAdAAgAFwAIgBoAGgAbQBtAEEATQBcACIAIABvAHIAIABcACIAaABoAG0AbQBQAE0AXAAiAC4AXABuAFwAbgAgACAAIABOAG8AdABlAHMAOgBcAG4AIAAgACAALQAgAEkAbgBwAHUAdAAgAGgAbwB1AHIAIABcACIAMQAyAFwAIgAgAGkAcwAgAHAAcgBlAHMAZQByAHYAZQBkACAAZgBvAHIAIABiAG8AdABoACAAbQBpAGQAbgBpAGcAaAB0ACAAYQBuAGQAIABuAG8AbwBuAC4AXABuACAAIAAgAC0AIABJAG4AcAB1AHQAIABoAG8AdQByACAAXAAiADAAMABcACIAIABpAHMAIABjAG8AbgB2AGUAcgB0AGUAZAAgAHQAbwAgAFwAIgAxADIAXAAiACAAdABvACAAbQBhAGkAbgB0AGEAaQBuACAAdgBhAGwAaQBkACAAMQAyAC0AaABvAHUAcgAgAGYAbwByAG0AYQB0AHQAaQBuAGcALgBcAG4AIAAgACAALQAgAFQAaABpAHMAIABmAHUAbgBjAHQAaQBvAG4AIABpAHMAIABpAG4AdABlAG4AZABlAGQAIABmAG8AcgAgAGQAaQBzAHAAbABhAHkAIABwAHUAcgBwAG8AcwBlAHMALAAgAG4AbwB0ACAAcwBlAHIAaQBhAGwAIAB0AGkAbQBlACAAYQByAGkAdABoAG0AZQB0AGkAYwAuAFwAbgAgACAAIAAtACAAVQBzAGUAZgB1AGwAIAB3AGgAZQBuACAAcABhAHIAcwBpAG4AZwAgAGwAZQBnAGEAYwB5ACAAcwBjAGgAZQBkAHUAbABpAG4AZwAgAHMAeQBzAHQAZQBtAHMAIABvAHIAIAB0AGkAbQBlACAAZQB4AHAAbwByAHQAcwAgAGkAbgB0AG8AIABjAGwAZQBhAG4AIABkAGkAcwBwAGwAYQB5ACAAZgBvAHIAbQBhAHQAcwAuAFwAbgBcAG4AIAAgACAARQB4AGEAbQBwAGwAZQA6AFwAbgAgACAAIABUAEkATQBFAF8ATQBJAEwAMQAyAF8AVABPAF8AQwBMAE8AQwBLADEAMgAoAFwAIgAwADkAMwAwAEEATQBcACIAKQAgAJIhIABcACIAOQA6ADMAMABBAE0AXAAiAFwAbgAgACAAIABUAEkATQBFAF8ATQBJAEwAMQAyAF8AVABPAF8AQwBMAE8AQwBLADEAMgAoAFwAIgAxADIANAA1AFAATQBcACIAKQAgAJIhIABcACIAMQAyADoANAA1AFAATQBcACIAXABuACoALwBcAG4AVABJAE0ARQBfAE0ASQBMADEAMgBfAFQATwBfAEMATABPAEMASwAxADIAIAA9ACAATABBAE0AQgBEAEEAKABpAG4AYwBvAG0AaQBuAGcALABcAG4AIAAgACAAIABMAEUAVAAoAFwAbgAgACAAIAAgACAAIAAgACAALwAvACAARQB4AHQAcgBhAGMAdAAgAEEATQAvAFAATQAgAHMAdQBmAGYAaQB4ACAAYQBuAGQAIAB0AGkAbQBlACAAcABvAHIAdABpAG8AbgBcAG4AIAAgACAAIAAgACAAIAAgAGEAbQBwAG0ALAAgAFIASQBHAEgAVAAoAGkAbgBjAG8AbQBpAG4AZwAsACAAMgApACwAXABuACAAIAAgACAAIAAgACAAIABoAGgAbQBtACwAIABMAEUARgBUACgAaQBuAGMAbwBtAGkAbgBnACwAIAA0ACkALABcAG4AIAAgACAAIAAgACAAIAAgAFwAbgAgACAAIAAgACAAIAAgACAALwAvACAARQB4AHQAcgBhAGMAdAAgAG4AdQBtAGUAcgBpAGMAIABoAG8AdQByACAAYQBuAGQAIABtAGkAbgB1AHQAZQBcAG4AIAAgACAAIAAgACAAIAAgAGgAbwB1AHIALAAgAFYAQQBMAFUARQAoAEwARQBGAFQAKABoAGgAbQBtACwAIAAyACkAKQAsAFwAbgAgACAAIAAgACAAIAAgACAAbQBpAG4AdQB0AGUALAAgAFIASQBHAEgAVAAoAGgAaABtAG0ALAAgADIAKQAsAFwAbgAgACAAIAAgACAAIAAgACAAXABuACAAIAAgACAAIAAgACAAIAAvAC8AIABDAG8AbgB2AGUAcgB0ACAAdABvACAAYwBsAG8AYwBrAC0AZgByAGkAZQBuAGQAbAB5ACAAMQAyAC0AaABvAHUAcgAgAGYAbwByAG0AYQB0AFwAbgAgACAAIAAgACAAIAAgACAAaAByACwAIABTAFcASQBUAEMASAAoAFwAbgAgACAAIAAgACAAIAAgACAAIAAgACAAIABoAG8AdQByACwAXABuACAAIAAgACAAIAAgACAAIAAgACAAIAAgADEAMgAsACAAXAAiADEAMgBcACIALAAgAC8ALwAgAE4AbwBvAG4AIAAmACAATQBpAGQAbgBpAGcAaAB0ACAAcwB0AGEAeQAgAFwAIgAxADIAXAAiAFwAbgAgACAAIAAgACAAIAAgACAAIAAgACAAIAAwACwAIABcACIAMQAyAFwAIgAsACAALwAvACAASABhAG4AZABsAGUAIABlAGQAZwBlACAAYwBhAHMAZQAgAFwAIgAwADAAXAAiACAAYQBzACAAXAAiADEAMgBcACIAXABuACAAIAAgACAAIAAgACAAIAAgACAAIAAgAEkARgAoAGEAbQBwAG0AIAA9ACAAXAAiAFAATQBcACIALAAgAFQARQBYAFQAKABoAG8AdQByACwAIABcACIAMABcACIAKQAsACAAVABFAFgAVAAoAGgAbwB1AHIALAAgAFwAIgAwAFwAIgApACkAIAAvAC8AIABEAHIAbwBwACAAbABlAGEAZABpAG4AZwAgAHoAZQByAG8AXABuACAAIAAgACAAIAAgACAAIAApACwAXABuACAAIAAgACAAIAAgACAAIABcAG4AIAAgACAAIAAgACAAIAAgAC8ALwAgAEYAbwByAG0AYQB0ACAAZgBpAG4AYQBsACAAdABpAG0AZQAgAHMAdAByAGkAbgBnAFwAbgAgACAAIAAgACAAIAAgACAAbwB1AHQAcAB1AHQALAAgAFQARQBYAFQASgBPAEkATgAoAFwAIgA6AFwAIgAsACAALAAgAGgAcgAsACAAbQBpAG4AdQB0AGUAKQAgACYAIABhAG0AcABtACwAXABuACAAIAAgACAAIAAgACAAIABvAHUAdABwAHUAdABcAG4AIAAgACAAIAApAFwAbgApADsAXABuAFwAbgAvACoAIABUAEkATQBFAF8AQwBMAE8AQwBLADEAMgBfAFQATwBfAE0ASQBMADEAMgA6AFwAbgAgACAAIABQAHUAcgBwAG8AcwBlADoAXABuACAAIAAgAEMAbwBuAHYAZQByAHQAcwAgAGEAIABzAHQAYQBuAGQAYQByAGQAIAAxADIALQBoAG8AdQByACAAYwBsAG8AYwBrACAAcwB0AHIAaQBuAGcAIAAoAGUALgBnAC4ALAAgAFwAIgA5ADoAMwAwACAAQQBNAFwAIgAsACAAXAAiADEAMgA6ADQANQAgAFAATQBcACIAKQAgAGkAbgB0AG8AIABhACAAYwBvAG0AcABhAGMAdABcAG4AIAAgACAAbQBpAGwAaQB0AGEAcgB5AC0AcwB0AHkAbABlACAAMQAyAC0AaABvAHUAcgAgAHMAdAByAGkAbgBnACAAdwBpAHQAaAAgAG4AbwAgAGQAZQBsAGkAbQBpAHQAZQByAHMAIAAoAGUALgBnAC4ALAAgAFwAIgAwADkAMwAwAEEATQBcACIALAAgAFwAIgAxADIANAA1AFAATQBcACIAKQAuAFwAbgBcAG4AIAAgACAAUgBlAHQAdQByAG4AcwA6AFwAbgAgACAAIABBACAANgAtAGMAaABhAHIAYQBjAHQAZQByACAAcwB0AHIAaQBuAGcAOgAgAFwAIgBoAGgAbQBtAEEATQBcACIAIABvAHIAIABcACIAaABoAG0AbQBQAE0AXAAiAFwAbgBcAG4AIAAgACAAUABhAHIAYQBtAGUAdABlAHIAcwA6AFwAbgAgACAAIAAtACAAaQBuAGMAbwBtAGkAbgBnACAAKAByAGUAcQB1AGkAcgBlAGQAKQA6ACAAQQBuACAARQB4AGMAZQBsAC0AcgBlAGEAZABhAGIAbABlACAAMQAyAC0AaABvAHUAcgAgAHQAaQBtAGUAIABzAHQAcgBpAG4AZwAsACAAZQAuAGcALgAgAFwAIgA5ADoAMwAwACAAQQBNAFwAIgAgAG8AcgAgAGEAIABzAGUAcgBpAGEAbAAgAHQAaQBtAGUAIAB2AGEAbAB1AGUALgBcAG4AXABuACAAIAAgAE4AbwB0AGUAcwA6AFwAbgAgACAAIAAtACAATABlAGEAZABpAG4AZwAgAHoAZQByAG8AcwAgAGEAcgBlACAAYQBkAGQAZQBkACAAdABvACAAaABvAHUAcgBzACAAYQBuAGQAIABtAGkAbgB1AHQAZQBzACAAdABvACAAZQBuAHMAdQByAGUAIABwAHIAbwBwAGUAcgAgAFwAIgBoAGgAbQBtAFwAIgAgAGYAbwByAG0AYQB0AHQAaQBuAGcALgBcAG4AIAAgACAALQAgAEEAYwBjAGUAcAB0AHMAIABlAGkAdABoAGUAcgAgAHQAZQB4AHQALQBiAGEAcwBlAGQAIAB0AGkAbQBlACAAKABcACIAOQA6ADMAMAAgAEEATQBcACIAKQAgAG8AcgAgAHMAZQByAGkAYQBsACAAdABpAG0AZQAgAHYAYQBsAHUAZQBzAC4AXABuACAAIAAgAC0AIABJAGQAZQBhAGwAIABmAG8AcgAgAGMAbwBuAHYAZQByAHQAaQBuAGcAIAB1AHMAZQByAC0AZgByAGkAZQBuAGQAbAB5ACAAdABpAG0AZQAgAGYAbwByAG0AYQB0AHMAIABpAG4AdABvACAAZgBpAHgAZQBkAC0AdwBpAGQAdABoACAAbQBpAGwAaQB0AGEAcgB5ACAAaQBuAHAAdQB0ACAAZgBvAHIAIABzAGMAaABlAGQAdQBsAGkAbgBnACAAbwByACAAZQB4AHAAbwByAHQAIABzAHkAcwB0AGUAbQBzAC4AXABuAFwAbgAgACAAIABFAHgAYQBtAHAAbABlADoAXABuACAAIAAgAFQASQBNAEUAXwBDAEwATwBDAEsAMQAyAF8AVABPAF8ATQBJAEwAMQAyACgAXAAiADkAOgAzADAAIABBAE0AXAAiACkAIACSISAAXAAiADAAOQAzADAAQQBNAFwAIgBcAG4AIAAgACAAVABJAE0ARQBfAEMATABPAEMASwAxADIAXwBUAE8AXwBNAEkATAAxADIAKABcACIAMQAyADoAMAAwACAAUABNAFwAIgApACAAkiEgAFwAIgAxADIAMAAwAFAATQBcACIAXABuACoALwBcAG4AVABJAE0ARQBfAEMATABPAEMASwAxADIAXwBUAE8AXwBNAEkATAAxADIAIAA9ACAATABBAE0AQgBEAEEAKABpAG4AYwBvAG0AaQBuAGcALABcAG4AIAAgACAAIABMAEUAVAAoAFwAbgAgACAAIAAgACAAIAAgACAALwAvACAARgBvAHIAbQBhAHQAIABhAHMAIABcACIAaABoADoAbQBtACAAQQBNAC8AUABNAFwAIgAgAHQAZQB4AHQAIAByAGUAZwBhAHIAZABsAGUAcwBzACAAbwBmACAAaQBuAHAAdQB0ACAAdAB5AHAAZQBcAG4AIAAgACAAIAAgACAAIAAgAHQAbwBUAGUAeAB0ACwAIABUAEUAWABUACgAaQBuAGMAbwBtAGkAbgBnACwAIABcACIASABIADoATQBNACAAQQBNAC8AUABNAFwAIgApACwAXABuACAAIAAgACAAIAAgACAAIABcAG4AIAAgACAAIAAgACAAIAAgAC8ALwAgAEUAeAB0AHIAYQBjAHQAIABzAHUAZgBmAGkAeABcAG4AIAAgACAAIAAgACAAIAAgAGEAbQBwAG0ALAAgAFUAUABQAEUAUgAoAFIASQBHAEgAVAAoAHQAbwBUAGUAeAB0ACwAIAAyACkAKQAsAFwAbgAgACAAIAAgACAAIAAgACAAXABuACAAIAAgACAAIAAgACAAIAAvAC8AIABFAHgAdAByAGEAYwB0ACAAaABvAHUAcgAgAGEAbgBkACAAbQBpAG4AdQB0AGUAIABjAG8AbQBwAG8AbgBlAG4AdABzACAAdwBpAHQAaAAgAGwAZQBhAGQAaQBuAGcAIAB6AGUAcgBvAHMAXABuACAAIAAgACAAIAAgACAAIABoAHIALAAgAFQARQBYAFQAKABUAEUAWABUAEIARQBGAE8AUgBFACgAdABvAFQAZQB4AHQALAAgAFwAIgA6AFwAIgApACwAIABcACIAMAAwAFwAIgApACwAXABuACAAIAAgACAAIAAgACAAIABtAG4ALAAgAFQARQBYAFQAKABUAEUAWABUAEIARQBGAE8AUgBFACgAVABFAFgAVABBAEYAVABFAFIAKAB0AG8AVABlAHgAdAAsACAAXAAiADoAXAAiACkALAAgAFIASQBHAEgAVAAoAHQAbwBUAGUAeAB0ACwAIAAyACkAKQAsACAAXAAiADAAMABcACIAKQAsAFwAbgAgACAAIAAgACAAIAAgACAAXABuACAAIAAgACAAIAAgACAAIAAvAC8AIABDAG8AbgBjAGEAdABlAG4AYQB0AGUAIAB0AG8AIABmAGkAbgBhAGwAIABmAG8AcgBtAGEAdABcAG4AIAAgACAAIAAgACAAIAAgAG8AdQB0AHAAdQB0ACwAIABoAHIAIAAmACAAbQBuACAAJgAgAGEAbQBwAG0ALABcAG4AIAAgACAAIAAgACAAIAAgAG8AdQB0AHAAdQB0AFwAbgAgACAAIAAgACkAXABuACkAOwBcAG4AXABuAC8AKgAgAFQASQBNAEUAXwBNAEkATAAxADIAXwBTAEgASQBGAFQAOgBcAG4AIAAgACAAUAB1AHIAcABvAHMAZQA6AFwAbgAgACAAIABTAGgAaQBmAHQAcwAgAGEAIAB0AGkAbQBlACAAaQBuACAAYwBvAG0AcABhAGMAdAAgADEAMgAtAGgAbwB1AHIAIABtAGkAbABpAHQAYQByAHkALQBzAHQAeQBsAGUAIABmAG8AcgBtAGEAdAAgACgAZQAuAGcALgAsACAAXAAiADAAOQAwADAAQQBNAFwAIgApAFwAbgAgACAAIABmAG8AcgB3AGEAcgBkACAAbwByACAAYgBhAGMAawB3AGEAcgBkACAAYgB5ACAAYQAgAHMAcABlAGMAaQBmAGkAZQBkACAAbgB1AG0AYgBlAHIAIABvAGYAIABoAG8AdQByAHMAIAAoAGMAYQBuACAAYgBlACAAZgByAGEAYwB0AGkAbwBuAGEAbAApAC4AXABuAFwAbgAgACAAIABSAGUAdAB1AHIAbgBzADoAXABuACAAIAAgAEEAIABuAGUAdwAgAHQAaQBtAGUAIABzAHQAcgBpAG4AZwAgAGkAbgAgAFwAIgBoAGgAbQBtAEEATQBcACIAIABvAHIAIABcACIAaABoAG0AbQBQAE0AXAAiACAAZgBvAHIAbQBhAHQALAAgAHcAcgBhAHAAcABpAG4AZwAgAGMAbwByAHIAZQBjAHQAbAB5ACAAbwB2AGUAcgAgAG0AaQBkAG4AaQBnAGgAdAAgAGkAZgAgAG4AZQBlAGQAZQBkAC4AXABuAFwAbgAgACAAIABQAGEAcgBhAG0AZQB0AGUAcgBzADoAXABuACAAIAAgAC0AIABpAG4AYwBvAG0AaQBuAGcAIAAoAHIAZQBxAHUAaQByAGUAZAApADoAIABBACAAMQAyAC0AaABvAHUAcgAgAHQAaQBtAGUAIABzAHQAcgBpAG4AZwAgAGkAbgAgAHQAaABlACAAZgBvAHIAbQBhAHQAIABcACIAaABoAG0AbQBBAE0AXAAiACAAbwByACAAXAAiAGgAaABtAG0AUABNAFwAIgBcAG4AIAAgACAAIAAgACgAZQAuAGcALgAsACAAXAAiADAAOQAzADAAQQBNAFwAIgAsACAAXAAiADEAMgA0ADUAUABNAFwAIgApAC4AXABuACAAIAAgAC0AIABhAGQAagB1AHMAdABtAGUAbgB0ACAAKAByAGUAcQB1AGkAcgBlAGQAKQA6ACAATgB1AG0AYgBlAHIAIABvAGYAIABoAG8AdQByAHMAIAB0AG8AIABhAGQAZAAgACgAYwBhAG4AIABiAGUAIABuAGUAZwBhAHQAaQB2AGUAIABvAHIAIABmAHIAYQBjAHQAaQBvAG4AYQBsACkALgBcAG4AXABuACAAIAAgAEMAbwBtAG0AbwBuACAAVQBzAGUAIABDAGEAcwBlAHMAOgBcAG4AIAAgACAALQAgAEMAYQBsAGMAdQBsAGEAdABlACAAZQBuAGQAIAB0AGkAbQBlACAAbwBmACAAYQAgAGMAbABhAHMAcwAgAG8AcgAgAGUAdgBlAG4AdAAgAGIAeQAgAGEAZABkAGkAbgBnACAAYwBsAGEAcwBzACAAZAB1AHIAYQB0AGkAbwBuACAAdABvACAAYQAgAHMAdABhAHIAdAAgAHQAaQBtAGUALgBcAG4AIAAgACAAIAAgAJIhIABlAC4AZwAuACwAIABUAEkATQBFAF8ATQBJAEwAMQAyAF8AUwBIAEkARgBUACgAXAAiADAAOQAzADAAQQBNAFwAIgAsACAAMgAuADIANQApACAAkiEgAFwAIgAxADEANAA1AEEATQBcACIAXABuACAAIAAgAC0AIABEAGUAdABlAHIAbQBpAG4AZQAgAHcAaABlAG4AIABhACAAYwBsAGEAcwBzACAAbQB1AHMAdAAgAHMAdABhAHIAdAAgAHQAbwAgAGYAaQBuAGkAcwBoACAAYgB5ACAAYQAgAGMAZQByAHQAYQBpAG4AIAB0AGkAbQBlAC4AXABuACAAIAAgACAAIACSISAAZQAuAGcALgAsACAAVABJAE0ARQBfAE0ASQBMADEAMgBfAFMASABJAEYAVAAoAFwAIgAxADEANAA1AEEATQBcACIALAAgAC0AMgAuADIANQApACAAkiEgAFwAIgAwADkAMwAwAEEATQBcACIAXABuACAAIAAgAC0AIABBAGQAagB1AHMAdAAgAHMAdABhAHQAaQBjACAAcwBjAGgAZQBkAHUAbABlACAAYgBsAG8AYwBrAHMAIAB3AGkAdABoAG8AdQB0ACAAYwBvAG4AdgBlAHIAdABpAG4AZwAgAHQAbwAgAHMAZQByAGkAYQBsACAAbwByACAAZgBvAHIAbQBhAHQAdABlAGQAIAB0AGkAbQBlAHMALgBcAG4AXABuACAAIAAgAE4AbwB0AGUAcwA6AFwAbgAgACAAIAAtACAASQBuAHAAdQB0ACAAdABpAG0AZQAgAGkAcwAgAHAAYQByAHMAZQBkACAAYQBzACAARQB4AGMAZQBsAC0AcgBlAGEAZABhAGIAbABlACwAIAB0AGgAZQBuACAAYwBvAG4AdgBlAHIAdABlAGQAIABpAG4AdABlAHIAbgBhAGwAbAB5ACAAdABvACAAZABlAGMAaQBtAGEAbAAgAHQAaQBtAGUALgBcAG4AIAAgACAALQAgAFIAZQBzAHUAbAB0ACAAdwByAGEAcABzACAAbwB2AGUAcgAgAG0AaQBkAG4AaQBnAGgAdAAgAGMAbwByAHIAZQBjAHQAbAB5ACAAdQBzAGkAbgBnACAAYABNAE8ARAAoAC4ALgAuACkAYAAuAFwAbgAgACAAIAAtACAATwB1AHQAcAB1AHQAIABwAHIAZQBzAGUAcgB2AGUAcwAgAGMAbwBtAHAAYQBjAHQAIABmAG8AcgBtAGEAdAB0AGkAbgBnACAAdQBzAGUAZAAgAGkAbgAgAHMAbwBtAGUAIABzAGMAaABlAGQAdQBsAGkAbgBnACAAcwB5AHMAdABlAG0AcwAuAFwAbgBcAG4AIAAgACAARQB4AGEAbQBwAGwAZQBzADoAXABuACAAIAAgACAAIABUAEkATQBFAF8ATQBJAEwAMQAyAF8AUwBIAEkARgBUACgAXAAiADAAOQAwADAAQQBNAFwAIgAsACAAMgAuADUAKQAgACAAkiEgAFwAIgAxADEAMwAwAEEATQBcACIAXABuACAAIAAgACAAIABUAEkATQBFAF8ATQBJAEwAMQAyAF8AUwBIAEkARgBUACgAXAAiADEAMQAzADAAUABNAFwAIgAsACAAMgApACAAIAAgACAAkiEgAFwAIgAwADEAMwAwAEEATQBcACIAXABuACAAIAAgACAAIABUAEkATQBFAF8ATQBJAEwAMQAyAF8AUwBIAEkARgBUACgAXAAiADAAMQAwADAAQQBNAFwAIgAsACAALQAzACkAIAAgACAAkiEgAFwAIgAxADAAMAAwAFAATQBcACIAXABuACoALwBcAG4AVABJAE0ARQBfAE0ASQBMADEAMgBfAFMASABJAEYAVAAgAD0AIABMAEEATQBCAEQAQQAoAGkAbgBjAG8AbQBpAG4AZwAsACAAYQBkAGoAdQBzAHQAbQBlAG4AdAAsAFwAbgAgACAAIAAgAEwARQBUACgAXABuACAAIAAgACAAIAAgACAAIAAvAC8AIAA9AD0APQAgAEUAeAB0AHIAYQBjAHQAIABjAG8AbQBwAG8AbgBlAG4AdABzACAAZgByAG8AbQAgAGkAbgBjAG8AbQBpAG4AZwAgAHQAaQBtAGUAIAA9AD0APQBcAG4AIAAgACAAIAAgACAAIAAgAGEAbQBwAG0ALAAgAFIASQBHAEgAVAAoAGkAbgBjAG8AbQBpAG4AZwAsACAAMgApACwAXABuACAAIAAgACAAIAAgACAAIABoAGgAbQBtACwAIABMAEUARgBUACgAaQBuAGMAbwBtAGkAbgBnACwAIAA0ACkALABcAG4AIAAgACAAIAAgACAAIAAgAGgAbwB1AHIALAAgAFYAQQBMAFUARQAoAEwARQBGAFQAKABoAGgAbQBtACwAIAAyACkAKQAsAFwAbgAgACAAIAAgACAAIAAgACAAbQBpAG4AdQB0AGUALAAgAFYAQQBMAFUARQAoAFIASQBHAEgAVAAoAGgAaABtAG0ALAAgADIAKQApACAALwAgADYAMAAsAFwAbgAgACAAIAAgACAAIAAgACAAXABuACAAIAAgACAAIAAgACAAIAAvAC8AIAA9AD0APQAgAEMAbwBuAHYAZQByAHQAIAB0AG8AIABFAHgAYwBlAGwAIABzAGUAcgBpAGEAbAAgAHQAaQBtAGUAXABuACAAIAAgACAAIAAgACAAIABlAHgAYwBlAGwAVABpAG0AZQAsACAAVABJAE0ARQAoAGgAbwB1AHIAIAArACAASQBGACgAQQBOAEQAKABhAG0AcABtACAAPQAgAFwAIgBQAE0AXAAiACwAIABoAG8AdQByACAAPAAgADEAMgApACwAIAAxADIALAAgADAAKQAsACAAbQBpAG4AdQB0AGUAIAAqACAANgAwACwAIAAwACkALABcAG4AIAAgACAAIAAgACAAIAAgAFwAbgAgACAAIAAgACAAIAAgACAALwAvACAAPQA9AD0AIABBAHAAcABsAHkAIABhAGQAagB1AHMAdABtAGUAbgB0ACAAaQBuACAAaABvAHUAcgBzACAAYQBuAGQAIAB3AHIAYQBwACAAYQByAG8AdQBuAGQAIABtAGkAZABuAGkAZwBoAHQAXABuACAAIAAgACAAIAAgACAAIABuAGUAdwBUAGkAbQBlACwAIABNAE8ARAAoAGUAeABjAGUAbABUAGkAbQBlACAAKwAgAGEAZABqAHUAcwB0AG0AZQBuAHQAIAAvACAAMgA0ACwAIAAxACkALABcAG4AIAAgACAAIAAgACAAIAAgAFwAbgAgACAAIAAgACAAIAAgACAALwAvACAAPQA9AD0AIABFAHgAdAByAGEAYwB0ACAAYwBvAG0AcABvAG4AZQBuAHQAcwAgAG8AZgAgAG4AZQB3ACAAdABpAG0AZQBcAG4AIAAgACAAIAAgACAAIAAgAG4AZQB3AEgAbwB1AHIALAAgAEgATwBVAFIAKABuAGUAdwBUAGkAbQBlACkALABcAG4AIAAgACAAIAAgACAAIAAgAG4AZQB3AE0AaQBuACwAIABNAEkATgBVAFQARQAoAG4AZQB3AFQAaQBtAGUAKQAsAFwAbgAgACAAIAAgACAAIAAgACAAcwB1AGYAZgBpAHgALAAgAEkARgAoAG4AZQB3AEgAbwB1AHIAIAA+AD0AIAAxADIALAAgAFwAIgBQAE0AXAAiACwAIABcACIAQQBNAFwAIgApACwAXABuACAAIAAgACAAIAAgACAAIABcAG4AIAAgACAAIAAgACAAIAAgAC8ALwAgAD0APQA9ACAARgBvAHIAbQBhAHQAIAB0AG8AIAAxADIALQBoAG8AdQByACAAYwBvAG0AcABhAGMAdAAgAHMAdAB5AGwAZQBcAG4AIAAgACAAIAAgACAAIAAgAGYAbwByAG0AYQB0AHQAZQBkAEgAbwB1AHIALAAgAFQARQBYAFQAKABNAE8ARAAoAG4AZQB3AEgAbwB1AHIALAAgADEAMgApACwAIABcACIAMAAwAFwAIgApACwAXABuACAAIAAgACAAIAAgACAAIABmAGkAbgBhAGwASABvAHUAcgAsACAASQBGACgAZgBvAHIAbQBhAHQAdABlAGQASABvAHUAcgAgAD0AIABcACIAMAAwAFwAIgAsACAAXAAiADEAMgBcACIALAAgAGYAbwByAG0AYQB0AHQAZQBkAEgAbwB1AHIAKQAsAFwAbgAgACAAIAAgACAAIAAgACAAZgBpAG4AYQBsAE0AaQBuACwAIABUAEUAWABUACgAbgBlAHcATQBpAG4ALAAgAFwAIgAwADAAXAAiACkALABcAG4AIAAgACAAIAAgACAAIAAgAFQARQBYAFQASgBPAEkATgAoAFwAIgBcACIALAAgACwAIABmAGkAbgBhAGwASABvAHUAcgAsACAAZgBpAG4AYQBsAE0AaQBuACwAIABzAHUAZgBmAGkAeAApAFwAbgAgACAAIAAgACkAXABuACkAOwBcAG4AXABuAC8AKgAgAFQASQBNAEUAXwBTAFQARAAxADIAXwBTAEgASQBGAFQAOgBcAG4AIAAgACAAUAB1AHIAcABvAHMAZQA6AFwAbgAgACAAIABTAGgAaQBmAHQAcwAgAGEAIABzAHQAYQBuAGQAYQByAGQAIAAxADIALQBoAG8AdQByACAARQB4AGMAZQBsACAAdABpAG0AZQAgAHYAYQBsAHUAZQAgACgAZQAuAGcALgAsACAAXAAiADkAOgAzADAAIABBAE0AXAAiACkAIABiAHkAIABhACAAZwBpAHYAZQBuACAAbgB1AG0AYgBlAHIAIABvAGYAIABoAG8AdQByAHMALgBcAG4AIAAgACAATwBwAHQAaQBvAG4AYQBsAGwAeQAgAHIAZQB0AHUAcgBuAHMAIAB0AGgAZQAgAHIAZQBzAHUAbAB0ACAAYQBzACAAYQAgAGYAbwByAG0AYQB0AHQAZQBkACAAdABlAHgAdAAgAHMAdAByAGkAbgBnACAAbwByACAAYQBzACAAYQAgAHIAYQB3ACAAcwBlAHIAaQBhAGwAIAB0AGkAbQBlAC4AXABuAFwAbgAgACAAIABSAGUAdAB1AHIAbgBzADoAXABuACAAIAAgAC0AIABBACAAbgBlAHcAIAB0AGkAbQBlACAAZQBpAHQAaABlAHIAIABhAHMAIABhACAAbgB1AG0AZQByAGkAYwAgAEUAeABjAGUAbAAgAHMAZQByAGkAYQBsACAAKABkAGUAZgBhAHUAbAB0ACkALAAgAG8AcgAgAGEAcwAgAGEAIABmAG8AcgBtAGEAdAB0AGUAZAAgAFwAIgBoAGgAOgBtAG0AIABBAE0ALwBQAE0AXAAiACAAcwB0AHIAaQBuAGcAIABpAGYAIABgAGYAbwByAG0AYQB0AHQAZQBkACAAPQAgAFQAUgBVAEUAYAAuAFwAbgBcAG4AIAAgACAAUABhAHIAYQBtAGUAdABlAHIAcwA6AFwAbgAgACAAIAAtACAAcwB0AGEAcgB0AFQAaQBtAGUAIAAoAHIAZQBxAHUAaQByAGUAZAApADoAIABBAG4AIABFAHgAYwBlAGwAIAAxADIALQBoAG8AdQByACAAdABpAG0AZQAgAHYAYQBsAHUAZQAgACgAZQAuAGcALgAsACAAVABJAE0ARQAoADkALAAzADAALAAwACkAIABvAHIAIABcACIAOQA6ADMAMAAgAEEATQBcACIAKQAuAFwAbgAgACAAIAAtACAAYQBkAGoAdQBzAHQAbQBlAG4AdAAgACgAcgBlAHEAdQBpAHIAZQBkACkAOgAgAE4AdQBtAGIAZQByACAAbwBmACAAaABvAHUAcgBzACAAdABvACAAYQBkAGQAIAAoAGMAYQBuACAAYgBlACAAZgByAGEAYwB0AGkAbwBuAGEAbAAgAG8AcgAgAG4AZQBnAGEAdABpAHYAZQApAC4AXABuACAAIAAgAC0AIABmAG8AcgBtAGEAdAB0AGUAZAAgACgAbwBwAHQAaQBvAG4AYQBsACkAOgAgAFwAbgAgACAAIAAgACAAIAAgAC0AIABUAFIAVQBFACAAkiEgAHIAZQB0AHUAcgBuACAAcgBlAHMAdQBsAHQAIABhAHMAIABcACIAaABoADoAbQBtACAAQQBNAC8AUABNAFwAIgAgAHQAZQB4AHQAXABuACAAIAAgACAAIAAgACAALQAgAEYAQQBMAFMARQAgAG8AcgAgAG8AbQBpAHQAdABlAGQAIACSISAAcgBlAHQAdQByAG4AIAByAGEAdwAgAEUAeABjAGUAbAAgAHQAaQBtAGUAIAB2AGEAbAB1AGUAXABuAFwAbgAgACAAIABOAG8AdABlAHMAOgBcAG4AIAAgACAALQAgAFUAcwBlAHMAIABgAE0ATwBEACgALgAuAC4ALAAgADEAKQBgACAAdABvACAAZQBuAHMAdQByAGUAIAB3AHIAYQBwAGEAcgBvAHUAbgBkACAAbwB2AGUAcgAgADIANAAtAGgAbwB1AHIAIABiAG8AdQBuAGQAYQByAGkAZQBzAC4AXABuACAAIAAgAC0AIABDAG8AbQBwAGEAdABpAGIAbABlACAAdwBpAHQAaAAgAEUAeABjAGUAbAAZIHMAIABuAGEAdABpAHYAZQAgAHQAaQBtAGUAIABzAHkAcwB0AGUAbQAgACgAZgByAGEAYwB0AGkAbwBuAGEAbAAgAGQAYQB5AHMAKQAuAFwAbgAgACAAIAAtACAASQBkAGUAYQBsACAAZgBvAHIAIABjAGEAbABjAHUAbABhAHQAaQBuAGcAIABhAGQAagB1AHMAdABlAGQAIAB0AGkAbQBlAHMAIABpAG4AIABzAGMAaABlAGQAdQBsAGkAbgBnACAAdABvAG8AbABzACAAbwByACAAZABhAHMAaABiAG8AYQByAGQAcwAuAFwAbgBcAG4AIAAgACAARQB4AGEAbQBwAGwAZQBzADoAXABuACAAIAAgACAAIABUAEkATQBFAF8AUwBUAEQAMQAyAF8AUwBIAEkARgBUACgAXAAiADkAOgAzADAAIABBAE0AXAAiACwAIAAyAC4ANQApACAAkiEgADAALgA1ADIAMAA4ADMAIAAoAEUAeABjAGUAbAAgAHQAaQBtAGUAIABmAG8AcgAgADEAMgA6ADAAMAAgAFAATQApAFwAbgAgACAAIAAgACAAVABJAE0ARQBfAFMAVABEADEAMgBfAFMASABJAEYAVAAoAFwAIgA5ADoAMwAwACAAQQBNAFwAIgAsACAAMgAuADUALAAgAFQAUgBVAEUAKQAgAJIhIABcACIAMQAyADoAMAAwACAAUABNAFwAIgBcAG4AIAAgACAAIAAgAFQASQBNAEUAXwBTAFQARAAxADIAXwBTAEgASQBGAFQAKABcACIAMQAxADoANAA1ACAAUABNAFwAIgAsACAAMQAuADIANQAsACAAVABSAFUARQApACAAkiEgAFwAIgAwADEAOgAwADAAIABBAE0AXAAiAFwAbgAqAC8AXABuAFQASQBNAEUAXwBTAFQARAAxADIAXwBTAEgASQBGAFQAIAA9ACAATABBAE0AQgBEAEEAKABzAHQAYQByAHQAVABpAG0AZQAsACAAYQBkAGoAdQBzAHQAbQBlAG4AdAAsACAAWwBmAG8AcgBtAGEAdAB0AGUAZABdACwAXABuACAAIAAgACAATABFAFQAKABcAG4AIAAgACAAIAAgACAAIAAgAC8ALwAgAD0APQA9ACAAQQBwAHAAbAB5ACAAaABvAHUAcgAtAGIAYQBzAGUAZAAgAGEAZABqAHUAcwB0AG0AZQBuAHQAIABhAG4AZAAgAHcAcgBhAHAAIABhAHIAbwB1AG4AZAAgADIANABoACAAYwBsAG8AYwBrACAAPQA9AD0AXABuACAAIAAgACAAIAAgACAAIABuAGUAdwBUAGkAbQBlACwAIABNAE8ARAAoAHMAdABhAHIAdABUAGkAbQBlACAAKwAgACgAYQBkAGoAdQBzAHQAbQBlAG4AdAAgAC8AIAAyADQAKQAsACAAMQApACwAXABuACAAIAAgACAAIAAgACAAIABcAG4AIAAgACAAIAAgACAAIAAgAC8ALwAgAD0APQA9ACAAUgBlAHQAdQByAG4AIABiAGEAcwBlAGQAIABvAG4AIABvAHUAdABwAHUAdAAgAG0AbwBkAGUAIAA9AD0APQBcAG4AIAAgACAAIAAgACAAIAAgAEkARgAoAFwAbgAgACAAIAAgACAAIAAgACAAIAAgACAAIABJAFMATwBNAEkAVABUAEUARAAoAGYAbwByAG0AYQB0AHQAZQBkACkALABcAG4AIAAgACAAIAAgACAAIAAgACAAIAAgACAAbgBlAHcAVABpAG0AZQAsACAALwAvACAARABlAGYAYQB1AGwAdAA6ACAAUgBlAHQAdQByAG4AIABFAHgAYwBlAGwAIAB0AGkAbQBlACAAcwBlAHIAaQBhAGwAXABuACAAIAAgACAAIAAgACAAIAAgACAAIAAgAFQARQBYAFQAKABuAGUAdwBUAGkAbQBlACwAIABcACIAaABoADoAbQBtACAAQQBNAC8AUABNAFwAIgApACAALwAvACAASQBmACAAVABSAFUARQAsACAAcgBlAHQAdQByAG4AIABmAG8AcgBtAGEAdAB0AGUAZAAgAHMAdAByAGkAbgBnAFwAbgAgACAAIAAgACAAIAAgACAAKQBcAG4AIAAgACAAIAApAFwAbgApADsAIgB9ACwAewAiAHAAYQB0AGgAIgA6ACIALwBwAHIAbwBqAGUAYwB0AHMALwBTAGUAcQAiACwAIgB0AGUAeAB0ACIAOgAiAC8AKgAgAFMARQBRAF8AUwBQAEEATgA6AFwAbgAgACAAIABQAHUAcgBwAG8AcwBlADoAXABuACAAIAAgAFIAZQB0AHUAcgBuAHMAIABhACAAZgBpAHgAZQBkAC0AbABlAG4AZwB0AGgAIABzAGUAcQB1AGUAbgBjAGUAIABvAGYAIABlAHYAZQBuAGwAeQAgAHMAcABhAGMAZQBkACAAbgB1AG0AYgBlAHIAcwBcAG4AIAAgACAAYgBlAHQAdwBlAGUAbgAgAGEAIABsAG8AdwBlAHIAIABhAG4AZAAgAHUAcABwAGUAcgAgAGIAbwB1AG4AZAAuACAAQgBvAHQAaAAgAGIAbwB1AG4AZABzACAAYQByAGUAIABhAGwAdwBhAHkAcwAgAGkAbgBjAGwAdQBkAGUAZAAuAFwAbgBcAG4AIAAgACAAUgBlAHQAdQByAG4AcwA6AFwAbgAgACAAIABBACAAaABvAHIAaQB6AG8AbgB0AGEAbAAgAGEAcgByAGEAeQAgAG8AZgAgAGAAYwBvAHUAbgB0AGAAIAB2AGEAbAB1AGUAcwAgAGYAcgBvAG0AIABgAGwAYgBvAHUAbgBkAGAAIAB0AG8AIABgAHUAYgBvAHUAbgBkAGAALAAgAGkAbgBjAGwAdQBzAGkAdgBlAC4AXABuAFwAbgAgACAAIABQAGEAcgBhAG0AZQB0AGUAcgBzADoAXABuACAAIAAgAC0AIABsAGIAbwB1AG4AZAAgACgAcgBlAHEAdQBpAHIAZQBkACkAOgAgAFMAdABhAHIAdABpAG4AZwAgAHYAYQBsAHUAZQAgAG8AZgAgAHQAaABlACAAcwBlAHEAdQBlAG4AYwBlAC4AXABuACAAIAAgAC0AIAB1AGIAbwB1AG4AZAAgACgAcgBlAHEAdQBpAHIAZQBkACkAOgAgAEUAbgBkAGkAbgBnACAAdgBhAGwAdQBlACAAbwBmACAAdABoAGUAIABzAGUAcQB1AGUAbgBjAGUALgBcAG4AIAAgACAALQAgAGMAbwB1AG4AdAAgACgAcgBlAHEAdQBpAHIAZQBkACkAOgAgAFQAbwB0AGEAbAAgAG4AdQBtAGIAZQByACAAbwBmACAAdgBhAGwAdQBlAHMAIABpAG4AIAB0AGgAZQAgAHMAZQBxAHUAZQBuAGMAZQAgACgAbQB1AHMAdAAgAGIAZQAgAGUiIAAyACkALgBcAG4AXABuACAAIAAgAE4AbwB0AGUAcwA6AFwAbgAgACAAIAAtACAAVQBzAGUAcwAgAHMAaQBtAHAAbABlACAAbABpAG4AZQBhAHIAIABpAG4AdABlAHIAcABvAGwAYQB0AGkAbwBuACAAdABvACAAZABlAHQAZQByAG0AaQBuAGUAIABzAHAAYQBjAGkAbgBnAC4AXABuACAAIAAgAC0AIABTAHQAZQBwACAAcwBpAHoAZQAgAD0AIAAoAHUAYgBvAHUAbgBkACAALQAgAGwAYgBvAHUAbgBkACkAIAAvACAAKABjAG8AdQBuAHQAIAAtACAAMQApAFwAbgAgACAAIAAtACAAQgB1AGkAbAB0ACAAbwBuACAARQB4AGMAZQBsABkgcwAgAG4AYQB0AGkAdgBlACAAUwBFAFEAVQBFAE4AQwBFACAAZgB1AG4AYwB0AGkAbwBuAC4AXABuACAAIAAgAC0AIABJAGQAZQBhAGwAIAB3AGgAZQBuACAAZQB4AGEAYwB0ACAAZQBuAGQAcABvAGkAbgB0AHMAIABhAG4AZAAgAHQAbwB0AGEAbAAgAG4AdQBtAGIAZQByACAAbwBmACAAdgBhAGwAdQBlAHMAIABhAHIAZQAgAGsAbgBvAHcAbgAuAFwAbgBcAG4AIAAgACAARQB4AGEAbQBwAGwAZQA6AFwAbgAgACAAIABTAEUAUQBfAFMAUABBAE4AKAAwACwAIAAxADAALAAgADYAKQAgAJIhIAB7ADAALAAgADIALAAgADQALAAgADYALAAgADgALAAgADEAMAB9AFwAbgAqAC8AXABuAFMARQBRAF8AUwBQAEEATgAgAD0AIABMAEEATQBCAEQAQQAoAGwAYgBvAHUAbgBkACwAIAB1AGIAbwB1AG4AZAAsACAAYwBvAHUAbgB0ACwAXABuACAAIAAgACAATABFAFQAKABcAG4AIAAgACAAIAAgACAAIAAgAC8ALwAgAEMAYQBsAGMAdQBsAGEAdABlACAAZQB2AGUAbgBsAHkAIABzAHAAYQBjAGUAZAAgAHMAdABlAHAAIABzAGkAegBlAFwAbgAgACAAIAAgACAAIAAgACAAcwB0AHAALAAgACgAdQBiAG8AdQBuAGQAIAAtACAAbABiAG8AdQBuAGQAKQAgAC8AIAAoAGMAbwB1AG4AdAAgAC0AIAAxACkALABcAG4AIAAgACAAIAAgACAAIAAgAFwAbgAgACAAIAAgACAAIAAgACAALwAvACAARwBlAG4AZQByAGEAdABlACAAcwBlAHEAdQBlAG4AYwBlACAAbwBmACAAJwBjAG8AdQBuAHQAJwAgAHYAYQBsAHUAZQBzACAAcwB0AGEAcgB0AGkAbgBnACAAYQB0ACAAbABiAG8AdQBuAGQAIAB3AGkAdABoACAAcwB0AGUAcAAgAHMAaQB6AGUAIAAnAHMAdABwACcAXABuACAAIAAgACAAIAAgACAAIABTAEUAUQBVAEUATgBDAEUAKABjAG8AdQBuAHQALAAgACwAIABsAGIAbwB1AG4AZAAsACAAcwB0AHAAKQBcAG4AIAAgACAAIAApAFwAbgApADsAXABuAFwAbgAvACoAIABTAEUAUQBfAFMAVABFAFAAOgBcAG4AIAAgACAAUAB1AHIAcABvAHMAZQA6AFwAbgAgACAAIABSAGUAdAB1AHIAbgBzACAAYQAgAGQAeQBuAGEAbQBpAGMALQBsAGUAbgBnAHQAaAAgAHMAZQBxAHUAZQBuAGMAZQAgAGIAZQB0AHcAZQBlAG4AIAB0AHcAbwAgAGIAbwB1AG4AZABzACAAdQBzAGkAbgBnACAAYQBcAG4AIAAgACAAcwBwAGUAYwBpAGYAaQBlAGQAIABzAHQAZQBwACAAcwBpAHoAZQAuACAARABpAHIAZQBjAHQAaQBvAG4AIABpAHMAIABpAG4AZgBlAHIAcgBlAGQAIABhAHUAdABvAG0AYQB0AGkAYwBhAGwAbAB5AC4AXABuAFwAbgAgACAAIABSAGUAdAB1AHIAbgBzADoAXABuACAAIAAgAEEAIABoAG8AcgBpAHoAbwBuAHQAYQBsACAAbwByACAAdgBlAHIAdABpAGMAYQBsACAAYQByAHIAYQB5ACAAbwBmACAAdgBhAGwAdQBlAHMAIABpAG4AYwByAGUAbQBlAG4AdABlAGQAIABiAHkAIABgAHMAdABlAHAAYAAsAFwAbgAgACAAIABzAHQAYQByAHQAaQBuAGcAIABmAHIAbwBtACAAYABsAGIAbwB1AG4AZABgACAAYQBuAGQAIABzAHQAbwBwAHAAaQBuAGcAIABhAHQAIABvAHIAIABiAGUAZgBvAHIAZQAgAGAAdQBiAG8AdQBuAGQAYAAuAFwAbgBcAG4AIAAgACAAUABhAHIAYQBtAGUAdABlAHIAcwA6AFwAbgAgACAAIAAtACAAbABiAG8AdQBuAGQAIAAoAHIAZQBxAHUAaQByAGUAZAApADoAIABTAHQAYQByAHQAaQBuAGcAIAB2AGEAbAB1AGUAIABvAGYAIAB0AGgAZQAgAHMAZQBxAHUAZQBuAGMAZQAuAFwAbgAgACAAIAAtACAAdQBiAG8AdQBuAGQAIAAoAHIAZQBxAHUAaQByAGUAZAApADoAIABFAG4AZABpAG4AZwAgAHQAaAByAGUAcwBoAG8AbABkACAAbwBmACAAdABoAGUAIABzAGUAcQB1AGUAbgBjAGUALgBcAG4AIAAgACAALQAgAHMAdABlAHAAIAAoAG8AcAB0AGkAbwBuAGEAbAApADoAIABJAG4AYwByAGUAbQBlAG4AdAAgAGIAZQB0AHcAZQBlAG4AIAB2AGEAbAB1AGUAcwAgACgAZABlAGYAYQB1AGwAdAAgAD0AIAAxACkALgBcAG4AIAAgACAALQAgAG0AbwBkAGUAIAAoAG8AcAB0AGkAbwBuAGEAbAApADoAIABPAHUAdABwAHUAdAAgAHMAaABhAHAAZQAgACgAMAAgAD0AIAByAG8AdwAgAFsAZABlAGYAYQB1AGwAdABdACwAIAAxACAAPQAgAGMAbwBsAHUAbQBuACkALgBcAG4AXABuACAAIAAgAE4AbwB0AGUAcwA6AFwAbgAgACAAIAAtACAASABhAG4AZABsAGUAcwAgAG4AZQBnAGEAdABpAHYAZQAgAHMAdABlAHAAcwAgAGYAbwByACAAZABlAHMAYwBlAG4AZABpAG4AZwAgAHMAZQBxAHUAZQBuAGMAZQBzAC4AXABuACAAIAAgAC0AIABMAGUAbgBnAHQAaAAgAHYAYQByAGkAZQBzACAAZABlAHAAZQBuAGQAaQBuAGcAIABvAG4AIABiAG8AdQBuAGQAcwAgAGEAbgBkACAAcwB0AGUAcAAgAHMAaQB6AGUALgBcAG4AIAAgACAALQAgAEkAZgAgAHUAYgBvAHUAbgBkACAAaQBzACAAbgBvAHQAIABhACAAbQB1AGwAdABpAHAAbABlACAAbwBmACAAcwB0AGUAcAAsACAAdABoAGUAIABsAGEAcwB0ACAAdgBhAGwAdQBlACAAdwBpAGwAbAAgAGIAZQAgAHQAaABlAFwAbgAgACAAIAAgACAAbABhAHMAdAAgAG8AbgBlACAAYgBlAGYAbwByAGUAIAB1AGIAbwB1AG4AZAAuAFwAbgBcAG4AIAAgACAARQB4AGEAbQBwAGwAZQA6AFwAbgAgACAAIABTAEUAUQBfAFMAVABFAFAAKAAzACwAIAAxADEALAAgADIAKQAgAJIhIAB7ADMALAAgADUALAAgADcALAAgADkALAAgADEAMQB9AFwAbgAgACAAIABTAEUAUQBfAFMAVABFAFAAKAAxADAALAAgADAALAAgAC0AMgAsACAAMQApACAAkiEgAHYAZQByAHQAaQBjAGEAbAAgAGwAaQBzAHQAIABmAHIAbwBtACAAMQAwACAAdABvACAAMABcAG4AKgAvAFwAbgBTAEUAUQBfAFMAVABFAFAAIAA9ACAATABBAE0AQgBEAEEAKABsAGIAbwB1AG4AZAAsACAAdQBiAG8AdQBuAGQALAAgAFsAcwB0AGUAcABdACwAIABbAG0AbwBkAGUAXQAsAFwAbgAgACAAIAAgAEwARQBUACgAXABuACAAIAAgACAAIAAgACAAIAAvAC8AIAA9AD0APQAgAEgAYQBuAGQAbABlACAAbwBwAHQAaQBvAG4AYQBsACAAcABhAHIAYQBtAGUAdABlAHIAcwAgAD0APQA9AFwAbgAgACAAIAAgACAAIAAgACAAbQBvAGQAZQAsACAASQBGACgASQBTAE8ATQBJAFQAVABFAEQAKABtAG8AZABlACkALAAgADAALAAgAG0AbwBkAGUAKQAsACAALwAvACAAMAAgAD0AIABoAG8AcgBpAHoAbwBuAHQAYQBsACAAKABkAGUAZgBhAHUAbAB0ACkALAAgADEAIAA9ACAAdgBlAHIAdABpAGMAYQBsAFwAbgAgACAAIAAgACAAIAAgACAAcwB0AGUAcAAsACAASQBGACgASQBTAE8ATQBJAFQAVABFAEQAKABzAHQAZQBwACkALAAgADEALAAgAHMAdABlAHAAKQAsACAALwAvACAARABlAGYAYQB1AGwAdAAgAHMAdABlAHAAIAA9ACAAMQBcAG4AIAAgACAAIAAgACAAIAAgAFwAbgAgACAAIAAgACAAIAAgACAALwAvACAAPQA9AD0AIABDAGEAbABjAHUAbABhAHQAZQAgAG4AdQBtAGIAZQByACAAbwBmACAAcwB0AGUAcABzACAAPQA9AD0AXABuACAAIAAgACAAIAAgACAAIAAvAC8AIABFAG4AcwB1AHIAZQBzACAAZgB1AGwAbAAgAGMAbwB2AGUAcgBhAGcAZQAgAGIAZQB0AHcAZQBlAG4AIABsAGIAbwB1AG4AZAAgAGEAbgBkACAAdQBiAG8AdQBuAGQAIAB3AGkAdABoACAAZwBpAHYAZQBuACAAcwB0AGUAcABcAG4AIAAgACAAIAAgACAAIAAgAGMAbwB1AG4AdAAsACAAQQBCAFMAKAAoAHUAYgBvAHUAbgBkACAALQAgACgAbABiAG8AdQBuAGQAIAAtACAAQQBCAFMAKABzAHQAZQBwACkAKQApACAALwAgAHMAdABlAHAAKQAsAFwAbgAgACAAIAAgACAAIAAgACAAXABuACAAIAAgACAAIAAgACAAIAAvAC8AIAA9AD0APQAgAEMAaABvAG8AcwBlACAAYwBvAHIAcgBlAGMAdAAgAGQAaQByAGUAYwB0AGkAbwBuACAAPQA9AD0AXABuACAAIAAgACAAIAAgACAAIAAvAC8AIABJAGYAIABzAHQAZQBwAHAAaQBuAGcAIABiAGEAYwBrAHcAYQByAGQAIAAoAG4AZQBnAGEAdABpAHYAZQApACwAIABzAHQAYQByAHQAIABhAHQAIAB1AHAAcABlAHIAIABiAG8AdQBuAGQAXABuACAAIAAgACAAIAAgACAAIABzAHQAYQByAHQALAAgAEkARgAoAHMAdABlAHAAIAA8ACAAMAAsACAAdQBiAG8AdQBuAGQALAAgAGwAYgBvAHUAbgBkACkALABcAG4AIAAgACAAIAAgACAAIAAgAFwAbgAgACAAIAAgACAAIAAgACAALwAvACAAPQA9AD0AIABHAGUAbgBlAHIAYQB0AGUAIAB0AGgAZQAgAHMAZQBxAHUAZQBuAGMAZQAgAD0APQA9AFwAbgAgACAAIAAgACAAIAAgACAAbABpAHMAdAAsACAAUwBFAFEAVQBFAE4AQwBFACgAYwBvAHUAbgB0ACwAIAAsACAAcwB0AGEAcgB0ACwAIABzAHQAZQBwACkALABcAG4AIAAgACAAIAAgACAAIAAgAFwAbgAgACAAIAAgACAAIAAgACAALwAvACAAPQA9AD0AIABGAG8AcgBtAGEAdAAgAG8AdQB0AHAAdQB0ACAAbwByAGkAZQBuAHQAYQB0AGkAbwBuACAAPQA9AD0AXABuACAAIAAgACAAIAAgACAAIABvAHUAdABwAHUAdAAsACAASQBGACgAbQBvAGQAZQAgAD0AIAAwACwAIABsAGkAcwB0ACwAIABUAFIAQQBOAFMAUABPAFMARQAoAGwAaQBzAHQAKQApACwAXABuACAAIAAgACAAIAAgACAAIABvAHUAdABwAHUAdABcAG4AIAAgACAAIAApAFwAbgApADsAXABuAFwAbgAvACoAIABTAEUAUQBfAEIATwBVAE4ARAA6AFwAbgAgACAAIABQAHUAcgBwAG8AcwBlADoAXABuACAAIAAgAFIAZQB0AHUAcgBuAHMAIABhACAAcwBlAHEAdQBlAG4AYwBlACAAbwBmACAAZQB2AGUAbgBsAHkAIABzAHAAYQBjAGUAZAAgAHYAYQBsAHUAZQBzACAAYgBlAHQAdwBlAGUAbgAgAHQAdwBvACAAYgBvAHUAbgBkAHMALABcAG4AIAAgACAAdwBpAHQAaAAgAHAAcgBlAGMAaQBzAGUAIABjAG8AbgB0AHIAbwBsACAAbwB2AGUAcgAgAGkAbgBjAGwAdQBzAGkAbwBuAC8AZQB4AGMAbAB1AHMAaQBvAG4AIABvAGYAIABlAGEAYwBoACAAYgBvAHUAbgBkAC4AXABuAFwAbgAgACAAIABSAGUAdAB1AHIAbgBzADoAXABuACAAIAAgAEEAIABoAG8AcgBpAHoAbwBuAHQAYQBsACAAYQByAHIAYQB5ACAAbwBmACAAdgBhAGwAdQBlAHMAIAB3AGkAdABoACAAaQBuAHQAZQByAHYAYQBsACAAcwBwAGEAYwBpAG4AZwAsAFwAbgAgACAAIABiAGEAcwBlAGQAIABvAG4AIABpAG4AYwBsAHUAcwBpAG8AbgAgAG0AbwBkAGUAIABhAG4AZAAgAHIAbwB1AG4AZABpAG4AZwAgAHAAcgBlAGMAaQBzAGkAbwBuAC4AXABuAFwAbgAgACAAIABQAGEAcgBhAG0AZQB0AGUAcgBzADoAXABuACAAIAAgAC0AIABsAGIAbwB1AG4AZAAgACgAcgBlAHEAdQBpAHIAZQBkACkAOgAgAEwAbwB3AGUAcgAgAGIAbwB1AG4AZAAgAG8AZgAgAHQAaABlACAAaQBuAHQAZQByAHYAYQBsAC4AXABuACAAIAAgAC0AIAB1AGIAbwB1AG4AZAAgACgAcgBlAHEAdQBpAHIAZQBkACkAOgAgAFUAcABwAGUAcgAgAGIAbwB1AG4AZAAgAG8AZgAgAHQAaABlACAAaQBuAHQAZQByAHYAYQBsAC4AXABuACAAIAAgAC0AIABjAG8AdQBuAHQAIAAoAHIAZQBxAHUAaQByAGUAZAApADoAIABOAHUAbQBiAGUAcgAgAG8AZgAgAHMAZQBnAG0AZQBuAHQAcwAgACgAbgBvAHQAIABwAG8AaQBuAHQAcwApACAAaQBmACAAYgBvAHQAaAAgAGIAbwB1AG4AZABzACAAaQBuAGMAbAB1AGQAZQBkAC4AXABuACAAIAAgAC0AIABtAG8AZABlACAAKABvAHAAdABpAG8AbgBhAGwAKQA6AFwAbgAgACAAIAAgACAAIAAgADAAIAA9ACAAaQBuAGMAbAB1AGQAZQAgAGIAbwB0AGgAIABiAG8AdQBuAGQAcwAgACgAZABlAGYAYQB1AGwAdAApAFwAbgAgACAAIAAgACAAIAAgADEAIAA9ACAAZQB4AGMAbAB1AGQAZQAgAHUAcABwAGUAcgAgAGIAbwB1AG4AZAAgAG8AbgBsAHkAXABuACAAIAAgACAAIAAgACAAMgAgAD0AIABlAHgAYwBsAHUAZABlACAAbABvAHcAZQByACAAYgBvAHUAbgBkACAAbwBuAGwAeQBcAG4AIAAgACAAIAAgACAAIAAzACAAPQAgAGUAeABjAGwAdQBkAGUAIABiAG8AdABoACAAYgBvAHUAbgBkAHMAXABuACAAIAAgAC0AIAByAG4AZAAgACgAbwBwAHQAaQBvAG4AYQBsACkAOgAgAFIAbwB1AG4AZABpAG4AZwAgAHAAcgBlAGMAaQBzAGkAbwBuACAAKABkAGUAZgBhAHUAbAB0ACAAPQAgADMAIABkAGUAYwBpAG0AYQBsAHMAKQBcAG4AXABuACAAIAAgAE4AbwB0AGUAcwA6AFwAbgAgACAAIAAtACAAVABoAGUAIABuAHUAbQBiAGUAcgAgAG8AZgAgAHIAZQB0AHUAcgBuAGUAZAAgAHYAYQBsAHUAZQBzACAAaQBzACAAdAB5AHAAaQBjAGEAbABsAHkAIABjAG8AdQBuAHQAIAArACAAMQAgAGkAZgAgAGIAbwB1AG4AZABzACAAYQByAGUAIABpAG4AYwBsAHUAZABlAGQALgBcAG4AIAAgACAALQAgAFUAcwBlAHMAIABTAFcASQBUAEMASAAgAHQAbwAgAGEAZABqAHUAcwB0ACAAcwBlAHEAdQBlAG4AYwBlACAAcgBhAG4AZwBlACAAYgBhAHMAZQBkACAAbwBuACAAaQBuAGMAbAB1AHMAaQBvAG4ALwBlAHgAYwBsAHUAcwBpAG8AbgAuAFwAbgAgACAAIAAtACAAVQBzAGUAZgB1AGwAIABmAG8AcgAgAHQAcgBpAG0AbQBlAGQAIABpAG4AdABlAHIAcABvAGwAYQB0AGkAbwBuACAAbwByACAAYwBvAG4AdAByAG8AbABsAGUAZAAgAG0AaQBkAHAAbwBpAG4AdAAgAGcAZQBuAGUAcgBhAHQAaQBvAG4ALgBcAG4AXABuACAAIAAgAEUAeABhAG0AcABsAGUAOgBcAG4AIAAgACAAUwBFAFEAXwBCAE8AVQBOAEQAKAAwACwAIAAxACwAIAA0ACwAIAAwACkAIACSISAAewAwAC4AMAAwADAALAAgADAALgAyADUAMAAsACAAMAAuADUAMAAwACwAIAAwAC4ANwA1ADAALAAgADEALgAwADAAMAB9AFwAbgAgACAAIABTAEUAUQBfAEIATwBVAE4ARAAoADAALAAgADEALAAgADQALAAgADMAKQAgAJIhIAB7ADAALgAyADAAMAAsACAAMAAuADQAMAAwACwAIAAwAC4ANgAwADAAfQBcAG4AKgAvAFwAbgBTAEUAUQBfAEIATwBVAE4ARAAgAD0AIABMAEEATQBCAEQAQQAoAGwAYgBvAHUAbgBkACwAIAB1AGIAbwB1AG4AZAAsACAAYwBvAHUAbgB0ACwAIABbAG0AbwBkAGUAXQAsACAAWwByAG4AZABdACwAXABuACAAIAAgACAATABFAFQAKABcAG4AIAAgACAAIAAgACAAIAAgAC8ALwAgAD0APQA9ACAASABhAG4AZABsAGUAIABvAHAAdABpAG8AbgBhAGwAIABhAHIAZwB1AG0AZQBuAHQAcwAgAD0APQA9AFwAbgAgACAAIAAgACAAIAAgACAAcgBuAGQALAAgAEkARgAoAEkAUwBPAE0ASQBUAFQARQBEACgAcgBuAGQAKQAsACAAMwAsACAAcgBuAGQAKQAsACAALwAvACAARABlAGMAaQBtAGEAbAAgAHAAbABhAGMAZQBzACAAdABvACAAcgBvAHUAbgBkACAAdABvACAAKABkAGUAZgBhAHUAbAB0ACAAPQAgADMAKQBcAG4AIAAgACAAIAAgACAAIAAgAG0AbwBkAGUALAAgAEkARgAoAEkAUwBPAE0ASQBUAFQARQBEACgAbQBvAGQAZQApACwAIAAwACwAIABtAG8AZABlACkALAAgAC8ALwAgADAAIAA9ACAAaQBuAGMAbAB1AHMAaQB2AGUALAAgADEAEyAzACAAPQAgAHYAYQByAGkAYQB0AGkAbwBuAHMAIABvAG4AIABlAG4AZABwAG8AaQBuAHQAIABpAG4AYwBsAHUAcwBpAG8AbgBcAG4AIAAgACAAIAAgACAAIAAgAFwAbgAgACAAIAAgACAAIAAgACAALwAvACAAPQA9AD0AIABDAG8AcgBlACAAcwB0AGUAcAAgAG0AYQB0AGgAIAA9AD0APQBcAG4AIAAgACAAIAAgACAAIAAgAHMAdABwACwAIAAoAHUAYgBvAHUAbgBkACAALQAgAGwAYgBvAHUAbgBkACkAIAAvACAAYwBvAHUAbgB0ACwAIAAvAC8AIABTAHQAZQBwACAAcwBpAHoAZQAgAGIAYQBzAGUAZAAgAG8AbgAgAGMAbwB1AG4AdABcAG4AIAAgACAAIAAgACAAIAAgAHIAbgBnACwAIAAoAHUAYgBvAHUAbgBkACAALQAgAGwAYgBvAHUAbgBkACkAIAAvACAAcwB0AHAALAAgAC8ALwAgAE4AdQBtAGIAZQByACAAbwBmACAAcwB0AGUAcABzACAAKABuAG8AbgAtAHIAbwB1AG4AZABlAGQAIABjAG8AdQBuAHQAKQBcAG4AIAAgACAAIAAgACAAIAAgAFwAbgAgACAAIAAgACAAIAAgACAALwAvACAAPQA9AD0AIABNAG8AZABlACAAcwB3AGkAdABjAGgAIABmAG8AcgAgAHMAZQBxAHUAZQBuAGMAZQAgAGIAbwB1AG4AZABzACAAPQA9AD0AXABuACAAIAAgACAAIAAgACAAIABsAGkAcwB0ACwAIABTAFcASQBUAEMASAAoAFwAbgAgACAAIAAgACAAIAAgACAAIAAgACAAIABtAG8AZABlACwAXABuACAAIAAgACAAIAAgACAAIAAgACAAIAAgADAALAAgAFIATwBVAE4ARAAoAFMARQBRAFUARQBOAEMARQAoAHIAbgBnACAAKwAgADEALAAgACwAIABsAGIAbwB1AG4AZAAsACAAcwB0AHAAKQAsACAAcgBuAGQAKQAsACAALwAvACAASQBuAGMAbAB1AHMAaQB2AGUAOgAgAFsAbABiAG8AdQBuAGQALAAgAC4ALgAuACwAIAB1AGIAbwB1AG4AZABdAFwAbgAgACAAIAAgACAAIAAgACAAIAAgACAAIAAxACwAIABSAE8AVQBOAEQAKABTAEUAUQBVAEUATgBDAEUAKAByAG4AZwAsACAALAAgAGwAYgBvAHUAbgBkACwAIABzAHQAcAApACwAIAByAG4AZAApACwAIAAvAC8AIABSAGkAZwBoAHQALQBlAHgAYwBsAHUAcwBpAHYAZQA6ACAAWwBsAGIAbwB1AG4AZAAsACAALgAuAC4ALAAgAHUAYgBvAHUAbgBkACkAXABuACAAIAAgACAAIAAgACAAIAAgACAAIAAgADIALAAgAFIATwBVAE4ARAAoAFMARQBRAFUARQBOAEMARQAoAHIAbgBnACwAIAAsACAAbABiAG8AdQBuAGQAIAArACAAcwB0AHAALAAgAHMAdABwACkALAAgAHIAbgBkACkALAAgAC8ALwAgAEwAZQBmAHQALQBlAHgAYwBsAHUAcwBpAHYAZQA6ACAAKABsAGIAbwB1AG4AZAAsACAALgAuAC4ALAAgAHUAYgBvAHUAbgBkAF0AXABuACAAIAAgACAAIAAgACAAIAAgACAAIAAgADMALAAgAFIATwBVAE4ARAAoAFMARQBRAFUARQBOAEMARQAoAHIAbgBnACAALQAgADEALAAgACwAIABsAGIAbwB1AG4AZAAgACsAIABzAHQAcAAsACAAcwB0AHAAKQAsACAAcgBuAGQAKQAgAC8ALwAgAEYAdQBsAGwAeQAtAGUAeABjAGwAdQBzAGkAdgBlADoAIAAoAGwAYgBvAHUAbgBkACwAIAAuAC4ALgAsACAAdQBiAG8AdQBuAGQAKQBcAG4AIAAgACAAIAAgACAAIAAgACkALABcAG4AIAAgACAAIAAgACAAIAAgAGwAaQBzAHQAXABuACAAIAAgACAAKQBcAG4AKQA7AFwAbgBcAG4ALwAqACAAUwBFAFEAXwBSAEUAUABFAEEAVAA6AFwAbgAgACAAIABQAHUAcgBwAG8AcwBlADoAXABuACAAIAAgAFIAZQB0AHUAcgBuAHMAIABhACAAcwBlAHEAdQBlAG4AYwBlACAAaQBuACAAdwBoAGkAYwBoACAAZQBpAHQAaABlAHIAIABlAGEAYwBoACAAdgBhAGwAdQBlACAAbwByACAAdABoAGUAIABlAG4AdABpAHIAZQAgAHMAZQBxAHUAZQBuAGMAZQAgAGkAcwBcAG4AIAAgACAAcgBlAHAAZQBhAHQAZQBkACAAYQAgAHMAcABlAGMAaQBmAGkAZQBkACAAbgB1AG0AYgBlAHIAIABvAGYAIAB0AGkAbQBlAHMALgAgAFMAdQBwAHAAbwByAHQAcwAgAGEAcwBjAGUAbgBkAGkAbgBnACAAbwByACAAZABlAHMAYwBlAG4AZABpAG4AZwAgAHMAZQBxAHUAZQBuAGMAZQBzAC4AXABuAFwAbgAgACAAIABSAGUAdAB1AHIAbgBzADoAXABuACAAIAAgAEEAIAB2AGUAcgB0AGkAYwBhAGwAIABhAHIAcgBhAHkAIABvAGYAIAB2AGEAbAB1AGUAcwAgAGIAYQBzAGUAZAAgAG8AbgAgAHIAZQBwAGUAYQB0ACAAbQBvAGQAZQAgAGEAbgBkACAAYgBvAHUAbgBkAHMALgBcAG4AXABuACAAIAAgAFAAYQByAGEAbQBlAHQAZQByAHMAOgBcAG4AIAAgACAALQAgAHMAdABhAHIAdAAgACgAcgBlAHEAdQBpAHIAZQBkACkAOgAgAFQAaABlACAAZgBpAHIAcwB0ACAAdgBhAGwAdQBlACAAaQBuACAAdABoAGUAIABzAGUAcQB1AGUAbgBjAGUALgBcAG4AIAAgACAALQAgAGUAbgBkACAAKAByAGUAcQB1AGkAcgBlAGQAKQA6ACAAVABoAGUAIABsAGEAcwB0ACAAdgBhAGwAdQBlACAAaQBuACAAdABoAGUAIABzAGUAcQB1AGUAbgBjAGUALgBcAG4AIAAgACAALQAgAHIAZQBwAGUAYQB0ACAAKAByAGUAcQB1AGkAcgBlAGQAKQA6ACAATgB1AG0AYgBlAHIAIABvAGYAIAB0AGkAbQBlAHMAIAB0AG8AIAByAGUAcABlAGEAdAAgAHYAYQBsAHUAZQBzACAAbwByACAAdABoAGUAIABmAHUAbABsACAAcwBlAHEAdQBlAG4AYwBlAC4AXABuACAAIAAgACAAIAAgACAAIAAgACAAIAAgACAAIAAgACAAIAAgACAAIAAgACAAIAAgAE0AdQBzAHQAIABiAGUAIABhACAAcABvAHMAaQB0AGkAdgBlACAAbgB1AG0AYgBlAHIAIABnAHIAZQBhAHQAZQByACAAdABoAGEAbgAgADAALgBcAG4AIAAgACAALQAgAHIAZQBwAGUAYQB0AE0AbwBkAGUAIAAoAG8AcAB0AGkAbwBuAGEAbAApADoAXABuACAAIAAgACAAIAAgACAAMAAgAD0AIABSAGUAcABlAGEAdAAgAGUAYQBjAGgAIAB2AGEAbAB1AGUAIABpAG4AZABpAHYAaQBkAHUAYQBsAGwAeQAgACgAZABlAGYAYQB1AGwAdAApAFwAbgAgACAAIAAgACAAIAAgADEAIAA9ACAAUgBlAHAAZQBhAHQAIAB0AGgAZQAgAGUAbgB0AGkAcgBlACAAcwBlAHEAdQBlAG4AYwBlACAAYQBzACAAYQAgAGIAbABvAGMAawBcAG4AXABuACAAIAAgAE4AbwB0AGUAcwA6AFwAbgAgACAAIAAtACAATQBvAGQAZQAgADAAOgAgAEUAYQBjAGgAIAB2AGEAbAB1AGUAIABiAGUAdAB3AGUAZQBuACAAcwB0AGEAcgB0ACAAYQBuAGQAIABlAG4AZAAgAGkAcwAgAHIAZQBwAGUAYQB0AGUAZAAgAGAAcgBlAHAAZQBhAHQAYAAgAHQAaQBtAGUAcwAuAFwAbgAgACAAIAAgACAAZQAuAGcALgAgADEALAAxACwAMgAsADIALAAzACwAMwBcAG4AIAAgACAALQAgAE0AbwBkAGUAIAAxADoAIABUAGgAZQAgAGUAbgB0AGkAcgBlACAAcwBlAHEAdQBlAG4AYwBlACAAZgByAG8AbQAgAHMAdABhAHIAdAAgAHQAbwAgAGUAbgBkACAAaQBzACAAcgBlAHAAZQBhAHQAZQBkACAAYAByAGUAcABlAGEAdABgACAAdABpAG0AZQBzAC4AXABuACAAIAAgACAAIABlAC4AZwAuACAAMQAsADIALAAzACwAMQAsADIALAAzAFwAbgAgACAAIAAtACAAUwB1AHAAcABvAHIAdABzACAAYgBvAHQAaAAgAGEAcwBjAGUAbgBkAGkAbgBnACAAYQBuAGQAIABkAGUAcwBjAGUAbgBkAGkAbgBnACAAcwBlAHEAdQBlAG4AYwBlAHMALgBcAG4AIAAgACAALQAgAFYAYQBsAGkAZABhAHQAZQBzACAAdABoAGEAdAAgAGAAcgBlAHAAZQBhAHQAYAAgAGkAcwAgAGEAIABwAG8AcwBpAHQAaQB2AGUAIABuAHUAbQBiAGUAcgA7ACAAbwB0AGgAZQByAHcAaQBzAGUAIAByAGUAdAB1AHIAbgBzACAAYQBuACAAZQByAHIAbwByACAAbQBlAHMAcwBhAGcAZQAuAFwAbgAgACAAIAAtACAAQgB1AGkAbAB0ACAAdQBzAGkAbgBnACAATQBBAEsARQBBAFIAUgBBAFkAIABmAG8AcgAgAHAAZQByAGYAbwByAG0AYQBuAGMAZQAgAGEAbgBkACAAcwBjAGEAbABhAGIAaQBsAGkAdAB5AC4AXABuAFwAbgAgACAAIABFAHgAYQBtAHAAbABlADoAXABuACAAIAAgAFMARQBRAF8AUgBFAFAARQBBAFQAKAAxACwAIAAzACwAIAAyACwAIAAwACkAIACSISAAewAxADsAMQA7ADIAOwAyADsAMwA7ADMAfQBcAG4AIAAgACAAUwBFAFEAXwBSAEUAUABFAEEAVAAoADEALAAgADMALAAgADIALAAgADEAKQAgAJIhIAB7ADEAOwAyADsAMwA7ADEAOwAyADsAMwB9AFwAbgAqAC8AXABuAFMARQBRAF8AUgBFAFAARQBBAFQAIAA9ACAATABBAE0AQgBEAEEAKABzAHQAYQByAHQALAAgAGUAbgBkACwAIAByAGUAcABlAGEAdAAsACAAWwByAGUAcABlAGEAdABNAG8AZABlAF0ALABcAG4AIAAgACAAIABMAEUAVAAoAFwAbgAgACAAIAAgACAAIAAgACAALwAvACAAPQA9AD0AIABOAG8AcgBtAGEAbABpAHoAZQAgAHAAYQByAGEAbQBlAHQAZQByAHMAIAA9AD0APQBcAG4AIAAgACAAIAAgACAAIAAgAG4ALAAgAEkARgAoAEkAUwBOAFUATQBCAEUAUgAoAHIAZQBwAGUAYQB0ACkALAAgAHIAZQBwAGUAYQB0ACwAIAAxACkALAAgAC8ALwAgAEgAbwB3ACAAbQBhAG4AeQAgAHQAaQBtAGUAcwAgAHQAbwAgAHIAZQBwAGUAYQB0ACAAZQBhAGMAaAAgAG4AdQBtAGIAZQByAFwAbgAgACAAIAAgACAAIAAgACAAcgBlAHAAZQBhAHQATQBvAGQAZQAsACAASQBGACgASQBTAE8ATQBJAFQAVABFAEQAKAByAGUAcABlAGEAdABNAG8AZABlACkALAAgADAALAAgAHIAZQBwAGUAYQB0AE0AbwBkAGUAKQAsACAALwAvACAAMAAgAD0AIAByAGUAcABlAGEAdAAgAGUAYQBjAGgAIAB2AGEAbAB1AGUAIABuACAAdABpAG0AZQBzACAAKABiAGwAbwBjAGsALQB3AGkAcwBlACkALAAgADEAIAA9ACAAYwB5AGMAbABlACAAdABoAGUAIABzAGUAcQB1AGUAbgBjAGUAIABuACAAdABpAG0AZQBzAFwAbgAgACAAIAAgACAAIAAgACAAXABuACAAIAAgACAAIAAgACAAIAAvAC8AIAA9AD0APQAgAFMAZQBxAHUAZQBuAGMAZQAgAGMAaABhAHIAYQBjAHQAZQByAGkAcwB0AGkAYwBzACAAPQA9AD0AXABuACAAIAAgACAAIAAgACAAIABsAGUAbgAsACAAQQBCAFMAKABlAG4AZAAgAC0AIABzAHQAYQByAHQAKQAgACsAIAAxACwAIAAvAC8AIABOAHUAbQBiAGUAcgAgAG8AZgAgAHUAbgBpAHEAdQBlACAAdgBhAGwAdQBlAHMAIABpAG4AIAB0AGgAZQAgAGIAYQBzAGUAIABzAGUAcQB1AGUAbgBjAGUAXABuACAAIAAgACAAIAAgACAAIABzAHQAZQBwACwAIABJAEYAKABlAG4AZAAgAD4AIABzAHQAYQByAHQALAAgADEALAAgAC0AMQApACwAIAAvAC8AIABTAHQAZQBwACAAZABpAHIAZQBjAHQAaQBvAG4AIAAoACsAMQAgAG8AcgAgAC0AMQApAFwAbgAgACAAIAAgACAAIAAgACAAXABuACAAIAAgACAAIAAgACAAIAAvAC8AIAA9AD0APQAgAFYAYQBsAGkAZABhAHQAaQBvAG4AIAA9AD0APQBcAG4AIAAgACAAIAAgACAAIAAgAGUAcgByAG8AcgBNAGUAcwBzAGEAZwBlACwAIABcACIASQBuAHYAYQBsAGkAZAAgAGkAbgBwAHUAdAA6ACAAJwByAGUAcABlAGEAdAAnACAAbQB1AHMAdAAgAGIAZQAgAGEAIABwAG8AcwBpAHQAaQB2AGUAIABuAHUAbQBiAGUAcgAgAGcAcgBlAGEAdABlAHIALQB0AGgAYQBuACAAMABcACIALABcAG4AIAAgACAAIAAgACAAIAAgAFwAbgAgACAAIAAgACAAIAAgACAALwAvACAAPQA9AD0AIABTAGUAcQB1AGUAbgBjAGUAIABnAGUAbgBlAHIAYQB0AG8AcgAgAGIAYQBzAGUAZAAgAG8AbgAgAG0AbwBkAGUAIAA9AD0APQBcAG4AIAAgACAAIAAgACAAIAAgAHIAZQBzAHUAbAB0ACwAIABJAEYAKABcAG4AIAAgACAAIAAgACAAIAAgACAAIAAgACAATgBPAFQAKABBAE4ARAAoAEkAUwBOAFUATQBCAEUAUgAoAG4AKQAsACAAbgAgAD4AIAAwACkAKQAsACAALwAvACAAQwBoAGUAYwBrACAAZgBvAHIAIAB2AGEAbABpAGQAIAByAGUAcABlAGEAdAAgAGMAbwB1AG4AdABcAG4AIAAgACAAIAAgACAAIAAgACAAIAAgACAAZQByAHIAbwByAE0AZQBzAHMAYQBnAGUALABcAG4AIAAgACAAIAAgACAAIAAgACAAIAAgACAASQBGACgAXABuACAAIAAgACAAIAAgACAAIAAgACAAIAAgACAAIAAgACAAcgBlAHAAZQBhAHQATQBvAGQAZQAgAD0AIAAwACwAXABuACAAIAAgACAAIAAgACAAIAAgACAAIAAgACAAIAAgACAALwAvACAAQgBsAG8AYwBrAC0AdwBpAHMAZQAgAHIAZQBwAGUAYQB0ADoAIABlAC4AZwAuACAAMQAsADEALAAxACwAMgAsADIALAAyACwALgAuAC4AXABuACAAIAAgACAAIAAgACAAIAAgACAAIAAgACAAIAAgACAATQBBAEsARQBBAFIAUgBBAFkAKABsAGUAbgAgACoAIABuACwAIAAxACwAIABMAEEATQBCAEQAQQAoAHIALAAgAGMALAAgAHMAdABhAHIAdAAgACsAIABzAHQAZQBwACAAKgAgAEkATgBUACgAKAByACAALQAgADEAKQAgAC8AIABuACkAKQApACwAXABuACAAIAAgACAAIAAgACAAIAAgACAAIAAgACAAIAAgACAALwAvACAAQwB5AGMAbABlACAAcgBlAHAAZQBhAHQAOgAgAGUALgBnAC4AIAAxACwAMgAsADMALAAxACwAMgAsADMALAAuAC4ALgBcAG4AIAAgACAAIAAgACAAIAAgACAAIAAgACAAIAAgACAAIABNAEEASwBFAEEAUgBSAEEAWQAoAGwAZQBuACAAKgAgAG4ALAAgADEALAAgAEwAQQBNAEIARABBACgAcgAsACAAYwAsACAAcwB0AGEAcgB0ACAAKwAgAHMAdABlAHAAIAAqACAATQBPAEQAKAByACAALQAgADEALAAgAGwAZQBuACkAKQApAFwAbgAgACAAIAAgACAAIAAgACAAIAAgACAAIAApAFwAbgAgACAAIAAgACAAIAAgACAAKQAsAFwAbgAgACAAIAAgACAAIAAgACAAcgBlAHMAdQBsAHQAXABuACAAIAAgACAAKQBcAG4AKQA7ACIAfQAsAHsAIgBwAGEAdABoACIAOgAiAC8AcAByAG8AagBlAGMAdABzAC8AUwB1AG0AcwAiACwAIgB0AGUAeAB0ACIAOgAiAFwAbgAvACoAIABTAFUATQBfAE4AXwBUAEUAUgBNAFMAOgBcAG4AIAAgACAAUAB1AHIAcABvAHMAZQA6ACAAQwBhAGwAYwB1AGwAYQB0AGUAcwAgAHQAaABlACAAcwB1AG0AIABvAGYAIABhAG4AIABhAHIAaQB0AGgAbQBlAHQAaQBjACAAcAByAG8AZwByAGUAcwBzAGkAbwBuAC4AXABuACAAIAAgAFIAZQB0AHUAcgBuAHMAOgAgAFQAbwB0AGEAbAAgAHMAdQBtACAAbwBmACAAdABoAGUAIABzAGUAcQB1AGUAbgBjAGUAIAAoAHMAYwBhAGwAYQByACkAIABvAHIAIABpAHQAcwAgAHUAcABwAGUAcgAgAGIAbwB1AG4AZAAgAGkAZgAgAG0AbwBkAGUAIAA9ACAAMQAuAFwAbgBcAG4AIAAgACAAUABhAHIAYQBtAGUAdABlAHIAcwA6AFwAbgAgACAAIAAtACAAbABiAG8AdQBuAGQAIAAoAHIAZQBxAHUAaQByAGUAZAApADoAIABUAGgAZQAgAHMAdABhAHIAdABpAG4AZwAgAHYAYQBsAHUAZQAgAG8AZgAgAHQAaABlACAAcwBlAHEAdQBlAG4AYwBlAC4AXABuACAAIAAgAC0AIABsAGUAbgBnAHQAaAAgACgAcgBlAHEAdQBpAHIAZQBkACkAOgAgAFQAaABlACAAbgB1AG0AYgBlAHIAIABvAGYAIABpAHQAZQBtAHMAIABpAG4AIAB0AGgAZQAgAHMAZQBxAHUAZQBuAGMAZQAuAFwAbgAgACAAIAAtACAAaQBuAGMAcgBlAG0AZQBuAHQAIAAoAG8AcAB0AGkAbwBuAGEAbAApADoAIABTAHQAZQBwACAAYgBlAHQAdwBlAGUAbgAgAHYAYQBsAHUAZQBzACAAKABkAGUAZgBhAHUAbAB0ACAAaQBzACAAMQApAC4AXABuACAAIAAgAC0AIABtAG8AZABlACAAKABvAHAAdABpAG8AbgBhAGwAKQA6ACAAMAAgAD0AIAByAGUAdAB1AHIAbgAgAHMAdQBtACAAKABkAGUAZgBhAHUAbAB0ACkALAAgADEAIAA9ACAAcgBlAHQAdQByAG4AIAB1AHAAcABlAHIAIABiAG8AdQBuAGQAIABvAG4AbAB5AC4AXABuAFwAbgAgACAAIABOAG8AdABlAHMAOgBcAG4AIAAgACAALQAgAFUAcwBlAHMAIAB0AGgAZQAgAGEAcgBpAHQAaABtAGUAdABpAGMAIABzAGUAcgBpAGUAcwAgAGYAbwByAG0AdQBsAGEALgBcAG4AIAAgACAALQAgAFUAcwBlAGYAdQBsACAAZgBvAHIAIABjAGEAbABjAHUAbABhAHQAaQBuAGcAIAB1AG4AaQBmAG8AcgBtACAAaQBuAHQAZQByAHYAYQBsAHMAIABpAG4AIABjAG8AbgB0AHIAbwBsAGwAZQBkACAAcAByAG8AZwByAGUAcwBzAGkAbwBuAHMALgBcAG4AXABuACAAIAAgAEUAeABhAG0AcABsAGUAOgBcAG4AIAAgACAAUwBVAE0AXwBOAF8AVABFAFIATQBTACgANAAsACAAMQA1ACwAIAA1ACkAIACSISAANQA4ADUAXABuACAAIAAgACgAUwB1AG0AcwAgADQAIAArACAAOQAgACsAIAAxADQAIAArACAALgAuAC4AIAArACAANwA0ACwAIABpAG4AYwByAGUAbQBlAG4AdABpAG4AZwAgAGIAeQAgADUAKQBcAG4AKgAvAFwAbgBTAFUATQBfAE4AXwBUAEUAUgBNAFMAIAA9ACAATABBAE0AQgBEAEEAKABsAGIAbwB1AG4AZAAsACAAbABlAG4AZwB0AGgALAAgAFsAaQBuAGMAcgBlAG0AZQBuAHQAXQAsACAAWwBtAG8AZABlAF0ALABcAG4AIAAgACAAIABMAEUAVAAoAFwAbgAgACAAIAAgACAAIAAgACAAbQBvAGQAZQAsACAASQBGACgATwBSACgASQBTAE8ATQBJAFQAVABFAEQAKABtAG8AZABlACkALAAgAG0AbwBkAGUAIAA+ACAAMQApACwAIAAwACwAIABtAG8AZABlACkALABcAG4AIAAgACAAIAAgACAAIAAgAC8AKgAgAEQAZQBmAGEAdQBsAHQAIABtAG8AZABlACAAPQAgADAAIAAoAHMAdQBtACkAIAAqAC8AXABuACAAIAAgACAAIAAgACAAIABpAG4AYwByAGUAbQBlAG4AdAAsACAASQBGACgASQBTAE8ATQBJAFQAVABFAEQAKABpAG4AYwByAGUAbQBlAG4AdAApACwAIAAxACwAIABpAG4AYwByAGUAbQBlAG4AdAApACwAXABuACAAIAAgACAAIAAgACAAIAAvACoAIABEAGUAZgBhAHUAbAB0ACAAaQBuAGMAcgBlAG0AZQBuAHQAIAA9ACAAMQAgACoALwBcAG4AIAAgACAAIAAgACAAIAAgAHUAYgBvAHUAbgBkACwAIABsAGIAbwB1AG4AZAAgACsAIAAoAGwAZQBuAGcAdABoACAALQAgADEAKQAgACoAIABpAG4AYwByAGUAbQBlAG4AdAAsAFwAbgAgACAAIAAgACAAIAAgACAALwAqACAAQwBhAGwAYwB1AGwAYQB0AGUAIAB1AHAAcABlAHIAIABiAG8AdQBuAGQAIABvAGYAIAB0AGgAZQAgAHMAZQByAGkAZQBzACAAKgAvAFwAbgAgACAAIAAgACAAIAAgACAAdABvAHQAYQBsACwAIAAoAGwAZQBuAGcAdABoACAALwAgADIAKQAgACoAIAAoACgAMgAgACoAIABsAGIAbwB1AG4AZAApACAAKwAgACgAKABsAGUAbgBnAHQAaAAgAC0AIAAxACkAIAAqACAAaQBuAGMAcgBlAG0AZQBuAHQAKQApACwAXABuACAAIAAgACAAIAAgACAAIAAvACoAIABBAHIAaQB0AGgAbQBlAHQAaQBjACAAcAByAG8AZwByAGUAcwBzAGkAbwBuACAAcwB1AG0AIABmAG8AcgBtAHUAbABhACAAKgAvAFwAbgAgACAAIAAgACAAIAAgACAAUwBXAEkAVABDAEgAKABcAG4AIAAgACAAIAAgACAAIAAgACAAIAAgACAAbQBvAGQAZQAsAFwAbgAgACAAIAAgACAAIAAgACAAIAAgACAAIAAwACwAIAB0AG8AdABhAGwALABcAG4AIAAgACAAIAAgACAAIAAgACAAIAAgACAALwAqACAAUgBlAHQAdQByAG4AIABmAHUAbABsACAAcwB1AG0AIAAqAC8AXABuACAAIAAgACAAIAAgACAAIAAgACAAIAAgADEALAAgAHUAYgBvAHUAbgBkAC8AKgAgAFIAZQB0AHUAcgBuACAAdQBwAHAAZQByACAAYgBvAHUAbgBkACAAbwBuAGwAeQAgACoALwBcAG4AIAAgACAAIAAgACAAIAAgACAAIAAgACAAXABuACAAIAAgACAAIAAgACAAIAApAFwAbgAgACAAIAAgACkAXABuACkAOwBcAG4AXABuAC8AKgAgAFMAVQBNAF8ASQBOAFQARQBHAEUAUgBTADoAXABuACAAIAAgAFAAdQByAHAAbwBzAGUAOgAgAEMAYQBsAGMAdQBsAGEAdABlAHMAIAB0AGgAZQAgAHMAdQBtACAAbwBmACAAbgBhAHQAdQByAGEAbAAsACAAZQB2AGUAbgAsACAAbwByACAAbwBkAGQAIABuAHUAbQBiAGUAcgBzACAAdQBwACAAdABvACAAYQAgAGcAaQB2AGUAbgAgAHYAYQBsAHUAZQAuAFwAbgAgACAAIABSAGUAdAB1AHIAbgBzADoAIABTAHUAbQAgAG8AZgAgAG4AdQBtAGIAZQByAHMAIABmAHIAbwBtACAAMQAgAHQAbwAgAG4ALAAgAG8AcgAgAG8AbgBsAHkAIABlAHYAZQBuAC8AbwBkAGQAIABuAHUAbQBiAGUAcgBzACwAIABkAGUAcABlAG4AZABpAG4AZwAgAG8AbgAgAG0AbwBkAGUALgBcAG4AXABuACAAIAAgAFAAYQByAGEAbQBlAHQAZQByAHMAOgBcAG4AIAAgACAALQAgAGkAbgBwAHUAdAAgACgAcgBlAHEAdQBpAHIAZQBkACkAOgAgAFUAcABwAGUAcgAgAGwAaQBtAGkAdAAgAG8AZgAgAHMAdQBtAG0AYQB0AGkAbwBuAC4AXABuACAAIAAgAC0AIABtAG8AZABlACAAKABvAHAAdABpAG8AbgBhAGwAKQA6ACAAXABuACAAIAAgACAAIAAwACAAPQAgAHMAdQBtACAAbwBmACAAYQBsAGwAIABpAG4AdABlAGcAZQByAHMAIABmAHIAbwBtACAAMQAgAHQAbwAgAGkAbgBwAHUAdAAgACgAZABlAGYAYQB1AGwAdAApACwAXABuACAAIAAgACAAIAAxACAAPQAgAHMAdQBtACAAbwBmACAAYQBsAGwAIABlAHYAZQBuACAAbgB1AG0AYgBlAHIAcwAgAGQiIABpAG4AcAB1AHQALABcAG4AIAAgACAAIAAgADIAIAA9ACAAcwB1AG0AIABvAGYAIABhAGwAbAAgAG8AZABkACAAbgB1AG0AYgBlAHIAcwAgAGQiIABpAG4AcAB1AHQALgBcAG4AXABuACAAIAAgAE4AbwB0AGUAcwA6AFwAbgAgACAAIAAtACAAVQBzAGUAcwAgAGMAbABvAHMAZQBkAC0AZgBvAHIAbQAgAGYAbwByAG0AdQBsAGEAcwAgAGYAbwByACAAcABlAHIAZgBvAHIAbQBhAG4AYwBlAC4AXABuACAAIAAgAC0AIABEAGUAcwBpAGcAbgBlAGQAIABmAG8AcgAgAHEAdQBpAGMAawAgAGEAYwBjAGUAcwBzACAAdABvACAAYgBhAHMAaQBjACAAcwBlAHEAdQBlAG4AYwBlACAAcwB1AG0AcwAuAFwAbgBcAG4AIAAgACAARQB4AGEAbQBwAGwAZQA6AFwAbgAgACAAIABTAFUATQBfAEkATgBUAEUARwBFAFIAUwAoADEAMAApACAAkiEgADUANQAgACAAKAAxACsAMgArADMAKwAuAC4ALgArADEAMAApAFwAbgAgACAAIABTAFUATQBfAEkATgBUAEUARwBFAFIAUwAoADEAMAAsACAAMQApACAAkiEgADMAMAAgACAAKAAyACsANAArADYAKwA4ACsAMQAwACkAXABuACAAIAAgAFMAVQBNAF8ASQBOAFQARQBHAEUAUgBTACgAMQAwACwAIAAyACkAIACSISAAMgA1ACAAIAAoADEAKwAzACsANQArADcAKwA5ACkAXABuACoALwBcAG4AUwBVAE0AXwBJAE4AVABFAEcARQBSAFMAIAA9ACAATABBAE0AQgBEAEEAKABpAG4AcAB1AHQALAAgAFsAbQBvAGQAZQBdACwAXABuACAAIAAgACAATABFAFQAKABcAG4AIAAgACAAIAAgACAAIAAgAG0AbwBkAGUALAAgAEkARgAoAE8AUgAoAEkAUwBPAE0ASQBUAFQARQBEACgAbQBvAGQAZQApACwAIABtAG8AZABlACAAPgAgADIAKQAsACAAMAAsACAAbQBvAGQAZQApACwAXABuACAAIAAgACAAIAAgACAAIAAvACoAIABEAGUAZgBhAHUAbAB0ACAAdABvACAAbQBvAGQAZQAgADAAIAAoAGEAbABsACAAaQBuAHQAZQBnAGUAcgBzACkAIAAqAC8AXABuACAAIAAgACAAIAAgACAAIABlAHYAZQBuAF8AdQBiAG8AdQBuAGQALAAgAEkARgAoAEkAUwBFAFYARQBOACgAaQBuAHAAdQB0ACkALAAgAGkAbgBwAHUAdAAsACAAaQBuAHAAdQB0ACAALQAgADEAKQAsAFwAbgAgACAAIAAgACAAIAAgACAALwAqACAATgBlAGEAcgBlAHMAdAAgAGUAdgBlAG4AIABkIiAAaQBuAHAAdQB0ACAAKgAvAFwAbgAgACAAIAAgACAAIAAgACAAbwBkAGQAXwB1AGIAbwB1AG4AZAAsACAASQBGACgASQBTAE8ARABEACgAaQBuAHAAdQB0ACkALAAgAGkAbgBwAHUAdAAsACAAaQBuAHAAdQB0ACAALQAgADEAKQAsAFwAbgAgACAAIAAgACAAIAAgACAALwAqACAATgBlAGEAcgBlAHMAdAAgAG8AZABkACAAZCIgAGkAbgBwAHUAdAAgACoALwBcAG4AIAAgACAAIAAgACAAIAAgAG8AdQB0AHAAdQB0ACwAIABTAFcASQBUAEMASAAoAFwAbgAgACAAIAAgACAAIAAgACAAIAAgACAAIABtAG8AZABlACwAXABuACAAIAAgACAAIAAgACAAIAAgACAAIAAgADAALAAgACgAaQBuAHAAdQB0ACAAKgAgACgAaQBuAHAAdQB0ACAAKwAgADEAKQApACAALwAgADIALABcAG4AIAAgACAAIAAgACAAIAAgACAAIAAgACAALwAqACAAUwB1AG0AIABvAGYAIABhAGwAbAAgAGkAbgB0AGUAZwBlAHIAcwAgAGYAcgBvAG0AIAAxACAAdABvACAAbgAgACoALwBcAG4AIAAgACAAIAAgACAAIAAgACAAIAAgACAAMQAsACAAKABlAHYAZQBuAF8AdQBiAG8AdQBuAGQAIAAqACAAKABlAHYAZQBuAF8AdQBiAG8AdQBuAGQAIAArACAAMgApACkAIAAvACAANAAsAFwAbgAgACAAIAAgACAAIAAgACAAIAAgACAAIAAvACoAIABTAHUAbQAgAG8AZgAgAGUAdgBlAG4AIABuAHUAbQBiAGUAcgBzADoAIABuACgAbgArADIAKQAvADQAIAAqAC8AXABuACAAIAAgACAAIAAgACAAIAAgACAAIAAgADIALAAgACgAKABvAGQAZABfAHUAYgBvAHUAbgBkACAAKwAgADEAKQAgAC8AIAAyACkAIABeACAAMgAvACoAIABTAHUAbQAgAG8AZgAgAG8AZABkACAAbgB1AG0AYgBlAHIAcwA6ACAAKAAoAG4AKwAxACkALwAyACkAXgAyACAAKgAvAFwAbgAgACAAIAAgACAAIAAgACAAIAAgACAAIABcAG4AIAAgACAAIAAgACAAIAAgACkALABcAG4AIAAgACAAIAAgACAAIAAgAG8AdQB0AHAAdQB0AFwAbgAgACAAIAAgACkAXABuACkAOwBcAG4AXABuAC8AKgAgAFMAVQBNAF8AUgBBAE4ARwBFADoAXABuACAAIAAgAFAAdQByAHAAbwBzAGUAOgAgAEMAYQBsAGMAdQBsAGEAdABlAHMAIAB0AGgAZQAgAHMAdQBtACAAbwBmACAAYQBuACAAYQByAGkAdABoAG0AZQB0AGkAYwAgAHMAZQByAGkAZQBzACwAIABlAGkAdABoAGUAcgAgAGIAeQAgAHMAcABlAGMAaQBmAHkAaQBuAGcAIABhACAAZgB1AGwAbAAgAHIAYQBuAGcAZQBcAG4AIAAgACAAIAAgACAAIAAgACAAIAAgACAAKABsAG8AdwBlAHIAIABhAG4AZAAgAHUAcABwAGUAcgAgAGIAbwB1AG4AZABzACAAYQBuAGQAIABvAHAAdABpAG8AbgBhAGwAIABpAG4AYwByAGUAbQBlAG4AdAApACAAbwByACAAagB1AHMAdAAgAGEAIABzAGkAbgBnAGwAZQAgAHUAcABwAGUAcgAgAGIAbwB1AG4AZABcAG4AIAAgACAAIAAgACAAIAAgACAAIAAgACAAZgBvAHIAIABhACAAMQAtAHQAbwAtAG4AIABzAHUAbQAuAFwAbgBcAG4AIAAgACAAUgBlAHQAdQByAG4AcwA6ACAAQQAgAHMAaQBuAGcAbABlACAAbgB1AG0AYgBlAHIAIAByAGUAcAByAGUAcwBlAG4AdABpAG4AZwAgAHQAaABlACAAYQByAGkAdABoAG0AZQB0AGkAYwAgAHMAdQBtAC4AXABuAFwAbgAgACAAIABQAGEAcgBhAG0AZQB0AGUAcgBzADoAXABuACAAIAAgAC0AIABsAGIAbwB1AG4AZAAgACgAcgBlAHEAdQBpAHIAZQBkACkAOgAgAEwAbwB3AGUAcgAgAGIAbwB1AG4AZAAgAG8AZgAgAHQAaABlACAAcwBlAHEAdQBlAG4AYwBlAC4AIABJAGYAIABgAHUAYgBvAHUAbgBkAGAAIABpAHMAIABvAG0AaQB0AHQAZQBkACwAIAB0AHIAZQBhAHQAZQBkACAAYQBzACAAMQAuAFwAbgAgACAAIAAtACAAdQBiAG8AdQBuAGQAIAAoAG8AcAB0AGkAbwBuAGEAbAApADoAIABVAHAAcABlAHIAIABiAG8AdQBuAGQAIABvAGYAIAB0AGgAZQAgAHMAZQBxAHUAZQBuAGMAZQAuACAASQBmACAAbwBtAGkAdAB0AGUAZAAsACAAYABsAGIAbwB1AG4AZABgACAAaQBzACAAdAByAGUAYQB0AGUAZAAgAGEAcwAgAHQAaABlACAAdQBwAHAAZQByACAAYgBvAHUAbgBkACAAYQBuAGQAIAAxACAAaQBzACAAdQBzAGUAZAAgAGEAcwAgAHQAaABlACAAbABvAHcAZQByACAAYgBvAHUAbgBkAC4AXABuACAAIAAgAC0AIABpAG4AYwByAGUAbQBlAG4AdAAgACgAbwBwAHQAaQBvAG4AYQBsACkAOgAgAFQAaABlACAAYQBtAG8AdQBuAHQAIAB0AG8AIABpAG4AYwByAGUAYQBzAGUAIABlAGEAYwBoACAAcwB0AGUAcAAgAGIAeQAgACgAZABlAGYAYQB1AGwAdAAgAD0AIAAxACkALgBcAG4AXABuACAAIAAgAE4AbwB0AGUAcwA6AFwAbgAgACAAIAAtACAASABhAG4AZABsAGUAcwAgAGIAbwB0AGgAIABhAHMAYwBlAG4AZABpAG4AZwAgAGEAbgBkACAAZABlAHMAYwBlAG4AZABpAG4AZwAgAHMAZQBxAHUAZQBuAGMAZQBzAC4AXABuACAAIAAgAC0AIABDAGEAbgAgAGIAZQAgAHUAcwBlAGQAIABhAHMAIABhACAAZABpAHIAZQBjAHQAIAByAGUAcABsAGEAYwBlAG0AZQBuAHQAIABmAG8AcgAgAFMARQBSAEkARQBTAF8AUwBVAE0AIABhAG4AZAAgAFMAVQBNAF8ASQBOAFQARQBHAEUAUgBTACAAdwBpAHQAaAAgAGAAaQBuAGMAcgBlAG0AZQBuAHQAIAA9ACAAMQBgAC4AXABuAFwAbgAgACAAIABFAHgAYQBtAHAAbABlADoAXABuACAAIAAgAFMAVQBNAF8AUgBBAE4ARwBFACgAMQAsACAAMQAwACkAIACSISAANQA1AFwAbgAgACAAIABTAFUATQBfAFIAQQBOAEcARQAoADMALAAgADEANQAsACAAMwApACAAkiEgADQANQAgACgAMwAgACsAIAA2ACAAKwAgADkAIAArACAAMQAyACAAKwAgADEANQApAFwAbgAgACAAIABTAFUATQBfAFIAQQBOAEcARQAoADEAMAApACAAkiEgADUANQAgACgAcwBhAG0AZQAgAGEAcwAgAFMAVQBNAF8AUgBBAE4ARwBFACgAMQAsACAAMQAwACkAKQBcAG4AKgAvAFwAbgBTAFUATQBfAFIAQQBOAEcARQAgAD0AIABMAEEATQBCAEQAQQAoAGwAYgBvAHUAbgBkACwAIABbAHUAYgBvAHUAbgBkAF0ALAAgAFsAaQBuAGMAcgBlAG0AZQBuAHQAXQAsAFwAbgAgACAAIAAgAEwARQBUACgAXABuACAAIAAgACAAIAAgACAAIAAvAC8AIABIAGEAbgBkAGwAZQAgAGQAZQBmAGEAdQBsAHQAIAB1AHMAYQBnAGUAOgAgAFMAVQBNAF8AUgBBAE4ARwBFACgAMQAwACkAIACSISAAcwB1AG0AIAAxACAAdABvACAAMQAwAFwAbgAgACAAIAAgACAAIAAgACAAdQBiAG8AdQBuAGQAXwBpAG4AdABlAHIAbgBhAGwALAAgAEkARgAoAEkAUwBPAE0ASQBUAFQARQBEACgAdQBiAG8AdQBuAGQAKQAsACAAbABiAG8AdQBuAGQALAAgAHUAYgBvAHUAbgBkACkALABcAG4AIAAgACAAIAAgACAAIAAgAGwAYgBvAHUAbgBkAF8AaQBuAHQAZQByAG4AYQBsACwAIABJAEYAKABJAFMATwBNAEkAVABUAEUARAAoAHUAYgBvAHUAbgBkACkALAAgADEALAAgAGwAYgBvAHUAbgBkACkALABcAG4AIAAgACAAIAAgACAAIAAgAFwAbgAgACAAIAAgACAAIAAgACAALwAvACAARABlAGYAYQB1AGwAdAAgAGkAbgBjAHIAZQBtAGUAbgB0ACAAaQBzACAAMQAgAGkAZgAgAG8AbQBpAHQAdABlAGQAXABuACAAIAAgACAAIAAgACAAIABzAHQAZQBwACwAIABJAEYAKABJAFMATwBNAEkAVABUAEUARAAoAGkAbgBjAHIAZQBtAGUAbgB0ACkALAAgADEALAAgAGkAbgBjAHIAZQBtAGUAbgB0ACkALABcAG4AIAAgACAAIAAgACAAIAAgAFwAbgAgACAAIAAgACAAIAAgACAALwAvACAAQwBhAGwAYwB1AGwAYQB0AGUAIABuAHUAbQBiAGUAcgAgAG8AZgAgAHQAZQByAG0AcwAgAGkAbgAgAHQAaABlACAAcwBlAHEAdQBlAG4AYwBlACAAKABpAG4AYwBsAHUAcwBpAHYAZQApAFwAbgAgACAAIAAgACAAIAAgACAAbABlAG4AZwB0AGgALAAgAFQAUgBVAE4AQwAoACgAdQBiAG8AdQBuAGQAXwBpAG4AdABlAHIAbgBhAGwAIAAtACAAbABiAG8AdQBuAGQAXwBpAG4AdABlAHIAbgBhAGwAKQAgAC8AIABzAHQAZQBwACkAIAArACAAMQAsAFwAbgAgACAAIAAgACAAIAAgACAAXABuACAAIAAgACAAIAAgACAAIAAvAC8AIABBAHAAcABsAHkAIABhAHIAaQB0AGgAbQBlAHQAaQBjACAAcwBlAHIAaQBlAHMAIABmAG8AcgBtAHUAbABhADoAXABuACAAIAAgACAAIAAgACAAIAAvAC8AIABzAHUAbQAgAD0AIAAoAG4AIAAvACAAMgApACAAKgAgACgAMgBhACAAKwAgACgAbgAgAC0AIAAxACkAZAApAFwAbgAgACAAIAAgACAAIAAgACAAdABvAHQAYQBsACwAIAAoAGwAZQBuAGcAdABoACAALwAgADIAKQAgACoAIAAoACgAMgAgACoAIABsAGIAbwB1AG4AZABfAGkAbgB0AGUAcgBuAGEAbAApACAAKwAgACgAKABsAGUAbgBnAHQAaAAgAC0AIAAxACkAIAAqACAAcwB0AGUAcAApACkALABcAG4AIAAgACAAIAAgACAAIAAgAHQAbwB0AGEAbABcAG4AIAAgACAAIAApAFwAbgApADsAXABuAFwAbgAvACoAIABTAFUATQBfAEIARQBUAFcARQBFAE4AXwBCAE8AVQBOAEQAUwA6AFwAbgAgACAAIABQAHUAcgBwAG8AcwBlADoAXABuACAAIAAgAFIAZQB0AHUAcgBuAHMAIAB0AGgAZQAgAHMAdQBtACAAbwBmACAAYQBuACAAYQByAGkAdABoAG0AZQB0AGkAYwAgAHMAZQBxAHUAZQBuAGMAZQAgAHMAdABhAHIAdABpAG4AZwAgAGYAcgBvAG0AIABhACAAbABvAHcAZQByACAAYgBvAHUAbgBkACAAYQBuAGQAIABpAG4AYwByAGUAYQBzAGkAbgBnACAAYgB5ACAAYQAgAGYAaQB4AGUAZAAgAGkAbgBjAHIAZQBtAGUAbgB0ACAAdQBwACAAdABvACAAYQBuACAAdQBwAHAAZQByACAAYgBvAHUAbgBkAC4AXABuAFwAbgAgACAAIABSAGUAdAB1AHIAbgBzADoAXABuACAAIAAgAEEAIABzAGMAYQBsAGEAcgAgAHYAYQBsAHUAZQAgAHIAZQBwAHIAZQBzAGUAbgB0AGkAbgBnACAAdABoAGUAIAB0AG8AdABhAGwAIABvAGYAIABhAGwAbAAgAHYAYQBsAGkAZAAgAHQAZQByAG0AcwAgAGkAbgAgAHQAaABlACAAcgBhAG4AZwBlAC4AXABuAFwAbgAgACAAIABQAGEAcgBhAG0AZQB0AGUAcgBzADoAXABuACAAIAAgAC0AIABsAGIAbwB1AG4AZAAgACgAcgBlAHEAdQBpAHIAZQBkACkAOgAgAFQAaABlACAAcwB0AGEAcgB0AGkAbgBnACAAdgBhAGwAdQBlACAAbwBmACAAdABoAGUAIABzAGUAcQB1AGUAbgBjAGUALgBcAG4AIAAgACAALQAgAHUAYgBvAHUAbgBkACAAKABvAHAAdABpAG8AbgBhAGwAKQA6ACAAVABoAGUAIABtAGEAeABpAG0AdQBtACAAdgBhAGwAdQBlACAAdABoAGUAIABzAGUAcQB1AGUAbgBjAGUAIABtAGEAeQAgAHIAZQBhAGMAaAAgACgAZABlAGYAYQB1AGwAdAAgAD0AIABsAGIAbwB1AG4AZAAsACAAaQAuAGUALgAsACAAcwBpAG4AZwBsAGUALQB0AGUAcgBtACAAcwB1AG0AKQAuAFwAbgAgACAAIAAtACAAaQBuAGMAcgBlAG0AZQBuAHQAIAAoAG8AcAB0AGkAbwBuAGEAbAApADoAIABUAGgAZQAgAHMAdABlAHAAIABzAGkAegBlACAAYgBlAHQAdwBlAGUAbgAgAHQAZQByAG0AcwAgACgAZABlAGYAYQB1AGwAdAAgAD0AIAAxACkALgBcAG4AXABuACAAIAAgAE4AbwB0AGUAcwA6AFwAbgAgACAAIAAtACAASQBmACAAbwBuAGwAeQAgAGwAYgBvAHUAbgBkACAAaQBzACAAcAByAG8AdgBpAGQAZQBkACwAIAByAGUAdAB1AHIAbgBzACAAdABoAGEAdAAgAHYAYQBsAHUAZQAgACgAcwBpAG4AZwBsAGUAIAB0AGUAcgBtACkALgBcAG4AIAAgACAALQAgAEkAZgAgAGkAbgBjAHIAZQBtAGUAbgB0ACAAaQBzACAAbwBtAGkAdAB0AGUAZAAsACAAZABlAGYAYQB1AGwAdABzACAAdABvACAAMQAuAFwAbgAgACAAIAAtACAAVQBzAGUAcwAgAHQAaABlACAAYQByAGkAdABoAG0AZQB0AGkAYwAgAHMAZQByAGkAZQBzACAAcwB1AG0AIABmAG8AcgBtAHUAbABhACAAdABvACAAYQB2AG8AaQBkACAAaQB0AGUAcgBhAHQAaQBvAG4ALgBcAG4AIAAgACAALQAgAFIAZQBzAHUAbAB0ACAAcgBlAGYAbABlAGMAdABzACAAbwBuAGwAeQAgAGYAdQBsAGwAIABzAHQAZQBwAHMAIAB0AGgAYQB0ACAAZABvACAAbgBvAHQAIABlAHgAYwBlAGUAZAAgAHQAaABlACAAdQBwAHAAZQByACAAYgBvAHUAbgBkAC4AXABuAFwAbgAgACAAIABFAHgAYQBtAHAAbABlADoAXABuACAAIAAgAFMAVQBNAF8AQgBFAFQAVwBFAEUATgBfAEIATwBVAE4ARABTACgANAAsACAAMgAwACwAIAAzACkAIACSISAANgA5AFwAbgAgACAAIAAoAFMAdQBtAHMAOgAgADQAIAArACAANwAgACsAIAAxADAAIAArACAAMQAzACAAKwAgADEANgAgACsAIAAxADkAKQBcAG4AKgAvAFwAbgBTAFUATQBfAEIARQBUAFcARQBFAE4AXwBCAE8AVQBOAEQAUwAgAD0AIABMAEEATQBCAEQAQQAoAGwAYgBvAHUAbgBkACwAIABbAHUAYgBvAHUAbgBkAF0ALAAgAFsAaQBuAGMAcgBlAG0AZQBuAHQAXQAsAFwAbgAgACAAIAAgAEwARQBUACgAXABuACAAIAAgACAAIAAgACAAIAAvAC8AIABEAGUAZgBhAHUAbAB0ACAAdABvACAAcwBpAG4AZwBsAGUAIAB0AGUAcgBtACAAaQBmACAAdQBiAG8AdQBuAGQAIABpAHMAIABvAG0AaQB0AHQAZQBkAFwAbgAgACAAIAAgACAAIAAgACAAdQBfAGIAbwB1AG4AZAAsACAASQBGACgASQBTAE8ATQBJAFQAVABFAEQAKAB1AGIAbwB1AG4AZAApACwAIABsAGIAbwB1AG4AZAAsACAAdQBiAG8AdQBuAGQAKQAsAFwAbgAgACAAIAAgACAAIAAgACAAXABuACAAIAAgACAAIAAgACAAIAAvAC8AIABEAGUAZgBhAHUAbAB0ACAAbABiAG8AdQBuAGQAIAB0AG8AIAAxACAAaQBmACAAbwBuAGwAeQAgAG8AbgBlACAAYQByAGcAdQBtAGUAbgB0ACAAdwBhAHMAIABwAGEAcwBzAGUAZAAgACgAZgBvAHIAIABzAHkAbQBtAGUAdAByAHkAKQBcAG4AIAAgACAAIAAgACAAIAAgAGwAYgBvAHUAbgBkACwAIABJAEYAKABJAFMATwBNAEkAVABUAEUARAAoAHUAYgBvAHUAbgBkACkALAAgADEALAAgAGwAYgBvAHUAbgBkACkALABcAG4AIAAgACAAIAAgACAAIAAgAFwAbgAgACAAIAAgACAAIAAgACAALwAvACAARABlAGYAYQB1AGwAdAAgAGkAbgBjAHIAZQBtAGUAbgB0ACAAdABvACAAMQAgAGkAZgAgAG8AbQBpAHQAdABlAGQAXABuACAAIAAgACAAIAAgACAAIABpAG4AYwByAGUAbQBlAG4AdAAsACAASQBGACgASQBTAE8ATQBJAFQAVABFAEQAKABpAG4AYwByAGUAbQBlAG4AdAApACwAIAAxACwAIABpAG4AYwByAGUAbQBlAG4AdAApACwAXABuACAAIAAgACAAIAAgACAAIABcAG4AIAAgACAAIAAgACAAIAAgAC8ALwAgAEMAYQBsAGMAdQBsAGEAdABlACAAdABoAGUAIABuAHUAbQBiAGUAcgAgAG8AZgAgAHQAZQByAG0AcwAgAGkAbgAgAHQAaABlACAAcwBlAHEAdQBlAG4AYwBlACAAdABoAGEAdAAgAGQAbwAgAG4AbwB0ACAAZQB4AGMAZQBlAGQAIAB1AF8AYgBvAHUAbgBkAFwAbgAgACAAIAAgACAAIAAgACAAbABlAG4AZwB0AGgALAAgAFQAUgBVAE4AQwAoACgAdQBfAGIAbwB1AG4AZAAgAC0AIABsAGIAbwB1AG4AZAApACAALwAgAGkAbgBjAHIAZQBtAGUAbgB0ACkAIAArACAAMQAsAFwAbgAgACAAIAAgACAAIAAgACAAXABuACAAIAAgACAAIAAgACAAIAAvAC8AIABVAHMAZQAgAGEAcgBpAHQAaABtAGUAdABpAGMAIABzAGUAcgBpAGUAcwAgAHMAdQBtACAAZgBvAHIAbQB1AGwAYQBcAG4AIAAgACAAIAAgACAAIAAgAHQAbwB0AGEAbAAsACAAKABsAGUAbgBnAHQAaAAgAC8AIAAyACkAIAAqACAAKAAoADIAIAAqACAAbABiAG8AdQBuAGQAKQAgACsAIAAoACgAbABlAG4AZwB0AGgAIAAtACAAMQApACAAKgAgAGkAbgBjAHIAZQBtAGUAbgB0ACkAKQAsAFwAbgAgACAAIAAgACAAIAAgACAAdABvAHQAYQBsAFwAbgAgACAAIAAgACkAXABuACkAOwAiAH0AXQAsACIAcAByAG8AagBlAGMAdABOAGEAbQBlAHMAIgA6AFsAIgBBAHMAdAByAG8ALgBBAFMAVABSAE8AXwBIAEEAQgBfAEkATgBEAEUAWAAiACwAIgBBAHMAdAByAG8ALgBBAFMAVABSAE8AXwBTAFAARQBDAFQAUgBBAEwAXwBEAEkAUwBUAFIASQBCAFUAVABJAE8ATgAiACwAIgBBAHMAdAByAG8ALgBBAFMAVABSAE8AXwBDAEEATABDAF8AVABFAE0AUAAiACwAIgBBAHMAdAByAG8ALgBBAFMAVABSAE8AXwBUAFkAUABFAF8ARgBSAE8ATQBfAFQARQBNAFAAIgAsACIAQQBzAHQAcgBvAC4AQQBTAFQAUgBPAF8ARABJAFMAUABMAEEAWQBfAFMAUABFAEMAVABSAEEATAAiACwAIgBBAHMAdAByAG8ALgBBAFMAVABSAE8AXwBTAFQAQQBSAF8AQQBUAFQAUgBJAEIAVQBUAEUAUwAiACwAIgBBAHMAdAByAG8ALgBBAFMAVABSAE8AXwBIAEEAQgBJAFQAQQBCAEwARQBfAFoATwBOAEUAUwAiACwAIgBBAHMAdAByAG8ALgBOAEEAUwBUAFIATwBfAEgAQQBCAEkAVABBAEIATABFAF8AWgBPAE4ARQBTACIALAAiAEEAcwB0AHIAbwAuAEEAUwBUAFIATwBfAFMAVABBAFIAXwBEAEUATgBTAEkAVABZAF8AVgBPAEwAVQBNAEUAIgAsACIAQQBzAHQAcgBvAC4AQQBTAFQAUgBPAF8AUABMAEEATgBFAFQAXwBNAEUAVABSAEkAQwBTAF8AUwBBAEYARQBUAFkAIgAsACIAQQBzAHQAcgBvAC4AQQBTAFQAUgBPAF8AUABMAEEATgBFAFQAXwBNAEUAVABSAEkAQwBTACIALAAiAEEAcwB0AHIAbwAuAEEAUwBUAFIATwBfAFMAWQBOAE8ARABJAEMAXwBTAE8ATABWAEUAUgAiACwAIgBBAHMAdAByAG8ALgBBAFMAVABSAE8AXwBTAFkATgBPAEQASQBDAF8AUABRACIALAAiAEEAcwB0AHIAbwAuAEEAUwBUAFIATwBfAFMAWQBOAE8ARABJAEMAXwBQAFMAIgAsACIAQQBzAHQAcgBvAC4AQQBTAFQAUgBPAF8AUwBZAE4ATwBEAEkAQwBfAFEAUwAiACwAIgBBAHMAdAByAG8ALgBBAFMAVABSAE8AXwBBAFAAUABBAFIARQBOAFQAXwBTAE8ATABBAFIAXwBTAEkAWgBFACIALAAiAEEAcwB0AHIAbwAuAEEAUwBUAFIATwBfAE8AUgBCAEkAVABfAEMATwBOAEYASQBHAFUAUgBBAFQASQBPAE4AXwBJAE4ARABFAFgAIgAsACIAQQBzAHQAcgBvAC4AQQBTAFQAUgBPAF8AUwBQAEgARQBSAEkAQwBBAEwAXwBUAE8AXwBDAEEAUgBUAEUAUwBJAEEATgAiACwAIgBBAHMAdAByAG8ALgBBAFMAVABSAE8AXwBDAEEAUgBUAEUAUwBJAEEATgBfAFQATwBfAFMAUABIAEUAUgBJAEMAQQBMACIALAAiAEEAcwB0AHIAbwAuAEEAUwBUAFIATwBfAE8AUgBCAEkAVABfAEEAWABJAFMAIgAsACIAQQBzAHQAcgBvAC4AQQBTAFQAUgBPAF8ATwBSAEIASQBUAF8AUABFAFIASQBPAEQAIgAsACIAQQBzAHQAcgBvAC4AQQBTAFQAUgBPAF8ATwBSAEIASQBUAF8AUwBVAE0AXwBNAEEAUwBTAEUAUwAiACwAIgBBAHMAdAByAG8ALgBBAFMAVABSAE8AXwBPAFIAQgBJAFQAXwBTAE8ATABWAEUAUgAiACwAIgBBAHMAdAByAG8ALgBBAFMAVABSAE8AXwBEAEUARwBSAEUARQBTAF8AVABPAF8ARABNAFMAXwBOAFUATQAiACwAIgBBAHMAdAByAG8ALgBBAFMAVABSAE8AXwBEAEUARwBSAEUARQBTAF8AVABPAF8ARABNAFMAXwBUAEUAWABUACIALAAiAEEAcwB0AHIAbwAuAEEAUwBUAFIATwBfAEQATQBTAF8ATgBVAE0AXwBUAE8AXwBEAEUARwBSAEUARQBTACIALAAiAEEAcwB0AHIAbwAuAEEAVQBfAEsATQAiACwAIgBBAHMAdAByAG8ALgBBAFUAXwBNACIALAAiAEEAcwB0AHIAbwAuAEQAQQBZAF8ARQBQAEgAXwBIACIALAAiAEEAcwB0AHIAbwAuAEQAQQBZAF8ARQBQAEgAXwBNACIALAAiAEEAcwB0AHIAbwAuAEQAQQBZAF8ARQBQAEgAXwBTACIALAAiAEEAcwB0AHIAbwAuAEQAQQBZAF8AUwBJAEQAXwBIACIALAAiAEEAcwB0AHIAbwAuAEQAQQBZAF8AUwBJAEQAXwBTACIALAAiAEEAcwB0AHIAbwAuAEQAQQBZAF8AUwBUAEwAXwBIACIALAAiAEEAcwB0AHIAbwAuAEQAQQBZAF8AUwBUAEwAXwBTACIALAAiAEEAcwB0AHIAbwAuAEUAQQBSAFQASABfAEQAXwBHACIALAAiAEEAcwB0AHIAbwAuAEUAQQBSAFQASABfAEUAQwBDACIALAAiAEEAcwB0AHIAbwAuAEUAQQBSAFQASABfAE0AXwBHACIALAAiAEEAcwB0AHIAbwAuAEUAQQBSAFQASABfAE0AXwBLAEcAIgAsACIAQQBzAHQAcgBvAC4ARQBBAFIAVABIAF8ATQBfAFMAIgAsACIAQQBzAHQAcgBvAC4ARQBBAFIAVABIAF8ATwBCAEwAIgAsACIAQQBzAHQAcgBvAC4ARQBBAFIAVABIAF8AUgBfAEsATQAiACwAIgBBAHMAdAByAG8ALgBIAE8AVQBSAF8ARQBQAEgAXwBTACIALAAiAEEAcwB0AHIAbwAuAEwASQBHAEgAVABfAE0AIgAsACIAQQBzAHQAcgBvAC4ATABJAEcASABUAFkAUgBfAEEAVQAiACwAIgBBAHMAdAByAG8ALgBMAEkARwBIAFQAWQBSAF8ATQAiACwAIgBBAHMAdAByAG8ALgBNAE8ATwBOAF8ARABfAEcAIgAsACIAQQBzAHQAcgBvAC4ATQBPAE8ATgBfAEQAXwBUACIALAAiAEEAcwB0AHIAbwAuAE0ATwBPAE4AXwBFAEMAQwAiACwAIgBBAHMAdAByAG8ALgBNAE8ATwBOAF8ARwBfAFQAIgAsACIAQQBzAHQAcgBvAC4ATQBPAE8ATgBfAE0AXwBUACIALAAiAEEAcwB0AHIAbwAuAE0ATwBPAE4AXwBPAFIAQgBfAEEAVQAiACwAIgBBAHMAdAByAG8ALgBNAE8ATwBOAF8ATwBSAEIAXwBLAE0AIgAsACIAQQBzAHQAcgBvAC4ATQBPAE8ATgBfAE8AUgBCAF8AVAAiACwAIgBBAHMAdAByAG8ALgBNAE8ATwBOAF8AUABfAFMASQBEACIALAAiAEEAcwB0AHIAbwAuAE0ATwBPAE4AXwBQAF8AUwBZAE4AIgAsACIAQQBzAHQAcgBvAC4ATQBPAE8ATgBfAFIAXwBLAE0AIgAsACIAQQBzAHQAcgBvAC4ATQBPAE8ATgBfAFIAXwBUACIALAAiAEEAcwB0AHIAbwAuAFMAVQBOAF8ATQBfAEsARwAiACwAIgBBAHMAdAByAG8ALgBTAFUATgBfAE0AXwBUACIALAAiAEEAcwB0AHIAbwAuAFMAVQBOAF8AUgBfAEEAVQAiACwAIgBBAHMAdAByAG8ALgBTAFUATgBfAFIAXwBLAE0AIgAsACIAQQBzAHQAcgBvAC4AWQBSAF8AQwBBAEwAXwBEACIALAAiAEEAcwB0AHIAbwAuAFkAUgBfAEMAQQBMAF8AUwAiACwAIgBBAHMAdAByAG8ALgBZAFIAXwBHAFIARwBfAEQAIgAsACIAQQBzAHQAcgBvAC4AWQBSAF8ARwBSAEcAXwBTACIALAAiAEEAcwB0AHIAbwAuAFkAUgBfAEoAVQBMAF8ARAAiACwAIgBBAHMAdAByAG8ALgBZAFIAXwBKAFUATABfAFMAIgAsACIAQQBzAHQAcgBvAC4AWQBSAF8AUwBJAEQAXwBEACIALAAiAEEAcwB0AHIAbwAuAFkAUgBfAFMASQBEAF8AUwAiACwAIgBBAHMAdAByAG8ALgBZAFIAXwBUAFIAUABfAEQAIgAsACIAQQBzAHQAcgBvAC4AWQBSAF8AVABSAFAAXwBTACIALAAiAEcAZQBuAGUAcgBhAGwALgBGAE8AUgBNAEEAVABfAEEAUwBfAEwASQBTAFQAIgAsACIARwBlAG4AZQByAGEAbAAuAFIARQBDAEkAUAAiACwAIgBHAGUAbgBlAHIAYQBsAC4ARgBSAEEAQwAiACwAIgBHAGUAbgBlAHIAYQBsAC4AUgBPAE8AVAAiACwAIgBHAGUAbgBlAHIAYQBsAC4ARgBPAFIATQBVAEwAQQBfAFQARQBYAFQAIgAsACIARwBlAG4AZQByAGEAbAAuAFIATwBVAE4ARABfAEYASQBYACIALAAiAEcAZQBuAGUAcgBhAGwALgBDAE8AVQBOAFQAQQBfAFMAVABSAEkAQwBUACIALAAiAEMAbwBuAHYAZQByAHMAaQBvAG4AcwAuAEMATwBOAFYARQBSAFQAXwBUAEUATQBQAF8AQwBfAFQATwBfAEYAIgAsACIAQwBvAG4AdgBlAHIAcwBpAG8AbgBzAC4AQwBPAE4AVgBFAFIAVABfAFQARQBNAFAAXwBGAF8AVABPAF8AQwAiACwAIgBDAG8AbgB2AGUAcgBzAGkAbwBuAHMALgBGAE8AUgBNAEEAVABfAEYARQBFAFQAXwBBAE4ARABfAEkATgBDAEgARQBTACIALAAiAEMAbwBuAHYAZQByAHMAaQBvAG4AcwAuAEYATwBSAE0AQQBUAF8ASQBOAEMASABfAEYAUgBBAEMAVABJAE8ATgAiACwAIgBFAHAAbwBjAGgALgBFAFAATwBDAEgAXwBHAFIARQBHAF8AVABPAF8ASABPAEwATwAiACwAIgBFAHAAbwBjAGgALgBFAFAATwBDAEgAXwBIAE8ATABPAF8AVABPAF8ARwBSAEUARwAiACwAIgBFAHAAbwBjAGgALgBFAFAATwBDAEgAXwBHAFIARQBHAF8AVABPAF8AQgBQACIALAAiAEUAcABvAGMAaAAuAEUAUABPAEMASABfAEIAUABfAFQATwBfAEcAUgBFAEcAIgAsACIARwBlAG8AbQBlAHQAcgB5AC4ARwBFAE8ATQBfAEUAQwBDAEUATgBUAFIASQBDAEkAVABZACIALAAiAEcAZQBvAG0AZQB0AHIAeQAuAEcARQBPAE0AXwBTAEUATQBJAF8ATQBJAE4ATwBSACIALAAiAEcAZQBvAG0AZQB0AHIAeQAuAEcARQBPAE0AXwBFAEwATABJAFAAUwBFAF8ARgBSAE8ATQBfAEEARQAiACwAIgBHAGUAbwBtAGUAdAByAHkALgBHAEUATwBNAF8ARQBMAEwASQBQAFMARQBfAEYAUgBPAE0AXwBBAFgARQBTACIALAAiAEcAZQBvAG0AZQB0AHIAeQAuAEcARQBPAE0AXwBTAFAASABFAFIARQBfAFIAQQBEAEkAVQBTAF8ARgBSAE8ATQBfAFYATwBMAFUATQBFACIALAAiAEwAaQBzAHQALgBMAEkAUwBUAF8AUgBFAE0ATwBWAEUAXwBCAEwAQQBOAEsAUwAiACwAIgBMAGkAcwB0AC4ATABJAFMAVABfAFIARQBNAE8AVgBFAF8AQgBMAEEATgBLAF8AUgBPAFcAUwAiACwAIgBMAGkAcwB0AC4ATABJAFMAVABfAEYASQBMAFQARQBSAF8AVwBJAEwARABDAEEAUgBEACIALAAiAEwAaQBzAHQALgBMAEkAUwBUAF8ARABVAFAARQBTAF8AVABBAEIATABFACIALAAiAEwAaQBzAHQALgBMAEkAUwBUAF8AQwBPAFUATgBUAEUAQQBDAEgAXwBNAE8ARABFACIALAAiAEwAaQBzAHQALgBMAEkAUwBUAF8ARgBPAFIATQBBAFQAXwBBAFMAXwBTAFQAUgBJAE4ARwAiACwAIgBMAGkAcwB0AC4ATABJAFMAVABfAEMATwBQAFkAXwBSAEUAVgBFAFIAUwBFACIALAAiAEwAaQBzAHQALgBMAEkAUwBUAF8AUgBFAFAARQBBAFQAXwBWAEEATABVAEUAUwAiACwAIgBMAGkAcwB0AC4ATABJAFMAVABfAFMARQBRAFUARQBOAEMARQBfAFIARQBQAEUAQQBUACIALAAiAEwAaQBzAHQALgBMAEkAUwBUAF8AUwBQAEwASQBUAF8ARABJAEcASQBUAFMAIgAsACIATABpAHMAdAAuAEwASQBTAFQAXwBGAFIATwBNAF8AUwBUAFIASQBOAEcAIgAsACIATABpAHMAdAAuAEwASQBTAFQAXwBFAE4AVQBNAEUAUgBBAFQARQAiACwAIgBMAGkAcwB0AC4ATABJAFMAVABfAFoASQBQACIALAAiAEwAaQBzAHQALgBMAEkAUwBUAF8ARwBSAEkARAAiACwAIgBMAGkAcwB0AC4ATABJAFMAVABfAEkATgBWAEUAUgBUACIALAAiAEwAaQBzAHQALgBMAEkAUwBUAF8AVwBSAEEAUAAiACwAIgBMAGkAcwB0AC4ATABJAFMAVABfAE4AIgAsACIATABpAHMAdAAuAEwASQBTAFQAXwBGAEkATABUAEUAUgBfAEkATgBEAEUAWABFAEQAIgAsACIATABpAHMAdAAuAEwASQBTAFQAXwBJAFMAXwBEAEkAUwBUAEkATgBDAFQAIgAsACIATQBhAHQAaAAuAE0AQQBUAEgAXwBMAEMATQBfAFMAQwBBAEwARQBEACIALAAiAE0AYQB0AGgALgBNAEEAVABIAF8ATABDAE0AXwBTAEMAQQBMAEUARABfAEEAUgBSAEEAWQAiACwAIgBNAGEAdABoAC4ATQBBAFQASABfAFMAUABMAEkAVABfAEYAUgBBAEMAVABJAE8ATgAiACwAIgBNAGEAdABoAC4ATQBBAFQASABfAEYAUgBBAEMAVABJAE8ATgBfAFQATwBfAEQARQBDAEkATQBBAEwAIgAsACIATQBhAHQAaAAuAE0AQQBUAEgAXwBTAFAATABJAFQAXwBJAE4AVABFAEcARQBSAF8ARABFAEMASQBNAEEATAAiACwAIgBNAGEAdABoAC4ATQBBAFQASABfAEcARQBUAF8ARABFAEMASQBNAEEATABfAFAAQQBSAFQAIgAsACIATQBhAHQAaAAuAE0AQQBUAEgAXwBEAEkARwBJAFQAQQBMAF8AUgBPAE8AVAAiACwAIgBNAGEAdABoAC4ATQBBAFQASABfAEQASQBHAEkAVABBAEwAXwBTAFUATQAiACwAIgBNAGEAdABoAC4ATQBBAFQASABfAFAATwBMAFkARwBPAE4AQQBMACIALAAiAE0AYQB0AGgALgBNAEEAVABIAF8AUQBVAEEARABSAEEAVABJAEMAXwBSAEUAQQBMAF8AUgBPAE8AVABTACIALAAiAE0AYQB0AGgALgBNAEEAVABIAF8ATgBPAFIATQBBAEwASQBaAEUAXwBEAEUAQwBJAE0AQQBMACIALAAiAE0AYQB0AGgALgBNAEEAVABIAF8AQQBQAFAAUgBPAFgASQBNAEEAVABFAF8ARgBSAEEAQwBUAEkATwBOACIALAAiAE0AYQB0AGgALgBNAEEAVABIAF8ATABJAFMAVABfAEQASQBWAEkAUwBPAFIAUwAiACwAIgBNAGEAdABoAC4ATQBBAFQASABfAE0ARQBUAEEATABMAEkAQwBfAE0ARQBBAE4AIgAsACIATQBhAHQAaAAuAE0AQQBUAEgAXwBGAE8AUgBNAEEAVABfAEEAUwBfAEYAUgBBAEMAVABJAE8ATgAiACwAIgBOAG8AdABhAHQAaQBvAG4ALgBOAFUATQBOAE8AVABFAF8ARQBOAEcASQBOAEUARQBSAEkATgBHACIALAAiAE4AbwB0AGEAdABpAG8AbgAuAE4AVQBNAE4ATwBUAEUAXwBNAEEARwBOAEkAVABVAEQARQAiACwAIgBOAG8AdABhAHQAaQBvAG4ALgBOAFUATQBOAE8AVABFAF8AUABPAFcARQBSAFQAQQBHACIALAAiAFAAZQByAGMAZQBuAHQALgBQAEMAVABfAE8ARgAiACwAIgBQAGUAcgBjAGUAbgB0AC4AUABDAFQAXwBQAE8AUwBJAFQASQBPAE4AIgAsACIAUABlAHIAYwBlAG4AdAAuAFAAQwBUAF8ASQBOAFQARQBSAFAATwBMAEEAVABFACIALAAiAFAAZQByAGMAZQBuAHQALgBQAEMAVABfAEwAQgBPAFUATgBEACIALAAiAFAAZQByAGMAZQBuAHQALgBQAEMAVABfAFUAQgBPAFUATgBEACIALAAiAFAAZQByAGMAZQBuAHQALgBQAEMAVABfAFIARQBNAEEAUAAiACwAIgBQAGUAcgBjAGUAbgB0AC4AUABDAFQAXwBSAEUATQBBAFAAXwBBAFIAUgBBAFkAIgAsACIAUABlAHIAYwBlAG4AdAAuAFAAQwBUAF8AUgBFAFMATwBMAFYARQAiACwAIgBSAGEAbgBkAG8AbQAuAFIATgBEAF8ARABJAEcASQBUAFMAIgAsACIAUgBhAG4AZABvAG0ALgBSAE4ARABfAE0ASQBYACIALAAiAFIAYQBuAGQAbwBtAC4AUgBOAEQAXwBVAE4ASQBRAFUARQAiACwAIgBSAGEAbgBkAG8AbQAuAFIATgBEAF8AUwBUAFIAIgAsACIAUgBhAG4AZABvAG0ALgBSAE4ARABfAEIAWQBfAFMARQBFAEQAIgAsACIAUwB0AGEAdABzAC4AUwBUAEEAVABfAFEATgBUAEkATABFAFMAIgAsACIAUwB0AGEAdABzAC4AUwBUAEEAVABfAFMAVABEAEUAUgBSACIALAAiAFMAdABhAHQAcwAuAFMAVABBAFQAXwBNAEkATgBNAEEAWAAiACwAIgBTAHQAYQB0AHMALgBTAFQAQQBUAF8AUwBVAE0ATQBBAFIAWQAiACwAIgBTAHQAYQB0AHMALgBTAFQAQQBUAF8ARwBFAE8ANQAiACwAIgBTAHQAYQB0AHMALgBTAFQAQQBUAF8AVgBPAEwAVQBNAEUAIgAsACIAUwB0AGEAdABzAC4AUwBUAEEAVABfAFMASABBAFAARQAiACwAIgBTAHQAYQB0AHMALgBTAFQAQQBUAF8ATQBJAEQAUgBBAE4ARwBFACIALAAiAFMAdABhAHQAcwAuAFMAVABBAFQAXwBGAFIARQBRAF8AVABBAEIATABFACIALAAiAFMAdABhAHQAcwAuAFMAVABBAFQAXwBXAFQARABfAEEAVgBHACIALAAiAFMAdABhAHQAcwAuAFMAVABBAFQAXwBTAEUATABGAF8AVwBUAEQAXwBBAFYARwAiACwAIgBTAHQAYQB0AHMALgBTAFQAQQBUAF8AUABDAFQAXwBSAEUATQBBAFAAIgAsACIAUwB0AGEAdABzAC4AUwBUAEEAVABfAFAAQwBUAF8ATwBGAF8AUgBBAE4ARwBFACIALAAiAFMAdABhAHQAcwAuAFMAVABBAFQAXwBWAEEATABVAEUAXwBPAEYAXwBQAEMAVAAiACwAIgBTAHQAYQB0AHMALgBTAFQAQQBUAF8AQgBFAE4ARgBPAFIARABfAFQAQQBCAEwARQAiACwAIgBTAHQAYQB0AHMALgBTAFQAQQBUAF8AUgBOAEQAXwBCAEUATgBGAE8AUgBEACIALAAiAFMAdABhAHQAcwAuAFMAVABBAFQAXwBWAEEATABfAEIAUgBBAEMASwBFAFQAIgAsACIAUwB0AHIALgBTAFQAUgBfAEcARQBUAEQASQBHAEkAVABTACIALAAiAFMAdAByAC4AUwBUAFIAXwBHAEUAVABDAEgAQQBSAFMAIgAsACIAUwB0AHIALgBTAFQAUgBfAEYASQBMAFQARQBSAEMASABBAFIAUwAiACwAIgBTAHQAcgAuAFMAVABSAF8AUwBBAE4ASQBUAEkAWgBFACIALAAiAFMAdAByAC4AUwBUAFIAXwBTAFAATABJAFQAQwBIAEEAUgBTACIALAAiAFMAdAByAC4AUwBUAFIAXwBVAE4ASQBRAFUARQBDAEgAQQBSAFMAIgAsACIAUwB0AHIALgBTAFQAUgBfAEgAQQBTAEMAQQBQAF8AQQBGAFQARQBSAEYASQBSAFMAVAAiACwAIgBTAHQAcgAuAFMAVABSAF8AVABFAFgAVABCAEUAVABXAEUARQBOACIALAAiAFMAdAByAC4AUwBUAFIAXwBSAEUATQBPAFYARQBfAEUATgBDAEwATwBTAEUARAAiACwAIgBTAHQAcgAuAFMAVABSAF8AQwBPAFUATgBUAEMASABBAFIAIgAsACIAVABpAG0AZQAuAFQASQBNAEUAXwBVAE4ASQBUAFMAXwBUAE8AXwBEAEUAQwBJAE0AQQBMACIALAAiAFQAaQBtAGUALgBUAEkATQBFAF8ARABFAEMASQBNAEEATABfAFQATwBfAFUATgBJAFQAUwAiACwAIgBUAGkAbQBlAC4AVABJAE0ARQBfAEQASQBGAEYAIgAsACIAVABpAG0AZQAuAFQASQBNAEUAXwBNAEkATAAxADIAXwBUAE8AXwBNAEkATAAyADQAIgAsACIAVABpAG0AZQAuAFQASQBNAEUAXwBNAEkATAAyADQAXwBUAE8AXwBNAEkATAAxADIAIgAsACIAVABpAG0AZQAuAFQASQBNAEUAXwBNAEkATAAxADIAXwBUAE8AXwBDAEwATwBDAEsAMQAyACIALAAiAFQAaQBtAGUALgBUAEkATQBFAF8AQwBMAE8AQwBLADEAMgBfAFQATwBfAE0ASQBMADEAMgAiACwAIgBUAGkAbQBlAC4AVABJAE0ARQBfAE0ASQBMADEAMgBfAFMASABJAEYAVAAiACwAIgBUAGkAbQBlAC4AVABJAE0ARQBfAFMAVABEADEAMgBfAFMASABJAEYAVAAiACwAIgBTAGUAcQAuAFMARQBRAF8AUwBQAEEATgAiACwAIgBTAGUAcQAuAFMARQBRAF8AUwBUAEUAUAAiACwAIgBTAGUAcQAuAFMARQBRAF8AQgBPAFUATgBEACIALAAiAFMAZQBxAC4AUwBFAFEAXwBSAEUAUABFAEEAVAAiACwAIgBTAHUAbQBzAC4AUwBVAE0AXwBOAF8AVABFAFIATQBTACIALAAiAFMAdQBtAHMALgBTAFUATQBfAEkATgBUAEUARwBFAFIAUwAiACwAIgBTAHUAbQBzAC4AUwBVAE0AXwBSAEEATgBHAEUAIgAsACIAUwB1AG0AcwAuAFMAVQBNAF8AQgBFAFQAVwBFAEUATgBfAEIATwBVAE4ARABT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WQBNAEQ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33A345A2-ADF2-4D4A-ACA5-7B4B623951B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 Tables</vt:lpstr>
      <vt:lpstr>Sheet2</vt:lpstr>
      <vt:lpstr>Sheet1</vt:lpstr>
      <vt:lpstr>Sun-Like Spectral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Martin Conrad</cp:lastModifiedBy>
  <dcterms:created xsi:type="dcterms:W3CDTF">2025-06-30T23:46:51Z</dcterms:created>
  <dcterms:modified xsi:type="dcterms:W3CDTF">2025-09-01T04:28:51Z</dcterms:modified>
</cp:coreProperties>
</file>