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imevans/Desktop/BA3 Data Files FINAL/"/>
    </mc:Choice>
  </mc:AlternateContent>
  <bookViews>
    <workbookView xWindow="4300" yWindow="3860" windowWidth="39180" windowHeight="233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97" i="1" l="1"/>
  <c r="O96" i="1"/>
  <c r="O94" i="1"/>
  <c r="O95" i="1"/>
  <c r="O98" i="1"/>
  <c r="O99" i="1"/>
  <c r="O89" i="1"/>
  <c r="O88" i="1"/>
  <c r="O86" i="1"/>
  <c r="O87" i="1"/>
  <c r="O90" i="1"/>
  <c r="O91" i="1"/>
  <c r="O81" i="1"/>
  <c r="O80" i="1"/>
  <c r="O78" i="1"/>
  <c r="O79" i="1"/>
  <c r="O82" i="1"/>
  <c r="O83" i="1"/>
  <c r="O73" i="1"/>
  <c r="O72" i="1"/>
  <c r="O70" i="1"/>
  <c r="O71" i="1"/>
  <c r="O74" i="1"/>
  <c r="O75" i="1"/>
  <c r="O65" i="1"/>
  <c r="O64" i="1"/>
  <c r="O62" i="1"/>
  <c r="O63" i="1"/>
  <c r="O66" i="1"/>
  <c r="O67" i="1"/>
  <c r="O57" i="1"/>
  <c r="O56" i="1"/>
  <c r="O54" i="1"/>
  <c r="O55" i="1"/>
  <c r="O58" i="1"/>
  <c r="O59" i="1"/>
  <c r="O49" i="1"/>
  <c r="O48" i="1"/>
  <c r="O46" i="1"/>
  <c r="O47" i="1"/>
  <c r="O50" i="1"/>
  <c r="O51" i="1"/>
  <c r="O41" i="1"/>
  <c r="O40" i="1"/>
  <c r="O38" i="1"/>
  <c r="O39" i="1"/>
  <c r="O42" i="1"/>
  <c r="O43" i="1"/>
  <c r="B42" i="1"/>
  <c r="B41" i="1"/>
  <c r="C42" i="1"/>
  <c r="B40" i="1"/>
  <c r="C41" i="1"/>
  <c r="B39" i="1"/>
  <c r="C40" i="1"/>
  <c r="B38" i="1"/>
  <c r="C39" i="1"/>
  <c r="B37" i="1"/>
  <c r="C38" i="1"/>
  <c r="B36" i="1"/>
  <c r="C37" i="1"/>
  <c r="B35" i="1"/>
  <c r="C36" i="1"/>
  <c r="O33" i="1"/>
  <c r="O32" i="1"/>
  <c r="O30" i="1"/>
  <c r="O31" i="1"/>
  <c r="O34" i="1"/>
  <c r="O35" i="1"/>
  <c r="B34" i="1"/>
  <c r="C35" i="1"/>
  <c r="C34" i="1"/>
  <c r="B30" i="1"/>
  <c r="B29" i="1"/>
  <c r="B28" i="1"/>
  <c r="O25" i="1"/>
  <c r="O24" i="1"/>
  <c r="O22" i="1"/>
  <c r="O23" i="1"/>
  <c r="O26" i="1"/>
  <c r="O27" i="1"/>
  <c r="B27" i="1"/>
  <c r="O9" i="1"/>
  <c r="O8" i="1"/>
  <c r="O6" i="1"/>
  <c r="O7" i="1"/>
  <c r="O10" i="1"/>
  <c r="O11" i="1"/>
  <c r="F6" i="1"/>
  <c r="H6" i="1"/>
  <c r="O17" i="1"/>
  <c r="O16" i="1"/>
  <c r="O14" i="1"/>
  <c r="O15" i="1"/>
  <c r="O18" i="1"/>
  <c r="O19" i="1"/>
  <c r="F7" i="1"/>
  <c r="H7" i="1"/>
  <c r="F8" i="1"/>
  <c r="H8" i="1"/>
  <c r="F5" i="1"/>
  <c r="H5" i="1"/>
  <c r="G9" i="1"/>
  <c r="F9" i="1"/>
  <c r="H9" i="1"/>
  <c r="G10" i="1"/>
  <c r="F10" i="1"/>
  <c r="H10" i="1"/>
  <c r="G11" i="1"/>
  <c r="F11" i="1"/>
  <c r="H11" i="1"/>
  <c r="G12" i="1"/>
  <c r="F12" i="1"/>
  <c r="H12" i="1"/>
  <c r="G13" i="1"/>
  <c r="F13" i="1"/>
  <c r="H13" i="1"/>
  <c r="G14" i="1"/>
  <c r="F14" i="1"/>
  <c r="H14" i="1"/>
  <c r="G15" i="1"/>
  <c r="F15" i="1"/>
  <c r="H15" i="1"/>
  <c r="G16" i="1"/>
  <c r="F16" i="1"/>
  <c r="H16" i="1"/>
  <c r="G17" i="1"/>
  <c r="F17" i="1"/>
  <c r="H17" i="1"/>
  <c r="G18" i="1"/>
  <c r="F18" i="1"/>
  <c r="H18" i="1"/>
  <c r="G19" i="1"/>
  <c r="F19" i="1"/>
  <c r="H19" i="1"/>
  <c r="G20" i="1"/>
  <c r="F20" i="1"/>
  <c r="H20" i="1"/>
  <c r="G21" i="1"/>
  <c r="F21" i="1"/>
  <c r="H21" i="1"/>
  <c r="L23" i="1"/>
  <c r="J21" i="1"/>
  <c r="K21" i="1"/>
  <c r="L21" i="1"/>
  <c r="I21" i="1"/>
  <c r="E21" i="1"/>
  <c r="J20" i="1"/>
  <c r="K20" i="1"/>
  <c r="L20" i="1"/>
  <c r="I20" i="1"/>
  <c r="E20" i="1"/>
  <c r="J19" i="1"/>
  <c r="K19" i="1"/>
  <c r="L19" i="1"/>
  <c r="I19" i="1"/>
  <c r="E19" i="1"/>
  <c r="J18" i="1"/>
  <c r="K18" i="1"/>
  <c r="L18" i="1"/>
  <c r="I18" i="1"/>
  <c r="E18" i="1"/>
  <c r="J17" i="1"/>
  <c r="K17" i="1"/>
  <c r="L17" i="1"/>
  <c r="I17" i="1"/>
  <c r="E17" i="1"/>
  <c r="J16" i="1"/>
  <c r="K16" i="1"/>
  <c r="L16" i="1"/>
  <c r="I16" i="1"/>
  <c r="E16" i="1"/>
  <c r="J15" i="1"/>
  <c r="K15" i="1"/>
  <c r="L15" i="1"/>
  <c r="I15" i="1"/>
  <c r="E15" i="1"/>
  <c r="J14" i="1"/>
  <c r="K14" i="1"/>
  <c r="L14" i="1"/>
  <c r="I14" i="1"/>
  <c r="E14" i="1"/>
  <c r="J13" i="1"/>
  <c r="K13" i="1"/>
  <c r="L13" i="1"/>
  <c r="I13" i="1"/>
  <c r="E13" i="1"/>
  <c r="J12" i="1"/>
  <c r="K12" i="1"/>
  <c r="L12" i="1"/>
  <c r="I12" i="1"/>
  <c r="E12" i="1"/>
  <c r="J11" i="1"/>
  <c r="K11" i="1"/>
  <c r="L11" i="1"/>
  <c r="I11" i="1"/>
  <c r="E11" i="1"/>
  <c r="J10" i="1"/>
  <c r="K10" i="1"/>
  <c r="L10" i="1"/>
  <c r="I10" i="1"/>
  <c r="E10" i="1"/>
  <c r="J9" i="1"/>
  <c r="K9" i="1"/>
  <c r="L9" i="1"/>
  <c r="I9" i="1"/>
  <c r="E9" i="1"/>
  <c r="J8" i="1"/>
  <c r="K8" i="1"/>
  <c r="L8" i="1"/>
  <c r="I8" i="1"/>
  <c r="E8" i="1"/>
  <c r="J7" i="1"/>
  <c r="K7" i="1"/>
  <c r="L7" i="1"/>
  <c r="I7" i="1"/>
  <c r="E7" i="1"/>
  <c r="J6" i="1"/>
  <c r="K6" i="1"/>
  <c r="L6" i="1"/>
  <c r="I6" i="1"/>
  <c r="E6" i="1"/>
  <c r="J5" i="1"/>
  <c r="K5" i="1"/>
  <c r="L5" i="1"/>
  <c r="I5" i="1"/>
  <c r="E5" i="1"/>
  <c r="Q4" i="1"/>
</calcChain>
</file>

<file path=xl/sharedStrings.xml><?xml version="1.0" encoding="utf-8"?>
<sst xmlns="http://schemas.openxmlformats.org/spreadsheetml/2006/main" count="136" uniqueCount="65">
  <si>
    <t>Becker Consulting Project Management Simulation Model</t>
  </si>
  <si>
    <t>Minimum</t>
  </si>
  <si>
    <t>Most</t>
  </si>
  <si>
    <t>Maximum</t>
  </si>
  <si>
    <t>Activity</t>
  </si>
  <si>
    <t>Early</t>
  </si>
  <si>
    <t xml:space="preserve">Early </t>
  </si>
  <si>
    <t xml:space="preserve">Latest </t>
  </si>
  <si>
    <t>Latest</t>
  </si>
  <si>
    <t>On Critical</t>
  </si>
  <si>
    <t>Triangular Random Variates</t>
  </si>
  <si>
    <t>Data Table</t>
  </si>
  <si>
    <t>Time (a)</t>
  </si>
  <si>
    <t>Likely Time (c)</t>
  </si>
  <si>
    <t>Time (b)</t>
  </si>
  <si>
    <t>Mean</t>
  </si>
  <si>
    <t>Time (Triangular)</t>
  </si>
  <si>
    <t>Start</t>
  </si>
  <si>
    <t>Finish</t>
  </si>
  <si>
    <t>Slack</t>
  </si>
  <si>
    <t>Path?</t>
  </si>
  <si>
    <t>A</t>
  </si>
  <si>
    <t>Activity B</t>
  </si>
  <si>
    <t>B</t>
  </si>
  <si>
    <t>a</t>
  </si>
  <si>
    <t>C</t>
  </si>
  <si>
    <t>b</t>
  </si>
  <si>
    <t>D</t>
  </si>
  <si>
    <t>c</t>
  </si>
  <si>
    <t>E</t>
  </si>
  <si>
    <t>R</t>
  </si>
  <si>
    <t>F</t>
  </si>
  <si>
    <t>F( c )</t>
  </si>
  <si>
    <t>G</t>
  </si>
  <si>
    <t>Triangular random variate</t>
  </si>
  <si>
    <t>H</t>
  </si>
  <si>
    <t>I</t>
  </si>
  <si>
    <t>Activity C</t>
  </si>
  <si>
    <t>J</t>
  </si>
  <si>
    <t>K</t>
  </si>
  <si>
    <t>L</t>
  </si>
  <si>
    <t>M</t>
  </si>
  <si>
    <t>N</t>
  </si>
  <si>
    <t>O</t>
  </si>
  <si>
    <t>P</t>
  </si>
  <si>
    <t>Q</t>
  </si>
  <si>
    <t>Activity D</t>
  </si>
  <si>
    <t>Project completion time</t>
  </si>
  <si>
    <t>Simulation Results</t>
  </si>
  <si>
    <t>Summary Statistics</t>
  </si>
  <si>
    <t>Average</t>
  </si>
  <si>
    <t>Standard Deviation</t>
  </si>
  <si>
    <t>Activity E</t>
  </si>
  <si>
    <t>Frequency Distribution</t>
  </si>
  <si>
    <t>Upper Cell Limit</t>
  </si>
  <si>
    <t>Cum. Frequency</t>
  </si>
  <si>
    <t>Frequency</t>
  </si>
  <si>
    <t>Activity F</t>
  </si>
  <si>
    <t>Activity H</t>
  </si>
  <si>
    <t>Activity I</t>
  </si>
  <si>
    <t>Activity J</t>
  </si>
  <si>
    <t>Activity K</t>
  </si>
  <si>
    <t>Activity L</t>
  </si>
  <si>
    <t>Activity N</t>
  </si>
  <si>
    <t>Activity 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</si>
</sst>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8" x14ac:knownFonts="1"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2"/>
      <color theme="1"/>
      <name val="Arial"/>
    </font>
    <font>
      <sz val="12"/>
      <color theme="1"/>
      <name val="Arial"/>
    </font>
    <font>
      <b/>
      <sz val="12"/>
      <color rgb="FF000000"/>
      <name val="Arial"/>
    </font>
    <font>
      <sz val="12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Fill="1" applyAlignment="1">
      <alignment horizontal="center"/>
    </xf>
    <xf numFmtId="0" fontId="4" fillId="0" borderId="0" xfId="0" applyFont="1"/>
    <xf numFmtId="2" fontId="5" fillId="0" borderId="0" xfId="0" applyNumberFormat="1" applyFont="1"/>
    <xf numFmtId="2" fontId="2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right"/>
    </xf>
    <xf numFmtId="164" fontId="5" fillId="0" borderId="0" xfId="0" applyNumberFormat="1" applyFont="1"/>
    <xf numFmtId="165" fontId="5" fillId="0" borderId="0" xfId="0" applyNumberFormat="1" applyFont="1"/>
    <xf numFmtId="2" fontId="5" fillId="3" borderId="0" xfId="0" applyNumberFormat="1" applyFont="1" applyFill="1"/>
    <xf numFmtId="0" fontId="6" fillId="0" borderId="0" xfId="0" applyFont="1"/>
    <xf numFmtId="2" fontId="7" fillId="0" borderId="0" xfId="0" applyNumberFormat="1" applyFont="1"/>
    <xf numFmtId="0" fontId="2" fillId="0" borderId="0" xfId="0" applyFont="1" applyFill="1"/>
    <xf numFmtId="0" fontId="6" fillId="0" borderId="0" xfId="0" applyFont="1" applyAlignment="1">
      <alignment horizontal="right"/>
    </xf>
    <xf numFmtId="0" fontId="2" fillId="0" borderId="0" xfId="0" applyFont="1" applyAlignment="1">
      <alignment horizontal="centerContinuous"/>
    </xf>
    <xf numFmtId="164" fontId="7" fillId="0" borderId="0" xfId="0" applyNumberFormat="1" applyFont="1"/>
    <xf numFmtId="0" fontId="1" fillId="0" borderId="0" xfId="0" applyFont="1" applyFill="1"/>
    <xf numFmtId="0" fontId="1" fillId="3" borderId="0" xfId="0" applyFont="1" applyFill="1"/>
    <xf numFmtId="0" fontId="2" fillId="3" borderId="0" xfId="0" applyFont="1" applyFill="1"/>
    <xf numFmtId="2" fontId="2" fillId="3" borderId="0" xfId="0" applyNumberFormat="1" applyFont="1" applyFill="1"/>
    <xf numFmtId="0" fontId="2" fillId="3" borderId="0" xfId="0" applyFont="1" applyFill="1" applyAlignment="1">
      <alignment horizontal="centerContinuous"/>
    </xf>
    <xf numFmtId="0" fontId="1" fillId="3" borderId="0" xfId="0" applyFont="1" applyFill="1" applyAlignment="1">
      <alignment horizontal="center"/>
    </xf>
    <xf numFmtId="2" fontId="2" fillId="3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Sheet1!$A$34:$A$42</c:f>
              <c:numCache>
                <c:formatCode>General</c:formatCode>
                <c:ptCount val="9"/>
                <c:pt idx="0">
                  <c:v>120.0</c:v>
                </c:pt>
                <c:pt idx="1">
                  <c:v>130.0</c:v>
                </c:pt>
                <c:pt idx="2">
                  <c:v>140.0</c:v>
                </c:pt>
                <c:pt idx="3">
                  <c:v>150.0</c:v>
                </c:pt>
                <c:pt idx="4">
                  <c:v>160.0</c:v>
                </c:pt>
                <c:pt idx="5">
                  <c:v>170.0</c:v>
                </c:pt>
                <c:pt idx="6">
                  <c:v>180.0</c:v>
                </c:pt>
                <c:pt idx="7">
                  <c:v>190.0</c:v>
                </c:pt>
                <c:pt idx="8">
                  <c:v>200.0</c:v>
                </c:pt>
              </c:numCache>
            </c:numRef>
          </c:cat>
          <c:val>
            <c:numRef>
              <c:f>Sheet1!$C$34:$C$42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20.0</c:v>
                </c:pt>
                <c:pt idx="3">
                  <c:v>124.0</c:v>
                </c:pt>
                <c:pt idx="4">
                  <c:v>206.0</c:v>
                </c:pt>
                <c:pt idx="5">
                  <c:v>112.0</c:v>
                </c:pt>
                <c:pt idx="6">
                  <c:v>35.0</c:v>
                </c:pt>
                <c:pt idx="7">
                  <c:v>2.0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542560"/>
        <c:axId val="267725408"/>
      </c:barChart>
      <c:catAx>
        <c:axId val="38754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725408"/>
        <c:crosses val="autoZero"/>
        <c:auto val="1"/>
        <c:lblAlgn val="ctr"/>
        <c:lblOffset val="100"/>
        <c:noMultiLvlLbl val="0"/>
      </c:catAx>
      <c:valAx>
        <c:axId val="26772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4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25</xdr:row>
      <xdr:rowOff>190500</xdr:rowOff>
    </xdr:from>
    <xdr:to>
      <xdr:col>8</xdr:col>
      <xdr:colOff>165100</xdr:colOff>
      <xdr:row>42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"/>
  <sheetViews>
    <sheetView tabSelected="1" workbookViewId="0"/>
  </sheetViews>
  <sheetFormatPr baseColWidth="10" defaultColWidth="18.5" defaultRowHeight="16" x14ac:dyDescent="0.2"/>
  <cols>
    <col min="1" max="1" width="27.33203125" style="2" customWidth="1"/>
    <col min="2" max="3" width="16.83203125" style="2" bestFit="1" customWidth="1"/>
    <col min="4" max="4" width="12.83203125" style="2" bestFit="1" customWidth="1"/>
    <col min="5" max="5" width="12.83203125" style="2" customWidth="1"/>
    <col min="6" max="6" width="18.1640625" style="2" bestFit="1" customWidth="1"/>
    <col min="7" max="7" width="11.5" style="2" bestFit="1" customWidth="1"/>
    <col min="8" max="8" width="8.33203125" style="2" bestFit="1" customWidth="1"/>
    <col min="9" max="9" width="8.83203125" style="2" bestFit="1" customWidth="1"/>
    <col min="10" max="10" width="9.5" style="2" bestFit="1" customWidth="1"/>
    <col min="11" max="11" width="8.83203125" style="2" bestFit="1" customWidth="1"/>
    <col min="12" max="12" width="13.33203125" style="2" bestFit="1" customWidth="1"/>
    <col min="13" max="13" width="5.5" style="2" customWidth="1"/>
    <col min="14" max="14" width="27.83203125" style="2" bestFit="1" customWidth="1"/>
    <col min="15" max="15" width="9.33203125" style="3" bestFit="1" customWidth="1"/>
    <col min="16" max="16" width="7" style="2" customWidth="1"/>
    <col min="17" max="17" width="11.1640625" style="2" bestFit="1" customWidth="1"/>
    <col min="18" max="27" width="7.1640625" style="2" bestFit="1" customWidth="1"/>
    <col min="28" max="16384" width="18.5" style="2"/>
  </cols>
  <sheetData>
    <row r="1" spans="1:27" x14ac:dyDescent="0.2">
      <c r="A1" s="1" t="s">
        <v>0</v>
      </c>
    </row>
    <row r="3" spans="1:27" x14ac:dyDescent="0.2">
      <c r="A3" s="4"/>
      <c r="B3" s="5" t="s">
        <v>1</v>
      </c>
      <c r="C3" s="5" t="s">
        <v>2</v>
      </c>
      <c r="D3" s="5" t="s">
        <v>3</v>
      </c>
      <c r="E3" s="5"/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/>
      <c r="L3" s="5" t="s">
        <v>9</v>
      </c>
      <c r="M3" s="4"/>
      <c r="N3" s="1" t="s">
        <v>10</v>
      </c>
      <c r="Q3" s="1" t="s">
        <v>11</v>
      </c>
    </row>
    <row r="4" spans="1:27" ht="17" thickBot="1" x14ac:dyDescent="0.25">
      <c r="A4" s="6" t="s">
        <v>4</v>
      </c>
      <c r="B4" s="6" t="s">
        <v>12</v>
      </c>
      <c r="C4" s="6" t="s">
        <v>13</v>
      </c>
      <c r="D4" s="6" t="s">
        <v>14</v>
      </c>
      <c r="E4" s="6" t="s">
        <v>15</v>
      </c>
      <c r="F4" s="6" t="s">
        <v>16</v>
      </c>
      <c r="G4" s="6" t="s">
        <v>17</v>
      </c>
      <c r="H4" s="6" t="s">
        <v>18</v>
      </c>
      <c r="I4" s="6" t="s">
        <v>17</v>
      </c>
      <c r="J4" s="6" t="s">
        <v>18</v>
      </c>
      <c r="K4" s="6" t="s">
        <v>19</v>
      </c>
      <c r="L4" s="6" t="s">
        <v>20</v>
      </c>
      <c r="M4" s="4"/>
      <c r="N4" s="4"/>
      <c r="Q4" s="3">
        <f ca="1">L23</f>
        <v>163.4522421363161</v>
      </c>
      <c r="R4" s="2">
        <v>1</v>
      </c>
      <c r="S4" s="2">
        <v>2</v>
      </c>
      <c r="T4" s="2">
        <v>3</v>
      </c>
      <c r="U4" s="2">
        <v>4</v>
      </c>
      <c r="V4" s="2">
        <v>5</v>
      </c>
      <c r="W4" s="2">
        <v>6</v>
      </c>
      <c r="X4" s="2">
        <v>7</v>
      </c>
      <c r="Y4" s="2">
        <v>8</v>
      </c>
      <c r="Z4" s="2">
        <v>9</v>
      </c>
      <c r="AA4" s="2">
        <v>10</v>
      </c>
    </row>
    <row r="5" spans="1:27" ht="17" thickTop="1" x14ac:dyDescent="0.2">
      <c r="A5" s="7" t="s">
        <v>21</v>
      </c>
      <c r="B5" s="7">
        <v>15</v>
      </c>
      <c r="C5" s="7">
        <v>15</v>
      </c>
      <c r="D5" s="7">
        <v>15</v>
      </c>
      <c r="E5" s="8">
        <f>(B5+C5+D5)/3</f>
        <v>15</v>
      </c>
      <c r="F5" s="9">
        <f>(B5+C5+D5)/3</f>
        <v>15</v>
      </c>
      <c r="G5" s="8">
        <v>0</v>
      </c>
      <c r="H5" s="8">
        <f t="shared" ref="H5:H21" si="0">G5+F5</f>
        <v>15</v>
      </c>
      <c r="I5" s="8">
        <f t="shared" ref="I5:I21" ca="1" si="1">J5-F5</f>
        <v>24.634530250695668</v>
      </c>
      <c r="J5" s="8">
        <f ca="1">I9</f>
        <v>39.634530250695668</v>
      </c>
      <c r="K5" s="8">
        <f t="shared" ref="K5:K21" ca="1" si="2">J5-H5</f>
        <v>24.634530250695668</v>
      </c>
      <c r="L5" s="7" t="str">
        <f ca="1">IF(K5&lt;0.0001,"Yes","")</f>
        <v/>
      </c>
      <c r="N5" s="10" t="s">
        <v>22</v>
      </c>
      <c r="O5" s="11"/>
      <c r="Q5" s="2">
        <v>1</v>
      </c>
      <c r="R5" s="3">
        <v>165.03435847976181</v>
      </c>
      <c r="S5" s="3">
        <v>147.29198153223601</v>
      </c>
      <c r="T5" s="3">
        <v>165.43398713678991</v>
      </c>
      <c r="U5" s="3">
        <v>152.89319489602155</v>
      </c>
      <c r="V5" s="3">
        <v>154.23341890804573</v>
      </c>
      <c r="W5" s="3">
        <v>170.83861566249493</v>
      </c>
      <c r="X5" s="3">
        <v>151.15211290837158</v>
      </c>
      <c r="Y5" s="3">
        <v>176.68795186649484</v>
      </c>
      <c r="Z5" s="3">
        <v>141.47864707252648</v>
      </c>
      <c r="AA5" s="3">
        <v>166.43656105657226</v>
      </c>
    </row>
    <row r="6" spans="1:27" x14ac:dyDescent="0.2">
      <c r="A6" s="7" t="s">
        <v>23</v>
      </c>
      <c r="B6" s="7">
        <v>40</v>
      </c>
      <c r="C6" s="7">
        <v>45</v>
      </c>
      <c r="D6" s="7">
        <v>60</v>
      </c>
      <c r="E6" s="8">
        <f t="shared" ref="E6:E21" si="3">(B6+C6+D6)/3</f>
        <v>48.333333333333336</v>
      </c>
      <c r="F6" s="12">
        <f ca="1">O11</f>
        <v>46.419555548989081</v>
      </c>
      <c r="G6" s="8">
        <v>0</v>
      </c>
      <c r="H6" s="8">
        <f t="shared" ca="1" si="0"/>
        <v>46.419555548989081</v>
      </c>
      <c r="I6" s="8">
        <f t="shared" ca="1" si="1"/>
        <v>0</v>
      </c>
      <c r="J6" s="8">
        <f ca="1">I10</f>
        <v>46.419555548989088</v>
      </c>
      <c r="K6" s="8">
        <f t="shared" ca="1" si="2"/>
        <v>0</v>
      </c>
      <c r="L6" s="7" t="str">
        <f t="shared" ref="L6:L21" ca="1" si="4">IF(K6&lt;0.0001,"Yes","")</f>
        <v>Yes</v>
      </c>
      <c r="N6" s="13" t="s">
        <v>24</v>
      </c>
      <c r="O6" s="11">
        <f>B6</f>
        <v>40</v>
      </c>
      <c r="Q6" s="2">
        <v>2</v>
      </c>
      <c r="R6" s="3">
        <v>162.30281810751609</v>
      </c>
      <c r="S6" s="3">
        <v>161.15961064549816</v>
      </c>
      <c r="T6" s="3">
        <v>177.88647712343868</v>
      </c>
      <c r="U6" s="3">
        <v>152.97396907313697</v>
      </c>
      <c r="V6" s="3">
        <v>152.19744810052876</v>
      </c>
      <c r="W6" s="3">
        <v>157.0179745966835</v>
      </c>
      <c r="X6" s="3">
        <v>153.25788448618101</v>
      </c>
      <c r="Y6" s="3">
        <v>141.54353989829841</v>
      </c>
      <c r="Z6" s="3">
        <v>146.56619998965871</v>
      </c>
      <c r="AA6" s="3">
        <v>147.79889502365509</v>
      </c>
    </row>
    <row r="7" spans="1:27" x14ac:dyDescent="0.2">
      <c r="A7" s="7" t="s">
        <v>25</v>
      </c>
      <c r="B7" s="7">
        <v>10</v>
      </c>
      <c r="C7" s="7">
        <v>14</v>
      </c>
      <c r="D7" s="7">
        <v>30</v>
      </c>
      <c r="E7" s="8">
        <f t="shared" si="3"/>
        <v>18</v>
      </c>
      <c r="F7" s="12">
        <f ca="1">O19</f>
        <v>18.239124399454901</v>
      </c>
      <c r="G7" s="8">
        <v>0</v>
      </c>
      <c r="H7" s="8">
        <f t="shared" ca="1" si="0"/>
        <v>18.239124399454901</v>
      </c>
      <c r="I7" s="8">
        <f t="shared" ca="1" si="1"/>
        <v>28.180431149534186</v>
      </c>
      <c r="J7" s="8">
        <f ca="1">I10</f>
        <v>46.419555548989088</v>
      </c>
      <c r="K7" s="8">
        <f t="shared" ca="1" si="2"/>
        <v>28.180431149534186</v>
      </c>
      <c r="L7" s="7" t="str">
        <f t="shared" ca="1" si="4"/>
        <v/>
      </c>
      <c r="N7" s="13" t="s">
        <v>26</v>
      </c>
      <c r="O7" s="11">
        <f>D6</f>
        <v>60</v>
      </c>
      <c r="Q7" s="2">
        <v>3</v>
      </c>
      <c r="R7" s="3">
        <v>147.86443190427144</v>
      </c>
      <c r="S7" s="3">
        <v>157.21112872112727</v>
      </c>
      <c r="T7" s="3">
        <v>179.36644160457789</v>
      </c>
      <c r="U7" s="3">
        <v>156.13136094539166</v>
      </c>
      <c r="V7" s="3">
        <v>153.56522021913969</v>
      </c>
      <c r="W7" s="3">
        <v>155.88676693221939</v>
      </c>
      <c r="X7" s="3">
        <v>147.99826624336075</v>
      </c>
      <c r="Y7" s="3">
        <v>169.88494159779714</v>
      </c>
      <c r="Z7" s="3">
        <v>143.96185438405013</v>
      </c>
      <c r="AA7" s="3">
        <v>151.8871702258061</v>
      </c>
    </row>
    <row r="8" spans="1:27" x14ac:dyDescent="0.2">
      <c r="A8" s="7" t="s">
        <v>27</v>
      </c>
      <c r="B8" s="7">
        <v>2</v>
      </c>
      <c r="C8" s="7">
        <v>3</v>
      </c>
      <c r="D8" s="7">
        <v>5</v>
      </c>
      <c r="E8" s="8">
        <f t="shared" si="3"/>
        <v>3.3333333333333335</v>
      </c>
      <c r="F8" s="12">
        <f ca="1">O27</f>
        <v>3.0140839692296213</v>
      </c>
      <c r="G8" s="8">
        <v>0</v>
      </c>
      <c r="H8" s="8">
        <f t="shared" ca="1" si="0"/>
        <v>3.0140839692296213</v>
      </c>
      <c r="I8" s="8">
        <f t="shared" ca="1" si="1"/>
        <v>43.405471579759464</v>
      </c>
      <c r="J8" s="8">
        <f ca="1">I10</f>
        <v>46.419555548989088</v>
      </c>
      <c r="K8" s="8">
        <f t="shared" ca="1" si="2"/>
        <v>43.405471579759464</v>
      </c>
      <c r="L8" s="7" t="str">
        <f t="shared" ca="1" si="4"/>
        <v/>
      </c>
      <c r="N8" s="13" t="s">
        <v>28</v>
      </c>
      <c r="O8" s="11">
        <f>C6</f>
        <v>45</v>
      </c>
      <c r="Q8" s="2">
        <v>4</v>
      </c>
      <c r="R8" s="3">
        <v>161.14740435797887</v>
      </c>
      <c r="S8" s="3">
        <v>153.39520975892367</v>
      </c>
      <c r="T8" s="3">
        <v>142.23996872598229</v>
      </c>
      <c r="U8" s="3">
        <v>151.16848631278356</v>
      </c>
      <c r="V8" s="3">
        <v>154.79675260500341</v>
      </c>
      <c r="W8" s="3">
        <v>154.3601922391012</v>
      </c>
      <c r="X8" s="3">
        <v>148.02818469585398</v>
      </c>
      <c r="Y8" s="3">
        <v>153.57992090061623</v>
      </c>
      <c r="Z8" s="3">
        <v>154.34735319290451</v>
      </c>
      <c r="AA8" s="3">
        <v>158.83046460127127</v>
      </c>
    </row>
    <row r="9" spans="1:27" x14ac:dyDescent="0.2">
      <c r="A9" s="7" t="s">
        <v>29</v>
      </c>
      <c r="B9" s="7">
        <v>5</v>
      </c>
      <c r="C9" s="7">
        <v>7</v>
      </c>
      <c r="D9" s="7">
        <v>9</v>
      </c>
      <c r="E9" s="8">
        <f t="shared" si="3"/>
        <v>7</v>
      </c>
      <c r="F9" s="12">
        <f ca="1">O35</f>
        <v>6.7850252982934167</v>
      </c>
      <c r="G9" s="8">
        <f>H5</f>
        <v>15</v>
      </c>
      <c r="H9" s="8">
        <f t="shared" ca="1" si="0"/>
        <v>21.785025298293416</v>
      </c>
      <c r="I9" s="8">
        <f t="shared" ca="1" si="1"/>
        <v>39.634530250695668</v>
      </c>
      <c r="J9" s="8">
        <f ca="1">I10</f>
        <v>46.419555548989088</v>
      </c>
      <c r="K9" s="8">
        <f t="shared" ca="1" si="2"/>
        <v>24.634530250695672</v>
      </c>
      <c r="L9" s="7" t="str">
        <f t="shared" ca="1" si="4"/>
        <v/>
      </c>
      <c r="N9" s="13" t="s">
        <v>30</v>
      </c>
      <c r="O9" s="14">
        <f ca="1">RAND()</f>
        <v>0.38523842837668931</v>
      </c>
      <c r="Q9" s="2">
        <v>5</v>
      </c>
      <c r="R9" s="3">
        <v>148.97645809662041</v>
      </c>
      <c r="S9" s="3">
        <v>146.21622193244789</v>
      </c>
      <c r="T9" s="3">
        <v>144.45592490157975</v>
      </c>
      <c r="U9" s="3">
        <v>151.46310105123683</v>
      </c>
      <c r="V9" s="3">
        <v>150.96789148047102</v>
      </c>
      <c r="W9" s="3">
        <v>150.36567109636698</v>
      </c>
      <c r="X9" s="3">
        <v>153.54575831495282</v>
      </c>
      <c r="Y9" s="3">
        <v>162.83053472916288</v>
      </c>
      <c r="Z9" s="3">
        <v>158.62915535813767</v>
      </c>
      <c r="AA9" s="3">
        <v>149.28219576424061</v>
      </c>
    </row>
    <row r="10" spans="1:27" x14ac:dyDescent="0.2">
      <c r="A10" s="7" t="s">
        <v>31</v>
      </c>
      <c r="B10" s="7">
        <v>4</v>
      </c>
      <c r="C10" s="7">
        <v>5</v>
      </c>
      <c r="D10" s="7">
        <v>8</v>
      </c>
      <c r="E10" s="8">
        <f t="shared" si="3"/>
        <v>5.666666666666667</v>
      </c>
      <c r="F10" s="12">
        <f ca="1">O43</f>
        <v>5.5715257808251764</v>
      </c>
      <c r="G10" s="8">
        <f ca="1">MAX(H6,H7,H8,H9)</f>
        <v>46.419555548989081</v>
      </c>
      <c r="H10" s="8">
        <f t="shared" ca="1" si="0"/>
        <v>51.991081329814257</v>
      </c>
      <c r="I10" s="8">
        <f t="shared" ca="1" si="1"/>
        <v>46.419555548989088</v>
      </c>
      <c r="J10" s="8">
        <f ca="1">I11</f>
        <v>51.991081329814264</v>
      </c>
      <c r="K10" s="8">
        <f t="shared" ca="1" si="2"/>
        <v>0</v>
      </c>
      <c r="L10" s="7" t="str">
        <f t="shared" ca="1" si="4"/>
        <v>Yes</v>
      </c>
      <c r="N10" s="13" t="s">
        <v>32</v>
      </c>
      <c r="O10" s="15">
        <f>(O8-O6)/(O7-O6)</f>
        <v>0.25</v>
      </c>
      <c r="Q10" s="2">
        <v>6</v>
      </c>
      <c r="R10" s="3">
        <v>160.1533688223337</v>
      </c>
      <c r="S10" s="3">
        <v>156.80147949336674</v>
      </c>
      <c r="T10" s="3">
        <v>163.16398157845535</v>
      </c>
      <c r="U10" s="3">
        <v>165.51736238239059</v>
      </c>
      <c r="V10" s="3">
        <v>148.32398816435892</v>
      </c>
      <c r="W10" s="3">
        <v>148.84171343353012</v>
      </c>
      <c r="X10" s="3">
        <v>160.76639721260531</v>
      </c>
      <c r="Y10" s="3">
        <v>151.48946630859231</v>
      </c>
      <c r="Z10" s="3">
        <v>167.9786844490379</v>
      </c>
      <c r="AA10" s="3">
        <v>165.56700890093282</v>
      </c>
    </row>
    <row r="11" spans="1:27" x14ac:dyDescent="0.2">
      <c r="A11" s="7" t="s">
        <v>33</v>
      </c>
      <c r="B11" s="7">
        <v>1</v>
      </c>
      <c r="C11" s="7">
        <v>1</v>
      </c>
      <c r="D11" s="7">
        <v>1</v>
      </c>
      <c r="E11" s="8">
        <f t="shared" si="3"/>
        <v>1</v>
      </c>
      <c r="F11" s="9">
        <f t="shared" ref="F11:F21" si="5">(B11+C11+D11)/3</f>
        <v>1</v>
      </c>
      <c r="G11" s="8">
        <f ca="1">H10</f>
        <v>51.991081329814257</v>
      </c>
      <c r="H11" s="8">
        <f t="shared" ca="1" si="0"/>
        <v>52.991081329814257</v>
      </c>
      <c r="I11" s="8">
        <f t="shared" ca="1" si="1"/>
        <v>51.991081329814264</v>
      </c>
      <c r="J11" s="8">
        <f ca="1">I12</f>
        <v>52.991081329814264</v>
      </c>
      <c r="K11" s="8">
        <f t="shared" ca="1" si="2"/>
        <v>0</v>
      </c>
      <c r="L11" s="7" t="str">
        <f t="shared" ca="1" si="4"/>
        <v>Yes</v>
      </c>
      <c r="N11" s="13" t="s">
        <v>34</v>
      </c>
      <c r="O11" s="16">
        <f ca="1">IF(O9&lt;O10,O6+SQRT(O9*(O7-O6)*(O8-O6)),O7-SQRT((1-O9)*(O7-O6)*(O7-O8)))</f>
        <v>46.419555548989081</v>
      </c>
      <c r="Q11" s="2">
        <v>7</v>
      </c>
      <c r="R11" s="3">
        <v>150.75455116351375</v>
      </c>
      <c r="S11" s="3">
        <v>151.17493993658138</v>
      </c>
      <c r="T11" s="3">
        <v>168.2543896014412</v>
      </c>
      <c r="U11" s="3">
        <v>151.83666425191035</v>
      </c>
      <c r="V11" s="3">
        <v>176.83431603954031</v>
      </c>
      <c r="W11" s="3">
        <v>157.62107423538211</v>
      </c>
      <c r="X11" s="3">
        <v>148.25775539460119</v>
      </c>
      <c r="Y11" s="3">
        <v>170.45289690974221</v>
      </c>
      <c r="Z11" s="3">
        <v>149.28364059460077</v>
      </c>
      <c r="AA11" s="3">
        <v>149.50644062022096</v>
      </c>
    </row>
    <row r="12" spans="1:27" x14ac:dyDescent="0.2">
      <c r="A12" s="7" t="s">
        <v>35</v>
      </c>
      <c r="B12" s="7">
        <v>25</v>
      </c>
      <c r="C12" s="7">
        <v>30</v>
      </c>
      <c r="D12" s="7">
        <v>50</v>
      </c>
      <c r="E12" s="8">
        <f t="shared" si="3"/>
        <v>35</v>
      </c>
      <c r="F12" s="12">
        <f ca="1">O51</f>
        <v>33.117775168676573</v>
      </c>
      <c r="G12" s="8">
        <f ca="1">H11</f>
        <v>52.991081329814257</v>
      </c>
      <c r="H12" s="8">
        <f t="shared" ca="1" si="0"/>
        <v>86.108856498490837</v>
      </c>
      <c r="I12" s="8">
        <f t="shared" ca="1" si="1"/>
        <v>52.991081329814264</v>
      </c>
      <c r="J12" s="8">
        <f ca="1">I13</f>
        <v>86.108856498490837</v>
      </c>
      <c r="K12" s="8">
        <f t="shared" ca="1" si="2"/>
        <v>0</v>
      </c>
      <c r="L12" s="7" t="str">
        <f t="shared" ca="1" si="4"/>
        <v>Yes</v>
      </c>
      <c r="Q12" s="2">
        <v>8</v>
      </c>
      <c r="R12" s="3">
        <v>154.39947272168726</v>
      </c>
      <c r="S12" s="3">
        <v>169.61416375983507</v>
      </c>
      <c r="T12" s="3">
        <v>150.63561243474936</v>
      </c>
      <c r="U12" s="3">
        <v>150.95334249031873</v>
      </c>
      <c r="V12" s="3">
        <v>167.79799124375083</v>
      </c>
      <c r="W12" s="3">
        <v>143.17431337997516</v>
      </c>
      <c r="X12" s="3">
        <v>147.79711216543797</v>
      </c>
      <c r="Y12" s="3">
        <v>164.1164505226904</v>
      </c>
      <c r="Z12" s="3">
        <v>160.52842721547759</v>
      </c>
      <c r="AA12" s="3">
        <v>162.03755369090499</v>
      </c>
    </row>
    <row r="13" spans="1:27" x14ac:dyDescent="0.2">
      <c r="A13" s="7" t="s">
        <v>36</v>
      </c>
      <c r="B13" s="7">
        <v>3</v>
      </c>
      <c r="C13" s="7">
        <v>5</v>
      </c>
      <c r="D13" s="7">
        <v>10</v>
      </c>
      <c r="E13" s="8">
        <f t="shared" si="3"/>
        <v>6</v>
      </c>
      <c r="F13" s="12">
        <f ca="1">O59</f>
        <v>6.419320150302493</v>
      </c>
      <c r="G13" s="8">
        <f ca="1">H12</f>
        <v>86.108856498490837</v>
      </c>
      <c r="H13" s="8">
        <f t="shared" ca="1" si="0"/>
        <v>92.528176648793334</v>
      </c>
      <c r="I13" s="8">
        <f t="shared" ca="1" si="1"/>
        <v>86.108856498490837</v>
      </c>
      <c r="J13" s="8">
        <f ca="1">MIN(I14,I15,I16)</f>
        <v>92.528176648793334</v>
      </c>
      <c r="K13" s="8">
        <f t="shared" ca="1" si="2"/>
        <v>0</v>
      </c>
      <c r="L13" s="7" t="str">
        <f t="shared" ca="1" si="4"/>
        <v>Yes</v>
      </c>
      <c r="N13" s="10" t="s">
        <v>37</v>
      </c>
      <c r="O13" s="11"/>
      <c r="Q13" s="2">
        <v>9</v>
      </c>
      <c r="R13" s="3">
        <v>147.27523140225338</v>
      </c>
      <c r="S13" s="3">
        <v>152.52835174071336</v>
      </c>
      <c r="T13" s="3">
        <v>157.18944525336008</v>
      </c>
      <c r="U13" s="3">
        <v>153.09149147120331</v>
      </c>
      <c r="V13" s="3">
        <v>162.89809286779038</v>
      </c>
      <c r="W13" s="3">
        <v>154.29735276918973</v>
      </c>
      <c r="X13" s="3">
        <v>136.69568362982369</v>
      </c>
      <c r="Y13" s="3">
        <v>148.28163164642419</v>
      </c>
      <c r="Z13" s="3">
        <v>147.04447040717963</v>
      </c>
      <c r="AA13" s="3">
        <v>165.33243964423065</v>
      </c>
    </row>
    <row r="14" spans="1:27" x14ac:dyDescent="0.2">
      <c r="A14" s="7" t="s">
        <v>38</v>
      </c>
      <c r="B14" s="7">
        <v>3</v>
      </c>
      <c r="C14" s="7">
        <v>7</v>
      </c>
      <c r="D14" s="7">
        <v>10</v>
      </c>
      <c r="E14" s="8">
        <f t="shared" si="3"/>
        <v>6.666666666666667</v>
      </c>
      <c r="F14" s="12">
        <f ca="1">O67</f>
        <v>8.9029992955029318</v>
      </c>
      <c r="G14" s="8">
        <f ca="1">H13</f>
        <v>92.528176648793334</v>
      </c>
      <c r="H14" s="8">
        <f t="shared" ca="1" si="0"/>
        <v>101.43117594429627</v>
      </c>
      <c r="I14" s="8">
        <f t="shared" ca="1" si="1"/>
        <v>123.55116895047094</v>
      </c>
      <c r="J14" s="8">
        <f ca="1">I17</f>
        <v>132.45416824597388</v>
      </c>
      <c r="K14" s="8">
        <f t="shared" ca="1" si="2"/>
        <v>31.022992301677604</v>
      </c>
      <c r="L14" s="7" t="str">
        <f t="shared" ca="1" si="4"/>
        <v/>
      </c>
      <c r="N14" s="13" t="s">
        <v>24</v>
      </c>
      <c r="O14" s="11">
        <f>B7</f>
        <v>10</v>
      </c>
      <c r="Q14" s="2">
        <v>10</v>
      </c>
      <c r="R14" s="3">
        <v>159.35107826116933</v>
      </c>
      <c r="S14" s="3">
        <v>156.45848244094225</v>
      </c>
      <c r="T14" s="3">
        <v>170.85660588993144</v>
      </c>
      <c r="U14" s="3">
        <v>151.60156223893182</v>
      </c>
      <c r="V14" s="3">
        <v>160.68630629365819</v>
      </c>
      <c r="W14" s="3">
        <v>150.44166079155855</v>
      </c>
      <c r="X14" s="3">
        <v>152.77216430066866</v>
      </c>
      <c r="Y14" s="3">
        <v>170.12608789798171</v>
      </c>
      <c r="Z14" s="3">
        <v>147.48337610472828</v>
      </c>
      <c r="AA14" s="3">
        <v>143.13833770432728</v>
      </c>
    </row>
    <row r="15" spans="1:27" x14ac:dyDescent="0.2">
      <c r="A15" s="7" t="s">
        <v>39</v>
      </c>
      <c r="B15" s="7">
        <v>20</v>
      </c>
      <c r="C15" s="7">
        <v>30</v>
      </c>
      <c r="D15" s="7">
        <v>45</v>
      </c>
      <c r="E15" s="8">
        <f t="shared" si="3"/>
        <v>31.666666666666668</v>
      </c>
      <c r="F15" s="12">
        <f ca="1">O75</f>
        <v>39.925991597180534</v>
      </c>
      <c r="G15" s="8">
        <f ca="1">H13</f>
        <v>92.528176648793334</v>
      </c>
      <c r="H15" s="8">
        <f t="shared" ca="1" si="0"/>
        <v>132.45416824597388</v>
      </c>
      <c r="I15" s="8">
        <f t="shared" ca="1" si="1"/>
        <v>92.528176648793334</v>
      </c>
      <c r="J15" s="8">
        <f ca="1">I17</f>
        <v>132.45416824597388</v>
      </c>
      <c r="K15" s="8">
        <f t="shared" ca="1" si="2"/>
        <v>0</v>
      </c>
      <c r="L15" s="7" t="str">
        <f t="shared" ca="1" si="4"/>
        <v>Yes</v>
      </c>
      <c r="N15" s="13" t="s">
        <v>26</v>
      </c>
      <c r="O15" s="11">
        <f>D7</f>
        <v>30</v>
      </c>
      <c r="Q15" s="2">
        <v>11</v>
      </c>
      <c r="R15" s="3">
        <v>161.05476324188646</v>
      </c>
      <c r="S15" s="3">
        <v>149.65531390389862</v>
      </c>
      <c r="T15" s="3">
        <v>139.91771096234524</v>
      </c>
      <c r="U15" s="3">
        <v>158.76796342734144</v>
      </c>
      <c r="V15" s="3">
        <v>153.01589538064772</v>
      </c>
      <c r="W15" s="3">
        <v>148.60222790859956</v>
      </c>
      <c r="X15" s="3">
        <v>155.81042718821905</v>
      </c>
      <c r="Y15" s="3">
        <v>164.56068666103079</v>
      </c>
      <c r="Z15" s="3">
        <v>159.43848057526213</v>
      </c>
      <c r="AA15" s="3">
        <v>147.0264684609906</v>
      </c>
    </row>
    <row r="16" spans="1:27" x14ac:dyDescent="0.2">
      <c r="A16" s="7" t="s">
        <v>40</v>
      </c>
      <c r="B16" s="7">
        <v>3</v>
      </c>
      <c r="C16" s="7">
        <v>4</v>
      </c>
      <c r="D16" s="7">
        <v>5</v>
      </c>
      <c r="E16" s="8">
        <f t="shared" si="3"/>
        <v>4</v>
      </c>
      <c r="F16" s="12">
        <f ca="1">O83</f>
        <v>4.0381045778273181</v>
      </c>
      <c r="G16" s="8">
        <f ca="1">H13</f>
        <v>92.528176648793334</v>
      </c>
      <c r="H16" s="8">
        <f t="shared" ca="1" si="0"/>
        <v>96.566281226620646</v>
      </c>
      <c r="I16" s="8">
        <f t="shared" ca="1" si="1"/>
        <v>128.41606366814656</v>
      </c>
      <c r="J16" s="8">
        <f ca="1">I17</f>
        <v>132.45416824597388</v>
      </c>
      <c r="K16" s="8">
        <f t="shared" ca="1" si="2"/>
        <v>35.887887019353229</v>
      </c>
      <c r="L16" s="7" t="str">
        <f t="shared" ca="1" si="4"/>
        <v/>
      </c>
      <c r="N16" s="13" t="s">
        <v>28</v>
      </c>
      <c r="O16" s="11">
        <f>C7</f>
        <v>14</v>
      </c>
      <c r="Q16" s="2">
        <v>12</v>
      </c>
      <c r="R16" s="3">
        <v>151.23837503411553</v>
      </c>
      <c r="S16" s="3">
        <v>160.90288202906967</v>
      </c>
      <c r="T16" s="3">
        <v>166.90279197044165</v>
      </c>
      <c r="U16" s="3">
        <v>148.90684386661425</v>
      </c>
      <c r="V16" s="3">
        <v>157.79568833089058</v>
      </c>
      <c r="W16" s="3">
        <v>166.04680412044698</v>
      </c>
      <c r="X16" s="3">
        <v>151.82625570772296</v>
      </c>
      <c r="Y16" s="3">
        <v>153.54709455440621</v>
      </c>
      <c r="Z16" s="3">
        <v>171.8172894352254</v>
      </c>
      <c r="AA16" s="3">
        <v>145.39778720803224</v>
      </c>
    </row>
    <row r="17" spans="1:27" x14ac:dyDescent="0.2">
      <c r="A17" s="7" t="s">
        <v>41</v>
      </c>
      <c r="B17" s="7">
        <v>3</v>
      </c>
      <c r="C17" s="7">
        <v>3</v>
      </c>
      <c r="D17" s="7">
        <v>3</v>
      </c>
      <c r="E17" s="8">
        <f t="shared" si="3"/>
        <v>3</v>
      </c>
      <c r="F17" s="9">
        <f t="shared" si="5"/>
        <v>3</v>
      </c>
      <c r="G17" s="8">
        <f ca="1">MAX(H14,H15,H16)</f>
        <v>132.45416824597388</v>
      </c>
      <c r="H17" s="8">
        <f t="shared" ca="1" si="0"/>
        <v>135.45416824597388</v>
      </c>
      <c r="I17" s="8">
        <f t="shared" ca="1" si="1"/>
        <v>132.45416824597388</v>
      </c>
      <c r="J17" s="8">
        <f ca="1">MIN(I18,I19)</f>
        <v>135.45416824597388</v>
      </c>
      <c r="K17" s="8">
        <f t="shared" ca="1" si="2"/>
        <v>0</v>
      </c>
      <c r="L17" s="7" t="str">
        <f t="shared" ca="1" si="4"/>
        <v>Yes</v>
      </c>
      <c r="N17" s="13" t="s">
        <v>30</v>
      </c>
      <c r="O17" s="14">
        <f ca="1">RAND()</f>
        <v>0.56775564096407183</v>
      </c>
      <c r="Q17" s="2">
        <v>13</v>
      </c>
      <c r="R17" s="3">
        <v>165.71926932604279</v>
      </c>
      <c r="S17" s="3">
        <v>162.43289321836303</v>
      </c>
      <c r="T17" s="3">
        <v>144.52027292172448</v>
      </c>
      <c r="U17" s="3">
        <v>154.70163375401484</v>
      </c>
      <c r="V17" s="3">
        <v>167.27560133990167</v>
      </c>
      <c r="W17" s="3">
        <v>163.88016128125304</v>
      </c>
      <c r="X17" s="3">
        <v>167.23342364037268</v>
      </c>
      <c r="Y17" s="3">
        <v>156.84178612842459</v>
      </c>
      <c r="Z17" s="3">
        <v>146.32606863263328</v>
      </c>
      <c r="AA17" s="3">
        <v>165.36415757034086</v>
      </c>
    </row>
    <row r="18" spans="1:27" x14ac:dyDescent="0.2">
      <c r="A18" s="7" t="s">
        <v>42</v>
      </c>
      <c r="B18" s="7">
        <v>10</v>
      </c>
      <c r="C18" s="7">
        <v>13</v>
      </c>
      <c r="D18" s="7">
        <v>20</v>
      </c>
      <c r="E18" s="8">
        <f t="shared" si="3"/>
        <v>14.333333333333334</v>
      </c>
      <c r="F18" s="12">
        <f ca="1">O91</f>
        <v>16.071206223598793</v>
      </c>
      <c r="G18" s="8">
        <f ca="1">H17</f>
        <v>135.45416824597388</v>
      </c>
      <c r="H18" s="8">
        <f t="shared" ca="1" si="0"/>
        <v>151.52537446957268</v>
      </c>
      <c r="I18" s="8">
        <f t="shared" ca="1" si="1"/>
        <v>140.38103591271732</v>
      </c>
      <c r="J18" s="8">
        <f ca="1">I20</f>
        <v>156.4522421363161</v>
      </c>
      <c r="K18" s="8">
        <f t="shared" ca="1" si="2"/>
        <v>4.9268676667434192</v>
      </c>
      <c r="L18" s="7" t="str">
        <f t="shared" ca="1" si="4"/>
        <v/>
      </c>
      <c r="N18" s="13" t="s">
        <v>32</v>
      </c>
      <c r="O18" s="15">
        <f>(O16-O14)/(O15-O14)</f>
        <v>0.2</v>
      </c>
      <c r="Q18" s="2">
        <v>14</v>
      </c>
      <c r="R18" s="3">
        <v>151.31198830544608</v>
      </c>
      <c r="S18" s="3">
        <v>157.17165335636864</v>
      </c>
      <c r="T18" s="3">
        <v>140.81909985069893</v>
      </c>
      <c r="U18" s="3">
        <v>149.81788806338773</v>
      </c>
      <c r="V18" s="3">
        <v>160.99024389591651</v>
      </c>
      <c r="W18" s="3">
        <v>133.96404908564176</v>
      </c>
      <c r="X18" s="3">
        <v>167.82674233299329</v>
      </c>
      <c r="Y18" s="3">
        <v>183.36774482313697</v>
      </c>
      <c r="Z18" s="3">
        <v>154.77574212666684</v>
      </c>
      <c r="AA18" s="3">
        <v>143.46720901328897</v>
      </c>
    </row>
    <row r="19" spans="1:27" x14ac:dyDescent="0.2">
      <c r="A19" s="7" t="s">
        <v>43</v>
      </c>
      <c r="B19" s="7">
        <v>10</v>
      </c>
      <c r="C19" s="7">
        <v>14</v>
      </c>
      <c r="D19" s="7">
        <v>28</v>
      </c>
      <c r="E19" s="8">
        <f t="shared" si="3"/>
        <v>17.333333333333332</v>
      </c>
      <c r="F19" s="12">
        <f ca="1">O99</f>
        <v>20.998073890342233</v>
      </c>
      <c r="G19" s="8">
        <f ca="1">H17</f>
        <v>135.45416824597388</v>
      </c>
      <c r="H19" s="8">
        <f t="shared" ca="1" si="0"/>
        <v>156.4522421363161</v>
      </c>
      <c r="I19" s="8">
        <f t="shared" ca="1" si="1"/>
        <v>135.45416824597388</v>
      </c>
      <c r="J19" s="8">
        <f ca="1">I20</f>
        <v>156.4522421363161</v>
      </c>
      <c r="K19" s="8">
        <f t="shared" ca="1" si="2"/>
        <v>0</v>
      </c>
      <c r="L19" s="7" t="str">
        <f t="shared" ca="1" si="4"/>
        <v>Yes</v>
      </c>
      <c r="N19" s="13" t="s">
        <v>34</v>
      </c>
      <c r="O19" s="16">
        <f ca="1">IF(O17&lt;O18,O14+SQRT(O17*(O15-O14)*(O16-O14)),O15-SQRT((1-O17)*(O15-O14)*(O15-O16)))</f>
        <v>18.239124399454901</v>
      </c>
      <c r="Q19" s="2">
        <v>15</v>
      </c>
      <c r="R19" s="3">
        <v>149.00772029907816</v>
      </c>
      <c r="S19" s="3">
        <v>165.88770924507443</v>
      </c>
      <c r="T19" s="3">
        <v>154.6311714838599</v>
      </c>
      <c r="U19" s="3">
        <v>155.80865078358423</v>
      </c>
      <c r="V19" s="3">
        <v>147.35838786655498</v>
      </c>
      <c r="W19" s="3">
        <v>160.22377325610057</v>
      </c>
      <c r="X19" s="3">
        <v>146.10772653367994</v>
      </c>
      <c r="Y19" s="3">
        <v>165.21573400895389</v>
      </c>
      <c r="Z19" s="3">
        <v>148.8712542502908</v>
      </c>
      <c r="AA19" s="3">
        <v>151.3458419533178</v>
      </c>
    </row>
    <row r="20" spans="1:27" x14ac:dyDescent="0.2">
      <c r="A20" s="7" t="s">
        <v>44</v>
      </c>
      <c r="B20" s="7">
        <v>2</v>
      </c>
      <c r="C20" s="7">
        <v>2</v>
      </c>
      <c r="D20" s="7">
        <v>2</v>
      </c>
      <c r="E20" s="8">
        <f t="shared" si="3"/>
        <v>2</v>
      </c>
      <c r="F20" s="9">
        <f t="shared" si="5"/>
        <v>2</v>
      </c>
      <c r="G20" s="8">
        <f ca="1">MAX(H18,H19)</f>
        <v>156.4522421363161</v>
      </c>
      <c r="H20" s="8">
        <f t="shared" ca="1" si="0"/>
        <v>158.4522421363161</v>
      </c>
      <c r="I20" s="8">
        <f t="shared" ca="1" si="1"/>
        <v>156.4522421363161</v>
      </c>
      <c r="J20" s="8">
        <f ca="1">I21</f>
        <v>158.4522421363161</v>
      </c>
      <c r="K20" s="8">
        <f t="shared" ca="1" si="2"/>
        <v>0</v>
      </c>
      <c r="L20" s="7" t="str">
        <f t="shared" ca="1" si="4"/>
        <v>Yes</v>
      </c>
      <c r="Q20" s="2">
        <v>16</v>
      </c>
      <c r="R20" s="3">
        <v>161.53611801418623</v>
      </c>
      <c r="S20" s="3">
        <v>161.95764437627642</v>
      </c>
      <c r="T20" s="3">
        <v>165.83618403739754</v>
      </c>
      <c r="U20" s="3">
        <v>151.86840712929782</v>
      </c>
      <c r="V20" s="3">
        <v>161.72355142184983</v>
      </c>
      <c r="W20" s="3">
        <v>145.72355042466211</v>
      </c>
      <c r="X20" s="3">
        <v>142.69260960038076</v>
      </c>
      <c r="Y20" s="3">
        <v>164.1862917693999</v>
      </c>
      <c r="Z20" s="3">
        <v>152.87827016695911</v>
      </c>
      <c r="AA20" s="3">
        <v>154.02529389665099</v>
      </c>
    </row>
    <row r="21" spans="1:27" x14ac:dyDescent="0.2">
      <c r="A21" s="7" t="s">
        <v>45</v>
      </c>
      <c r="B21" s="7">
        <v>5</v>
      </c>
      <c r="C21" s="7">
        <v>5</v>
      </c>
      <c r="D21" s="7">
        <v>5</v>
      </c>
      <c r="E21" s="8">
        <f t="shared" si="3"/>
        <v>5</v>
      </c>
      <c r="F21" s="9">
        <f t="shared" si="5"/>
        <v>5</v>
      </c>
      <c r="G21" s="8">
        <f ca="1">H20</f>
        <v>158.4522421363161</v>
      </c>
      <c r="H21" s="8">
        <f t="shared" ca="1" si="0"/>
        <v>163.4522421363161</v>
      </c>
      <c r="I21" s="8">
        <f t="shared" ca="1" si="1"/>
        <v>158.4522421363161</v>
      </c>
      <c r="J21" s="8">
        <f ca="1">H21</f>
        <v>163.4522421363161</v>
      </c>
      <c r="K21" s="8">
        <f t="shared" ca="1" si="2"/>
        <v>0</v>
      </c>
      <c r="L21" s="7" t="str">
        <f t="shared" ca="1" si="4"/>
        <v>Yes</v>
      </c>
      <c r="N21" s="17" t="s">
        <v>46</v>
      </c>
      <c r="O21" s="18"/>
      <c r="Q21" s="2">
        <v>17</v>
      </c>
      <c r="R21" s="3">
        <v>176.32875052308836</v>
      </c>
      <c r="S21" s="3">
        <v>183.31971825678764</v>
      </c>
      <c r="T21" s="3">
        <v>150.76918968824324</v>
      </c>
      <c r="U21" s="3">
        <v>159.35699343700045</v>
      </c>
      <c r="V21" s="3">
        <v>140.60198646246985</v>
      </c>
      <c r="W21" s="3">
        <v>148.83646856129803</v>
      </c>
      <c r="X21" s="3">
        <v>162.4334672670627</v>
      </c>
      <c r="Y21" s="3">
        <v>152.35199433751319</v>
      </c>
      <c r="Z21" s="3">
        <v>161.27122302395162</v>
      </c>
      <c r="AA21" s="3">
        <v>151.86427368814176</v>
      </c>
    </row>
    <row r="22" spans="1:27" x14ac:dyDescent="0.2">
      <c r="F22" s="19"/>
      <c r="N22" s="20" t="s">
        <v>24</v>
      </c>
      <c r="O22" s="18">
        <f>B8</f>
        <v>2</v>
      </c>
      <c r="Q22" s="2">
        <v>18</v>
      </c>
      <c r="R22" s="3">
        <v>165.12463545096378</v>
      </c>
      <c r="S22" s="3">
        <v>146.20009783823039</v>
      </c>
      <c r="T22" s="3">
        <v>150.89120160555333</v>
      </c>
      <c r="U22" s="3">
        <v>170.34100147572346</v>
      </c>
      <c r="V22" s="3">
        <v>160.79910442529385</v>
      </c>
      <c r="W22" s="3">
        <v>151.63723747653097</v>
      </c>
      <c r="X22" s="3">
        <v>153.33405421653032</v>
      </c>
      <c r="Y22" s="3">
        <v>166.53500647855265</v>
      </c>
      <c r="Z22" s="3">
        <v>148.97946336206357</v>
      </c>
      <c r="AA22" s="3">
        <v>162.17240462774481</v>
      </c>
    </row>
    <row r="23" spans="1:27" x14ac:dyDescent="0.2">
      <c r="B23" s="21"/>
      <c r="I23" s="27"/>
      <c r="J23" s="28" t="s">
        <v>47</v>
      </c>
      <c r="K23" s="27"/>
      <c r="L23" s="29">
        <f ca="1">H21</f>
        <v>163.4522421363161</v>
      </c>
      <c r="N23" s="20" t="s">
        <v>26</v>
      </c>
      <c r="O23" s="18">
        <f>D8</f>
        <v>5</v>
      </c>
      <c r="Q23" s="2">
        <v>19</v>
      </c>
      <c r="R23" s="3">
        <v>138.27967062137608</v>
      </c>
      <c r="S23" s="3">
        <v>159.12920764297138</v>
      </c>
      <c r="T23" s="3">
        <v>155.97664202761027</v>
      </c>
      <c r="U23" s="3">
        <v>143.76723453827637</v>
      </c>
      <c r="V23" s="3">
        <v>161.86698188542545</v>
      </c>
      <c r="W23" s="3">
        <v>150.08520786731674</v>
      </c>
      <c r="X23" s="3">
        <v>174.15636986945822</v>
      </c>
      <c r="Y23" s="3">
        <v>155.72522627874037</v>
      </c>
      <c r="Z23" s="3">
        <v>155.24046945544859</v>
      </c>
      <c r="AA23" s="3">
        <v>158.45241740489786</v>
      </c>
    </row>
    <row r="24" spans="1:27" x14ac:dyDescent="0.2">
      <c r="A24" s="1" t="s">
        <v>48</v>
      </c>
      <c r="N24" s="20" t="s">
        <v>28</v>
      </c>
      <c r="O24" s="18">
        <f>C8</f>
        <v>3</v>
      </c>
      <c r="Q24" s="2">
        <v>20</v>
      </c>
      <c r="R24" s="3">
        <v>157.81639082577618</v>
      </c>
      <c r="S24" s="3">
        <v>151.31146460749557</v>
      </c>
      <c r="T24" s="3">
        <v>171.57863910335669</v>
      </c>
      <c r="U24" s="3">
        <v>151.95801959931214</v>
      </c>
      <c r="V24" s="3">
        <v>159.88587735866574</v>
      </c>
      <c r="W24" s="3">
        <v>159.89929208821508</v>
      </c>
      <c r="X24" s="3">
        <v>164.80174641304112</v>
      </c>
      <c r="Y24" s="3">
        <v>171.34084282888568</v>
      </c>
      <c r="Z24" s="3">
        <v>154.61325069821194</v>
      </c>
      <c r="AA24" s="3">
        <v>137.42743616157313</v>
      </c>
    </row>
    <row r="25" spans="1:27" x14ac:dyDescent="0.2">
      <c r="F25" s="19"/>
      <c r="N25" s="20" t="s">
        <v>30</v>
      </c>
      <c r="O25" s="22">
        <f ca="1">RAND()</f>
        <v>0.3426895864548708</v>
      </c>
      <c r="Q25" s="2">
        <v>21</v>
      </c>
      <c r="R25" s="3">
        <v>177.00670552125482</v>
      </c>
      <c r="S25" s="3">
        <v>153.93822231546602</v>
      </c>
      <c r="T25" s="3">
        <v>147.47124398403696</v>
      </c>
      <c r="U25" s="3">
        <v>153.3322967923072</v>
      </c>
      <c r="V25" s="3">
        <v>166.55894731164946</v>
      </c>
      <c r="W25" s="3">
        <v>164.95068950757377</v>
      </c>
      <c r="X25" s="3">
        <v>159.19833286463879</v>
      </c>
      <c r="Y25" s="3">
        <v>150.05022876817966</v>
      </c>
      <c r="Z25" s="3">
        <v>147.50145560159874</v>
      </c>
      <c r="AA25" s="3">
        <v>148.68494401621587</v>
      </c>
    </row>
    <row r="26" spans="1:27" x14ac:dyDescent="0.2">
      <c r="A26" s="24" t="s">
        <v>49</v>
      </c>
      <c r="B26" s="25"/>
      <c r="N26" s="20" t="s">
        <v>32</v>
      </c>
      <c r="O26" s="15">
        <f>(O24-O22)/(O23-O22)</f>
        <v>0.33333333333333331</v>
      </c>
      <c r="Q26" s="2">
        <v>22</v>
      </c>
      <c r="R26" s="3">
        <v>167.42929574737275</v>
      </c>
      <c r="S26" s="3">
        <v>148.62885140881784</v>
      </c>
      <c r="T26" s="3">
        <v>152.67829465548795</v>
      </c>
      <c r="U26" s="3">
        <v>134.89817291905689</v>
      </c>
      <c r="V26" s="3">
        <v>147.18362550099806</v>
      </c>
      <c r="W26" s="3">
        <v>164.54545325316712</v>
      </c>
      <c r="X26" s="3">
        <v>161.24064821105787</v>
      </c>
      <c r="Y26" s="3">
        <v>157.66537526717778</v>
      </c>
      <c r="Z26" s="3">
        <v>176.19137993615865</v>
      </c>
      <c r="AA26" s="3">
        <v>164.79874796953459</v>
      </c>
    </row>
    <row r="27" spans="1:27" x14ac:dyDescent="0.2">
      <c r="A27" s="24" t="s">
        <v>50</v>
      </c>
      <c r="B27" s="26">
        <f>AVERAGE(R5:AA54)</f>
        <v>155.56458509017844</v>
      </c>
      <c r="N27" s="20" t="s">
        <v>34</v>
      </c>
      <c r="O27" s="16">
        <f ca="1">IF(O25&lt;O26,O22+SQRT(O25*(O23-O22)*(O24-O22)),O23-SQRT((1-O25)*(O23-O22)*(O23-O24)))</f>
        <v>3.0140839692296213</v>
      </c>
      <c r="Q27" s="2">
        <v>23</v>
      </c>
      <c r="R27" s="3">
        <v>152.53198506640246</v>
      </c>
      <c r="S27" s="3">
        <v>149.26477159973663</v>
      </c>
      <c r="T27" s="3">
        <v>161.77869291815657</v>
      </c>
      <c r="U27" s="3">
        <v>149.10692474026547</v>
      </c>
      <c r="V27" s="3">
        <v>149.76225866844121</v>
      </c>
      <c r="W27" s="3">
        <v>144.47515743960318</v>
      </c>
      <c r="X27" s="3">
        <v>155.70591714336231</v>
      </c>
      <c r="Y27" s="3">
        <v>152.18655162768172</v>
      </c>
      <c r="Z27" s="3">
        <v>147.67045254171526</v>
      </c>
      <c r="AA27" s="3">
        <v>145.86249053003786</v>
      </c>
    </row>
    <row r="28" spans="1:27" x14ac:dyDescent="0.2">
      <c r="A28" s="24" t="s">
        <v>51</v>
      </c>
      <c r="B28" s="26">
        <f>_xlfn.STDEV.S(R5:AA54)</f>
        <v>9.2661277299919895</v>
      </c>
      <c r="Q28" s="2">
        <v>24</v>
      </c>
      <c r="R28" s="3">
        <v>156.95463546217107</v>
      </c>
      <c r="S28" s="3">
        <v>149.70709705623631</v>
      </c>
      <c r="T28" s="3">
        <v>150.49776403636477</v>
      </c>
      <c r="U28" s="3">
        <v>154.4746184157658</v>
      </c>
      <c r="V28" s="3">
        <v>166.80175418730695</v>
      </c>
      <c r="W28" s="3">
        <v>170.37550054195546</v>
      </c>
      <c r="X28" s="3">
        <v>149.49150762852594</v>
      </c>
      <c r="Y28" s="3">
        <v>159.24853930215778</v>
      </c>
      <c r="Z28" s="3">
        <v>144.21167281043978</v>
      </c>
      <c r="AA28" s="3">
        <v>178.78363239716961</v>
      </c>
    </row>
    <row r="29" spans="1:27" x14ac:dyDescent="0.2">
      <c r="A29" s="24" t="s">
        <v>1</v>
      </c>
      <c r="B29" s="26">
        <f>MIN(R5:AA54)</f>
        <v>125.80875789589811</v>
      </c>
      <c r="N29" s="17" t="s">
        <v>52</v>
      </c>
      <c r="O29" s="18"/>
      <c r="Q29" s="2">
        <v>25</v>
      </c>
      <c r="R29" s="3">
        <v>159.67330681812831</v>
      </c>
      <c r="S29" s="3">
        <v>149.73618415337117</v>
      </c>
      <c r="T29" s="3">
        <v>175.1807371391109</v>
      </c>
      <c r="U29" s="3">
        <v>159.38980669429492</v>
      </c>
      <c r="V29" s="3">
        <v>151.36604809635725</v>
      </c>
      <c r="W29" s="3">
        <v>153.65834943544482</v>
      </c>
      <c r="X29" s="3">
        <v>152.11460955613256</v>
      </c>
      <c r="Y29" s="3">
        <v>172.29517364256503</v>
      </c>
      <c r="Z29" s="3">
        <v>137.32456642231165</v>
      </c>
      <c r="AA29" s="3">
        <v>157.37259970198363</v>
      </c>
    </row>
    <row r="30" spans="1:27" x14ac:dyDescent="0.2">
      <c r="A30" s="24" t="s">
        <v>3</v>
      </c>
      <c r="B30" s="26">
        <f>MAX(R5:AA54)</f>
        <v>183.36774482313697</v>
      </c>
      <c r="N30" s="20" t="s">
        <v>24</v>
      </c>
      <c r="O30" s="18">
        <f>B9</f>
        <v>5</v>
      </c>
      <c r="Q30" s="2">
        <v>26</v>
      </c>
      <c r="R30" s="3">
        <v>145.06904185190794</v>
      </c>
      <c r="S30" s="3">
        <v>154.53962034794188</v>
      </c>
      <c r="T30" s="3">
        <v>149.80927263153959</v>
      </c>
      <c r="U30" s="3">
        <v>154.70754455153323</v>
      </c>
      <c r="V30" s="3">
        <v>156.86929991850872</v>
      </c>
      <c r="W30" s="3">
        <v>154.65404122935999</v>
      </c>
      <c r="X30" s="3">
        <v>165.40602949938182</v>
      </c>
      <c r="Y30" s="3">
        <v>155.82496280385701</v>
      </c>
      <c r="Z30" s="3">
        <v>154.55527313183586</v>
      </c>
      <c r="AA30" s="3">
        <v>146.70644712922342</v>
      </c>
    </row>
    <row r="31" spans="1:27" x14ac:dyDescent="0.2">
      <c r="N31" s="20" t="s">
        <v>26</v>
      </c>
      <c r="O31" s="18">
        <f>D9</f>
        <v>9</v>
      </c>
      <c r="Q31" s="2">
        <v>27</v>
      </c>
      <c r="R31" s="3">
        <v>149.85712459264903</v>
      </c>
      <c r="S31" s="3">
        <v>142.71517652124047</v>
      </c>
      <c r="T31" s="3">
        <v>157.66533184958112</v>
      </c>
      <c r="U31" s="3">
        <v>156.77665825223454</v>
      </c>
      <c r="V31" s="3">
        <v>148.24493148993952</v>
      </c>
      <c r="W31" s="3">
        <v>160.15984394883264</v>
      </c>
      <c r="X31" s="3">
        <v>164.31388935538811</v>
      </c>
      <c r="Y31" s="3">
        <v>159.06945824832925</v>
      </c>
      <c r="Z31" s="3">
        <v>150.47929817703886</v>
      </c>
      <c r="AA31" s="3">
        <v>153.655943955167</v>
      </c>
    </row>
    <row r="32" spans="1:27" x14ac:dyDescent="0.2">
      <c r="A32" s="24" t="s">
        <v>53</v>
      </c>
      <c r="B32" s="24"/>
      <c r="C32" s="24"/>
      <c r="D32" s="23"/>
      <c r="E32" s="23"/>
      <c r="N32" s="20" t="s">
        <v>28</v>
      </c>
      <c r="O32" s="18">
        <f>C9</f>
        <v>7</v>
      </c>
      <c r="Q32" s="2">
        <v>28</v>
      </c>
      <c r="R32" s="3">
        <v>172.52728407510605</v>
      </c>
      <c r="S32" s="3">
        <v>149.39503692743924</v>
      </c>
      <c r="T32" s="3">
        <v>159.01060717956454</v>
      </c>
      <c r="U32" s="3">
        <v>158.96162860480817</v>
      </c>
      <c r="V32" s="3">
        <v>155.56708724539627</v>
      </c>
      <c r="W32" s="3">
        <v>160.73068961849938</v>
      </c>
      <c r="X32" s="3">
        <v>166.3690946013283</v>
      </c>
      <c r="Y32" s="3">
        <v>170.98691399679996</v>
      </c>
      <c r="Z32" s="3">
        <v>152.11455120330876</v>
      </c>
      <c r="AA32" s="3">
        <v>172.38623734067056</v>
      </c>
    </row>
    <row r="33" spans="1:27" x14ac:dyDescent="0.2">
      <c r="A33" s="24" t="s">
        <v>54</v>
      </c>
      <c r="B33" s="24" t="s">
        <v>55</v>
      </c>
      <c r="C33" s="24" t="s">
        <v>56</v>
      </c>
      <c r="D33" s="19"/>
      <c r="E33" s="23"/>
      <c r="N33" s="20" t="s">
        <v>30</v>
      </c>
      <c r="O33" s="22">
        <f ca="1">RAND()</f>
        <v>0.39828941444343779</v>
      </c>
      <c r="Q33" s="2">
        <v>29</v>
      </c>
      <c r="R33" s="3">
        <v>136.98293228108486</v>
      </c>
      <c r="S33" s="3">
        <v>131.79619032024419</v>
      </c>
      <c r="T33" s="3">
        <v>147.1994561807935</v>
      </c>
      <c r="U33" s="3">
        <v>148.41995609135137</v>
      </c>
      <c r="V33" s="3">
        <v>153.38914455694103</v>
      </c>
      <c r="W33" s="3">
        <v>147.62732561746222</v>
      </c>
      <c r="X33" s="3">
        <v>142.9090267308504</v>
      </c>
      <c r="Y33" s="3">
        <v>153.48360213090163</v>
      </c>
      <c r="Z33" s="3">
        <v>157.67243586100469</v>
      </c>
      <c r="AA33" s="3">
        <v>164.78831691098486</v>
      </c>
    </row>
    <row r="34" spans="1:27" x14ac:dyDescent="0.2">
      <c r="A34" s="25">
        <v>120</v>
      </c>
      <c r="B34" s="25">
        <f>COUNTIF($R$5:$AA$54,"&lt;=120")</f>
        <v>0</v>
      </c>
      <c r="C34" s="25">
        <f>B34</f>
        <v>0</v>
      </c>
      <c r="D34" s="19"/>
      <c r="E34" s="19"/>
      <c r="N34" s="20" t="s">
        <v>32</v>
      </c>
      <c r="O34" s="15">
        <f>(O32-O30)/(O31-O30)</f>
        <v>0.5</v>
      </c>
      <c r="Q34" s="2">
        <v>30</v>
      </c>
      <c r="R34" s="3">
        <v>162.0437066153616</v>
      </c>
      <c r="S34" s="3">
        <v>138.56609820135111</v>
      </c>
      <c r="T34" s="3">
        <v>152.48956052488597</v>
      </c>
      <c r="U34" s="3">
        <v>134.90558288498107</v>
      </c>
      <c r="V34" s="3">
        <v>153.94333370656886</v>
      </c>
      <c r="W34" s="3">
        <v>157.50429748790114</v>
      </c>
      <c r="X34" s="3">
        <v>158.33230341349852</v>
      </c>
      <c r="Y34" s="3">
        <v>147.36480100415082</v>
      </c>
      <c r="Z34" s="3">
        <v>149.14290711926242</v>
      </c>
      <c r="AA34" s="3">
        <v>167.01427076528108</v>
      </c>
    </row>
    <row r="35" spans="1:27" x14ac:dyDescent="0.2">
      <c r="A35" s="25">
        <v>130</v>
      </c>
      <c r="B35" s="25">
        <f>COUNTIF($R$5:$AA$54,"&lt;=130")</f>
        <v>1</v>
      </c>
      <c r="C35" s="25">
        <f>B35-B34</f>
        <v>1</v>
      </c>
      <c r="D35" s="19"/>
      <c r="E35" s="19"/>
      <c r="N35" s="20" t="s">
        <v>34</v>
      </c>
      <c r="O35" s="16">
        <f ca="1">IF(O33&lt;O34,O30+SQRT(O33*(O31-O30)*(O32-O30)),O31-SQRT((1-O33)*(O31-O30)*(O31-O32)))</f>
        <v>6.7850252982934167</v>
      </c>
      <c r="Q35" s="2">
        <v>31</v>
      </c>
      <c r="R35" s="3">
        <v>152.15938254911458</v>
      </c>
      <c r="S35" s="3">
        <v>157.98512071087913</v>
      </c>
      <c r="T35" s="3">
        <v>158.40579652279018</v>
      </c>
      <c r="U35" s="3">
        <v>142.09566051438813</v>
      </c>
      <c r="V35" s="3">
        <v>149.46741374210168</v>
      </c>
      <c r="W35" s="3">
        <v>144.69201006981282</v>
      </c>
      <c r="X35" s="3">
        <v>164.54918574691214</v>
      </c>
      <c r="Y35" s="3">
        <v>159.03068732474517</v>
      </c>
      <c r="Z35" s="3">
        <v>157.71474662808146</v>
      </c>
      <c r="AA35" s="3">
        <v>155.34324955391142</v>
      </c>
    </row>
    <row r="36" spans="1:27" x14ac:dyDescent="0.2">
      <c r="A36" s="25">
        <v>140</v>
      </c>
      <c r="B36" s="25">
        <f>COUNTIF($R$5:$AA$54,"&lt;=140")</f>
        <v>21</v>
      </c>
      <c r="C36" s="25">
        <f t="shared" ref="C36:C42" si="6">B36-B35</f>
        <v>20</v>
      </c>
      <c r="D36" s="19"/>
      <c r="E36" s="19"/>
      <c r="Q36" s="2">
        <v>32</v>
      </c>
      <c r="R36" s="3">
        <v>161.76610109344892</v>
      </c>
      <c r="S36" s="3">
        <v>158.53248817755374</v>
      </c>
      <c r="T36" s="3">
        <v>143.0432500387686</v>
      </c>
      <c r="U36" s="3">
        <v>137.78229827015005</v>
      </c>
      <c r="V36" s="3">
        <v>151.9762687771487</v>
      </c>
      <c r="W36" s="3">
        <v>151.87500005743351</v>
      </c>
      <c r="X36" s="3">
        <v>151.19292045497332</v>
      </c>
      <c r="Y36" s="3">
        <v>150.29001020699803</v>
      </c>
      <c r="Z36" s="3">
        <v>160.82013664545079</v>
      </c>
      <c r="AA36" s="3">
        <v>163.14276593498784</v>
      </c>
    </row>
    <row r="37" spans="1:27" x14ac:dyDescent="0.2">
      <c r="A37" s="25">
        <v>150</v>
      </c>
      <c r="B37" s="25">
        <f>COUNTIF($R$5:$AA$54,"&lt;=150")</f>
        <v>145</v>
      </c>
      <c r="C37" s="25">
        <f t="shared" si="6"/>
        <v>124</v>
      </c>
      <c r="D37" s="19"/>
      <c r="E37" s="19"/>
      <c r="N37" s="17" t="s">
        <v>57</v>
      </c>
      <c r="O37" s="18"/>
      <c r="Q37" s="2">
        <v>33</v>
      </c>
      <c r="R37" s="3">
        <v>165.07826578418533</v>
      </c>
      <c r="S37" s="3">
        <v>153.59580620704091</v>
      </c>
      <c r="T37" s="3">
        <v>161.27319807294697</v>
      </c>
      <c r="U37" s="3">
        <v>173.81608105582521</v>
      </c>
      <c r="V37" s="3">
        <v>166.53256104511323</v>
      </c>
      <c r="W37" s="3">
        <v>154.16253303182069</v>
      </c>
      <c r="X37" s="3">
        <v>157.59051531978906</v>
      </c>
      <c r="Y37" s="3">
        <v>153.5303401215418</v>
      </c>
      <c r="Z37" s="3">
        <v>143.34386457694666</v>
      </c>
      <c r="AA37" s="3">
        <v>148.49727432501189</v>
      </c>
    </row>
    <row r="38" spans="1:27" x14ac:dyDescent="0.2">
      <c r="A38" s="25">
        <v>160</v>
      </c>
      <c r="B38" s="25">
        <f>COUNTIF($R$5:$AA$54,"&lt;=160")</f>
        <v>351</v>
      </c>
      <c r="C38" s="25">
        <f t="shared" si="6"/>
        <v>206</v>
      </c>
      <c r="D38" s="19"/>
      <c r="E38" s="19"/>
      <c r="N38" s="20" t="s">
        <v>24</v>
      </c>
      <c r="O38" s="18">
        <f>B10</f>
        <v>4</v>
      </c>
      <c r="Q38" s="2">
        <v>34</v>
      </c>
      <c r="R38" s="3">
        <v>155.50308890456054</v>
      </c>
      <c r="S38" s="3">
        <v>158.99987141231506</v>
      </c>
      <c r="T38" s="3">
        <v>135.5517885445328</v>
      </c>
      <c r="U38" s="3">
        <v>177.78839918533029</v>
      </c>
      <c r="V38" s="3">
        <v>162.14150359536018</v>
      </c>
      <c r="W38" s="3">
        <v>166.88248993210186</v>
      </c>
      <c r="X38" s="3">
        <v>153.21132457103579</v>
      </c>
      <c r="Y38" s="3">
        <v>157.84479601602618</v>
      </c>
      <c r="Z38" s="3">
        <v>162.31089231596465</v>
      </c>
      <c r="AA38" s="3">
        <v>147.3576395946809</v>
      </c>
    </row>
    <row r="39" spans="1:27" x14ac:dyDescent="0.2">
      <c r="A39" s="25">
        <v>170</v>
      </c>
      <c r="B39" s="25">
        <f>COUNTIF($R$5:$AA$54,"&lt;=170")</f>
        <v>463</v>
      </c>
      <c r="C39" s="25">
        <f t="shared" si="6"/>
        <v>112</v>
      </c>
      <c r="D39" s="19"/>
      <c r="E39" s="19"/>
      <c r="N39" s="20" t="s">
        <v>26</v>
      </c>
      <c r="O39" s="18">
        <f>D10</f>
        <v>8</v>
      </c>
      <c r="Q39" s="2">
        <v>35</v>
      </c>
      <c r="R39" s="3">
        <v>156.19166163034362</v>
      </c>
      <c r="S39" s="3">
        <v>145.209995074375</v>
      </c>
      <c r="T39" s="3">
        <v>152.77634401299255</v>
      </c>
      <c r="U39" s="3">
        <v>143.06135280135217</v>
      </c>
      <c r="V39" s="3">
        <v>155.64292433036965</v>
      </c>
      <c r="W39" s="3">
        <v>158.0295513084896</v>
      </c>
      <c r="X39" s="3">
        <v>152.41000612014474</v>
      </c>
      <c r="Y39" s="3">
        <v>158.82960028640218</v>
      </c>
      <c r="Z39" s="3">
        <v>168.00841599301157</v>
      </c>
      <c r="AA39" s="3">
        <v>149.79196111813607</v>
      </c>
    </row>
    <row r="40" spans="1:27" x14ac:dyDescent="0.2">
      <c r="A40" s="25">
        <v>180</v>
      </c>
      <c r="B40" s="25">
        <f>COUNTIF($R$5:$AA$54,"&lt;=180")</f>
        <v>498</v>
      </c>
      <c r="C40" s="25">
        <f t="shared" si="6"/>
        <v>35</v>
      </c>
      <c r="D40" s="19"/>
      <c r="E40" s="19"/>
      <c r="N40" s="20" t="s">
        <v>28</v>
      </c>
      <c r="O40" s="18">
        <f>C10</f>
        <v>5</v>
      </c>
      <c r="Q40" s="2">
        <v>36</v>
      </c>
      <c r="R40" s="3">
        <v>147.0517625122327</v>
      </c>
      <c r="S40" s="3">
        <v>163.85882792729467</v>
      </c>
      <c r="T40" s="3">
        <v>162.8310536045762</v>
      </c>
      <c r="U40" s="3">
        <v>155.29865853754831</v>
      </c>
      <c r="V40" s="3">
        <v>125.80875789589811</v>
      </c>
      <c r="W40" s="3">
        <v>158.89782997329684</v>
      </c>
      <c r="X40" s="3">
        <v>149.70895571728622</v>
      </c>
      <c r="Y40" s="3">
        <v>161.71299403201721</v>
      </c>
      <c r="Z40" s="3">
        <v>155.18576738632157</v>
      </c>
      <c r="AA40" s="3">
        <v>158.24020745990506</v>
      </c>
    </row>
    <row r="41" spans="1:27" x14ac:dyDescent="0.2">
      <c r="A41" s="25">
        <v>190</v>
      </c>
      <c r="B41" s="25">
        <f>COUNTIF($R$5:$AA$54,"&lt;=190")</f>
        <v>500</v>
      </c>
      <c r="C41" s="25">
        <f t="shared" si="6"/>
        <v>2</v>
      </c>
      <c r="D41" s="19"/>
      <c r="E41" s="19"/>
      <c r="N41" s="20" t="s">
        <v>30</v>
      </c>
      <c r="O41" s="22">
        <f ca="1">RAND()</f>
        <v>0.5085427472336026</v>
      </c>
      <c r="Q41" s="2">
        <v>37</v>
      </c>
      <c r="R41" s="3">
        <v>155.59971872166284</v>
      </c>
      <c r="S41" s="3">
        <v>157.18210910195694</v>
      </c>
      <c r="T41" s="3">
        <v>158.14888744911065</v>
      </c>
      <c r="U41" s="3">
        <v>154.3917026718315</v>
      </c>
      <c r="V41" s="3">
        <v>169.98326618174417</v>
      </c>
      <c r="W41" s="3">
        <v>167.9446733299105</v>
      </c>
      <c r="X41" s="3">
        <v>166.47996832656943</v>
      </c>
      <c r="Y41" s="3">
        <v>167.35617154993088</v>
      </c>
      <c r="Z41" s="3">
        <v>144.6281570680045</v>
      </c>
      <c r="AA41" s="3">
        <v>148.11961611122356</v>
      </c>
    </row>
    <row r="42" spans="1:27" x14ac:dyDescent="0.2">
      <c r="A42" s="25">
        <v>200</v>
      </c>
      <c r="B42" s="25">
        <f>COUNTIF($R$5:$AA$54,"&lt;=2000")</f>
        <v>500</v>
      </c>
      <c r="C42" s="25">
        <f t="shared" si="6"/>
        <v>0</v>
      </c>
      <c r="D42" s="19"/>
      <c r="E42" s="19"/>
      <c r="N42" s="20" t="s">
        <v>32</v>
      </c>
      <c r="O42" s="15">
        <f>(O40-O38)/(O39-O38)</f>
        <v>0.25</v>
      </c>
      <c r="Q42" s="2">
        <v>38</v>
      </c>
      <c r="R42" s="3">
        <v>165.75730228470678</v>
      </c>
      <c r="S42" s="3">
        <v>154.70127451790015</v>
      </c>
      <c r="T42" s="3">
        <v>143.51309723802882</v>
      </c>
      <c r="U42" s="3">
        <v>159.76061401419344</v>
      </c>
      <c r="V42" s="3">
        <v>160.45808091891743</v>
      </c>
      <c r="W42" s="3">
        <v>164.65991565776443</v>
      </c>
      <c r="X42" s="3">
        <v>168.79949929684102</v>
      </c>
      <c r="Y42" s="3">
        <v>147.78448204132826</v>
      </c>
      <c r="Z42" s="3">
        <v>148.29413407761422</v>
      </c>
      <c r="AA42" s="3">
        <v>155.63928603296202</v>
      </c>
    </row>
    <row r="43" spans="1:27" x14ac:dyDescent="0.2">
      <c r="N43" s="20" t="s">
        <v>34</v>
      </c>
      <c r="O43" s="16">
        <f ca="1">IF(O41&lt;O42,O38+SQRT(O41*(O39-O38)*(O40-O38)),O39-SQRT((1-O41)*(O39-O38)*(O39-O40)))</f>
        <v>5.5715257808251764</v>
      </c>
      <c r="Q43" s="2">
        <v>39</v>
      </c>
      <c r="R43" s="3">
        <v>172.44010794503782</v>
      </c>
      <c r="S43" s="3">
        <v>145.61151248661753</v>
      </c>
      <c r="T43" s="3">
        <v>135.612264141623</v>
      </c>
      <c r="U43" s="3">
        <v>157.90761394106681</v>
      </c>
      <c r="V43" s="3">
        <v>147.75430491748895</v>
      </c>
      <c r="W43" s="3">
        <v>170.59344987439522</v>
      </c>
      <c r="X43" s="3">
        <v>149.92286728449909</v>
      </c>
      <c r="Y43" s="3">
        <v>169.8214691407729</v>
      </c>
      <c r="Z43" s="3">
        <v>164.02315492566498</v>
      </c>
      <c r="AA43" s="3">
        <v>155.30606528698928</v>
      </c>
    </row>
    <row r="44" spans="1:27" x14ac:dyDescent="0.2">
      <c r="Q44" s="2">
        <v>40</v>
      </c>
      <c r="R44" s="3">
        <v>151.24099567582243</v>
      </c>
      <c r="S44" s="3">
        <v>141.93027282128881</v>
      </c>
      <c r="T44" s="3">
        <v>146.83134361766571</v>
      </c>
      <c r="U44" s="3">
        <v>136.87755546558682</v>
      </c>
      <c r="V44" s="3">
        <v>147.72343157404339</v>
      </c>
      <c r="W44" s="3">
        <v>163.71102152050548</v>
      </c>
      <c r="X44" s="3">
        <v>153.66944863802331</v>
      </c>
      <c r="Y44" s="3">
        <v>155.26725862980825</v>
      </c>
      <c r="Z44" s="3">
        <v>153.41479648558604</v>
      </c>
      <c r="AA44" s="3">
        <v>158.19604081295685</v>
      </c>
    </row>
    <row r="45" spans="1:27" x14ac:dyDescent="0.2">
      <c r="N45" s="17" t="s">
        <v>58</v>
      </c>
      <c r="O45" s="18"/>
      <c r="Q45" s="2">
        <v>41</v>
      </c>
      <c r="R45" s="3">
        <v>152.04456558791236</v>
      </c>
      <c r="S45" s="3">
        <v>137.65372947456018</v>
      </c>
      <c r="T45" s="3">
        <v>148.3581995217755</v>
      </c>
      <c r="U45" s="3">
        <v>149.56863369153805</v>
      </c>
      <c r="V45" s="3">
        <v>160.55241268648325</v>
      </c>
      <c r="W45" s="3">
        <v>156.19153105064225</v>
      </c>
      <c r="X45" s="3">
        <v>163.64216271033962</v>
      </c>
      <c r="Y45" s="3">
        <v>147.56825681652202</v>
      </c>
      <c r="Z45" s="3">
        <v>143.17637481708263</v>
      </c>
      <c r="AA45" s="3">
        <v>160.46299793197491</v>
      </c>
    </row>
    <row r="46" spans="1:27" x14ac:dyDescent="0.2">
      <c r="N46" s="20" t="s">
        <v>24</v>
      </c>
      <c r="O46" s="18">
        <f>B12</f>
        <v>25</v>
      </c>
      <c r="Q46" s="2">
        <v>42</v>
      </c>
      <c r="R46" s="3">
        <v>165.15299768679245</v>
      </c>
      <c r="S46" s="3">
        <v>154.43417138745826</v>
      </c>
      <c r="T46" s="3">
        <v>145.68106880357109</v>
      </c>
      <c r="U46" s="3">
        <v>161.32424639381813</v>
      </c>
      <c r="V46" s="3">
        <v>144.85173554198809</v>
      </c>
      <c r="W46" s="3">
        <v>159.7537923076238</v>
      </c>
      <c r="X46" s="3">
        <v>165.46081341025172</v>
      </c>
      <c r="Y46" s="3">
        <v>160.13755442882027</v>
      </c>
      <c r="Z46" s="3">
        <v>144.74331756073721</v>
      </c>
      <c r="AA46" s="3">
        <v>150.61354947377293</v>
      </c>
    </row>
    <row r="47" spans="1:27" x14ac:dyDescent="0.2">
      <c r="N47" s="20" t="s">
        <v>26</v>
      </c>
      <c r="O47" s="18">
        <f>D12</f>
        <v>50</v>
      </c>
      <c r="Q47" s="2">
        <v>43</v>
      </c>
      <c r="R47" s="3">
        <v>147.06878466208761</v>
      </c>
      <c r="S47" s="3">
        <v>162.62485615874064</v>
      </c>
      <c r="T47" s="3">
        <v>157.69344822130066</v>
      </c>
      <c r="U47" s="3">
        <v>158.77765593300691</v>
      </c>
      <c r="V47" s="3">
        <v>143.99826140115763</v>
      </c>
      <c r="W47" s="3">
        <v>149.89421511773196</v>
      </c>
      <c r="X47" s="3">
        <v>152.6611866666629</v>
      </c>
      <c r="Y47" s="3">
        <v>145.5473087809259</v>
      </c>
      <c r="Z47" s="3">
        <v>174.75308914240941</v>
      </c>
      <c r="AA47" s="3">
        <v>154.10048134855489</v>
      </c>
    </row>
    <row r="48" spans="1:27" x14ac:dyDescent="0.2">
      <c r="N48" s="20" t="s">
        <v>28</v>
      </c>
      <c r="O48" s="18">
        <f>C12</f>
        <v>30</v>
      </c>
      <c r="Q48" s="2">
        <v>44</v>
      </c>
      <c r="R48" s="3">
        <v>148.21605241991341</v>
      </c>
      <c r="S48" s="3">
        <v>145.14715732434388</v>
      </c>
      <c r="T48" s="3">
        <v>166.1178582445477</v>
      </c>
      <c r="U48" s="3">
        <v>167.21726324707416</v>
      </c>
      <c r="V48" s="3">
        <v>176.72278706717566</v>
      </c>
      <c r="W48" s="3">
        <v>139.57586650750585</v>
      </c>
      <c r="X48" s="3">
        <v>155.91008328361994</v>
      </c>
      <c r="Y48" s="3">
        <v>154.50983628109927</v>
      </c>
      <c r="Z48" s="3">
        <v>152.56347549434199</v>
      </c>
      <c r="AA48" s="3">
        <v>162.31119483093221</v>
      </c>
    </row>
    <row r="49" spans="14:27" x14ac:dyDescent="0.2">
      <c r="N49" s="20" t="s">
        <v>30</v>
      </c>
      <c r="O49" s="22">
        <f ca="1">RAND()</f>
        <v>0.42998096948929332</v>
      </c>
      <c r="Q49" s="2">
        <v>45</v>
      </c>
      <c r="R49" s="3">
        <v>144.94888638637707</v>
      </c>
      <c r="S49" s="3">
        <v>166.2874713187085</v>
      </c>
      <c r="T49" s="3">
        <v>162.17430105538233</v>
      </c>
      <c r="U49" s="3">
        <v>174.47099634177204</v>
      </c>
      <c r="V49" s="3">
        <v>151.28340242122798</v>
      </c>
      <c r="W49" s="3">
        <v>164.28535445924496</v>
      </c>
      <c r="X49" s="3">
        <v>154.76178237224059</v>
      </c>
      <c r="Y49" s="3">
        <v>150.66613330975503</v>
      </c>
      <c r="Z49" s="3">
        <v>156.63587729804095</v>
      </c>
      <c r="AA49" s="3">
        <v>160.10260927659766</v>
      </c>
    </row>
    <row r="50" spans="14:27" x14ac:dyDescent="0.2">
      <c r="N50" s="20" t="s">
        <v>32</v>
      </c>
      <c r="O50" s="15">
        <f>(O48-O46)/(O47-O46)</f>
        <v>0.2</v>
      </c>
      <c r="Q50" s="2">
        <v>46</v>
      </c>
      <c r="R50" s="3">
        <v>164.89336295429942</v>
      </c>
      <c r="S50" s="3">
        <v>156.07664733524643</v>
      </c>
      <c r="T50" s="3">
        <v>148.15773169841341</v>
      </c>
      <c r="U50" s="3">
        <v>148.95603357297881</v>
      </c>
      <c r="V50" s="3">
        <v>153.37326605921527</v>
      </c>
      <c r="W50" s="3">
        <v>178.85122933239342</v>
      </c>
      <c r="X50" s="3">
        <v>160.35318647684474</v>
      </c>
      <c r="Y50" s="3">
        <v>151.70414136428599</v>
      </c>
      <c r="Z50" s="3">
        <v>172.73179184827643</v>
      </c>
      <c r="AA50" s="3">
        <v>154.90596903102099</v>
      </c>
    </row>
    <row r="51" spans="14:27" x14ac:dyDescent="0.2">
      <c r="N51" s="20" t="s">
        <v>34</v>
      </c>
      <c r="O51" s="16">
        <f ca="1">IF(O49&lt;O50,O46+SQRT(O49*(O47-O46)*(O48-O46)),O47-SQRT((1-O49)*(O47-O46)*(O47-O48)))</f>
        <v>33.117775168676573</v>
      </c>
      <c r="Q51" s="2">
        <v>47</v>
      </c>
      <c r="R51" s="3">
        <v>170.7225818076594</v>
      </c>
      <c r="S51" s="3">
        <v>155.00533341939405</v>
      </c>
      <c r="T51" s="3">
        <v>143.66493870513028</v>
      </c>
      <c r="U51" s="3">
        <v>154.82869589159347</v>
      </c>
      <c r="V51" s="3">
        <v>155.86954525008076</v>
      </c>
      <c r="W51" s="3">
        <v>147.35407686540808</v>
      </c>
      <c r="X51" s="3">
        <v>157.00077365610585</v>
      </c>
      <c r="Y51" s="3">
        <v>148.61757316567875</v>
      </c>
      <c r="Z51" s="3">
        <v>131.82012338870467</v>
      </c>
      <c r="AA51" s="3">
        <v>156.8299180530303</v>
      </c>
    </row>
    <row r="52" spans="14:27" x14ac:dyDescent="0.2">
      <c r="Q52" s="2">
        <v>48</v>
      </c>
      <c r="R52" s="3">
        <v>159.09103780046664</v>
      </c>
      <c r="S52" s="3">
        <v>155.08244886319395</v>
      </c>
      <c r="T52" s="3">
        <v>156.08695632106634</v>
      </c>
      <c r="U52" s="3">
        <v>158.74378766775092</v>
      </c>
      <c r="V52" s="3">
        <v>158.43890881289371</v>
      </c>
      <c r="W52" s="3">
        <v>146.95962805104293</v>
      </c>
      <c r="X52" s="3">
        <v>159.05471987220028</v>
      </c>
      <c r="Y52" s="3">
        <v>141.28386886687349</v>
      </c>
      <c r="Z52" s="3">
        <v>138.08842807787212</v>
      </c>
      <c r="AA52" s="3">
        <v>175.51018085394182</v>
      </c>
    </row>
    <row r="53" spans="14:27" x14ac:dyDescent="0.2">
      <c r="N53" s="17" t="s">
        <v>59</v>
      </c>
      <c r="O53" s="18"/>
      <c r="Q53" s="2">
        <v>49</v>
      </c>
      <c r="R53" s="3">
        <v>154.97837297794669</v>
      </c>
      <c r="S53" s="3">
        <v>154.23839268247653</v>
      </c>
      <c r="T53" s="3">
        <v>145.87729049966873</v>
      </c>
      <c r="U53" s="3">
        <v>158.11767729887956</v>
      </c>
      <c r="V53" s="3">
        <v>159.34192974720088</v>
      </c>
      <c r="W53" s="3">
        <v>139.40307274079015</v>
      </c>
      <c r="X53" s="3">
        <v>146.25754062883288</v>
      </c>
      <c r="Y53" s="3">
        <v>146.50832129524542</v>
      </c>
      <c r="Z53" s="3">
        <v>146.42523377035951</v>
      </c>
      <c r="AA53" s="3">
        <v>152.39091618108711</v>
      </c>
    </row>
    <row r="54" spans="14:27" x14ac:dyDescent="0.2">
      <c r="N54" s="20" t="s">
        <v>24</v>
      </c>
      <c r="O54" s="18">
        <f>B13</f>
        <v>3</v>
      </c>
      <c r="Q54" s="2">
        <v>50</v>
      </c>
      <c r="R54" s="3">
        <v>150.67144439272187</v>
      </c>
      <c r="S54" s="3">
        <v>145.32621217172752</v>
      </c>
      <c r="T54" s="3">
        <v>164.12686591958376</v>
      </c>
      <c r="U54" s="3">
        <v>154.01628842541831</v>
      </c>
      <c r="V54" s="3">
        <v>150.1072538905448</v>
      </c>
      <c r="W54" s="3">
        <v>156.76802963253186</v>
      </c>
      <c r="X54" s="3">
        <v>154.67514598737873</v>
      </c>
      <c r="Y54" s="3">
        <v>173.58310487287179</v>
      </c>
      <c r="Z54" s="3">
        <v>155.80077312133497</v>
      </c>
      <c r="AA54" s="3">
        <v>161.9415140322358</v>
      </c>
    </row>
    <row r="55" spans="14:27" x14ac:dyDescent="0.2">
      <c r="N55" s="20" t="s">
        <v>26</v>
      </c>
      <c r="O55" s="18">
        <f>D13</f>
        <v>10</v>
      </c>
    </row>
    <row r="56" spans="14:27" x14ac:dyDescent="0.2">
      <c r="N56" s="20" t="s">
        <v>28</v>
      </c>
      <c r="O56" s="18">
        <f>C13</f>
        <v>5</v>
      </c>
    </row>
    <row r="57" spans="14:27" x14ac:dyDescent="0.2">
      <c r="N57" s="20" t="s">
        <v>30</v>
      </c>
      <c r="O57" s="22">
        <f ca="1">RAND()</f>
        <v>0.63367805182772097</v>
      </c>
    </row>
    <row r="58" spans="14:27" x14ac:dyDescent="0.2">
      <c r="N58" s="20" t="s">
        <v>32</v>
      </c>
      <c r="O58" s="15">
        <f>(O56-O54)/(O55-O54)</f>
        <v>0.2857142857142857</v>
      </c>
    </row>
    <row r="59" spans="14:27" x14ac:dyDescent="0.2">
      <c r="N59" s="20" t="s">
        <v>34</v>
      </c>
      <c r="O59" s="16">
        <f ca="1">IF(O57&lt;O58,O54+SQRT(O57*(O55-O54)*(O56-O54)),O55-SQRT((1-O57)*(O55-O54)*(O55-O56)))</f>
        <v>6.419320150302493</v>
      </c>
    </row>
    <row r="61" spans="14:27" x14ac:dyDescent="0.2">
      <c r="N61" s="17" t="s">
        <v>60</v>
      </c>
      <c r="O61" s="18"/>
    </row>
    <row r="62" spans="14:27" x14ac:dyDescent="0.2">
      <c r="N62" s="20" t="s">
        <v>24</v>
      </c>
      <c r="O62" s="18">
        <f>B14</f>
        <v>3</v>
      </c>
    </row>
    <row r="63" spans="14:27" x14ac:dyDescent="0.2">
      <c r="N63" s="20" t="s">
        <v>26</v>
      </c>
      <c r="O63" s="18">
        <f>D14</f>
        <v>10</v>
      </c>
    </row>
    <row r="64" spans="14:27" x14ac:dyDescent="0.2">
      <c r="N64" s="20" t="s">
        <v>28</v>
      </c>
      <c r="O64" s="18">
        <f>C14</f>
        <v>7</v>
      </c>
    </row>
    <row r="65" spans="14:15" x14ac:dyDescent="0.2">
      <c r="N65" s="20" t="s">
        <v>30</v>
      </c>
      <c r="O65" s="22">
        <f ca="1">RAND()</f>
        <v>0.94269473592061592</v>
      </c>
    </row>
    <row r="66" spans="14:15" x14ac:dyDescent="0.2">
      <c r="N66" s="20" t="s">
        <v>32</v>
      </c>
      <c r="O66" s="15">
        <f>(O64-O62)/(O63-O62)</f>
        <v>0.5714285714285714</v>
      </c>
    </row>
    <row r="67" spans="14:15" x14ac:dyDescent="0.2">
      <c r="N67" s="20" t="s">
        <v>34</v>
      </c>
      <c r="O67" s="16">
        <f ca="1">IF(O65&lt;O66,O62+SQRT(O65*(O63-O62)*(O64-O62)),O63-SQRT((1-O65)*(O63-O62)*(O63-O64)))</f>
        <v>8.9029992955029318</v>
      </c>
    </row>
    <row r="69" spans="14:15" x14ac:dyDescent="0.2">
      <c r="N69" s="17" t="s">
        <v>61</v>
      </c>
      <c r="O69" s="18"/>
    </row>
    <row r="70" spans="14:15" x14ac:dyDescent="0.2">
      <c r="N70" s="20" t="s">
        <v>24</v>
      </c>
      <c r="O70" s="18">
        <f>B15</f>
        <v>20</v>
      </c>
    </row>
    <row r="71" spans="14:15" x14ac:dyDescent="0.2">
      <c r="N71" s="20" t="s">
        <v>26</v>
      </c>
      <c r="O71" s="18">
        <f>D15</f>
        <v>45</v>
      </c>
    </row>
    <row r="72" spans="14:15" x14ac:dyDescent="0.2">
      <c r="N72" s="20" t="s">
        <v>28</v>
      </c>
      <c r="O72" s="18">
        <f>C15</f>
        <v>30</v>
      </c>
    </row>
    <row r="73" spans="14:15" x14ac:dyDescent="0.2">
      <c r="N73" s="20" t="s">
        <v>30</v>
      </c>
      <c r="O73" s="22">
        <f ca="1">RAND()</f>
        <v>0.93134516994164651</v>
      </c>
    </row>
    <row r="74" spans="14:15" x14ac:dyDescent="0.2">
      <c r="N74" s="20" t="s">
        <v>32</v>
      </c>
      <c r="O74" s="15">
        <f>(O72-O70)/(O71-O70)</f>
        <v>0.4</v>
      </c>
    </row>
    <row r="75" spans="14:15" x14ac:dyDescent="0.2">
      <c r="N75" s="20" t="s">
        <v>34</v>
      </c>
      <c r="O75" s="16">
        <f ca="1">IF(O73&lt;O74,O70+SQRT(O73*(O71-O70)*(O72-O70)),O71-SQRT((1-O73)*(O71-O70)*(O71-O72)))</f>
        <v>39.925991597180534</v>
      </c>
    </row>
    <row r="77" spans="14:15" x14ac:dyDescent="0.2">
      <c r="N77" s="17" t="s">
        <v>62</v>
      </c>
      <c r="O77" s="18"/>
    </row>
    <row r="78" spans="14:15" x14ac:dyDescent="0.2">
      <c r="N78" s="20" t="s">
        <v>24</v>
      </c>
      <c r="O78" s="18">
        <f>B16</f>
        <v>3</v>
      </c>
    </row>
    <row r="79" spans="14:15" x14ac:dyDescent="0.2">
      <c r="N79" s="20" t="s">
        <v>26</v>
      </c>
      <c r="O79" s="18">
        <f>D16</f>
        <v>5</v>
      </c>
    </row>
    <row r="80" spans="14:15" x14ac:dyDescent="0.2">
      <c r="N80" s="20" t="s">
        <v>28</v>
      </c>
      <c r="O80" s="18">
        <f>C16</f>
        <v>4</v>
      </c>
    </row>
    <row r="81" spans="14:15" x14ac:dyDescent="0.2">
      <c r="N81" s="20" t="s">
        <v>30</v>
      </c>
      <c r="O81" s="22">
        <f ca="1">RAND()</f>
        <v>0.53737859840161895</v>
      </c>
    </row>
    <row r="82" spans="14:15" x14ac:dyDescent="0.2">
      <c r="N82" s="20" t="s">
        <v>32</v>
      </c>
      <c r="O82" s="15">
        <f>(O80-O78)/(O79-O78)</f>
        <v>0.5</v>
      </c>
    </row>
    <row r="83" spans="14:15" x14ac:dyDescent="0.2">
      <c r="N83" s="20" t="s">
        <v>34</v>
      </c>
      <c r="O83" s="16">
        <f ca="1">IF(O81&lt;O82,O78+SQRT(O81*(O79-O78)*(O80-O78)),O79-SQRT((1-O81)*(O79-O78)*(O79-O80)))</f>
        <v>4.0381045778273181</v>
      </c>
    </row>
    <row r="85" spans="14:15" x14ac:dyDescent="0.2">
      <c r="N85" s="17" t="s">
        <v>63</v>
      </c>
      <c r="O85" s="18"/>
    </row>
    <row r="86" spans="14:15" x14ac:dyDescent="0.2">
      <c r="N86" s="20" t="s">
        <v>24</v>
      </c>
      <c r="O86" s="18">
        <f>B18</f>
        <v>10</v>
      </c>
    </row>
    <row r="87" spans="14:15" x14ac:dyDescent="0.2">
      <c r="N87" s="20" t="s">
        <v>26</v>
      </c>
      <c r="O87" s="18">
        <f>D18</f>
        <v>20</v>
      </c>
    </row>
    <row r="88" spans="14:15" x14ac:dyDescent="0.2">
      <c r="N88" s="20" t="s">
        <v>28</v>
      </c>
      <c r="O88" s="18">
        <f>C18</f>
        <v>13</v>
      </c>
    </row>
    <row r="89" spans="14:15" x14ac:dyDescent="0.2">
      <c r="N89" s="20" t="s">
        <v>30</v>
      </c>
      <c r="O89" s="22">
        <f ca="1">RAND()</f>
        <v>0.77949399232158767</v>
      </c>
    </row>
    <row r="90" spans="14:15" x14ac:dyDescent="0.2">
      <c r="N90" s="20" t="s">
        <v>32</v>
      </c>
      <c r="O90" s="15">
        <f>(O88-O86)/(O87-O86)</f>
        <v>0.3</v>
      </c>
    </row>
    <row r="91" spans="14:15" x14ac:dyDescent="0.2">
      <c r="N91" s="20" t="s">
        <v>34</v>
      </c>
      <c r="O91" s="16">
        <f ca="1">IF(O89&lt;O90,O86+SQRT(O89*(O87-O86)*(O88-O86)),O87-SQRT((1-O89)*(O87-O86)*(O87-O88)))</f>
        <v>16.071206223598793</v>
      </c>
    </row>
    <row r="93" spans="14:15" x14ac:dyDescent="0.2">
      <c r="N93" s="17" t="s">
        <v>64</v>
      </c>
      <c r="O93" s="18"/>
    </row>
    <row r="94" spans="14:15" x14ac:dyDescent="0.2">
      <c r="N94" s="20" t="s">
        <v>24</v>
      </c>
      <c r="O94" s="18">
        <f>B19</f>
        <v>10</v>
      </c>
    </row>
    <row r="95" spans="14:15" x14ac:dyDescent="0.2">
      <c r="N95" s="20" t="s">
        <v>26</v>
      </c>
      <c r="O95" s="18">
        <f>D19</f>
        <v>28</v>
      </c>
    </row>
    <row r="96" spans="14:15" x14ac:dyDescent="0.2">
      <c r="N96" s="20" t="s">
        <v>28</v>
      </c>
      <c r="O96" s="18">
        <f>C19</f>
        <v>14</v>
      </c>
    </row>
    <row r="97" spans="14:15" x14ac:dyDescent="0.2">
      <c r="N97" s="20" t="s">
        <v>30</v>
      </c>
      <c r="O97" s="22">
        <f ca="1">RAND()</f>
        <v>0.80544853474163824</v>
      </c>
    </row>
    <row r="98" spans="14:15" x14ac:dyDescent="0.2">
      <c r="N98" s="20" t="s">
        <v>32</v>
      </c>
      <c r="O98" s="15">
        <f>(O96-O94)/(O95-O94)</f>
        <v>0.22222222222222221</v>
      </c>
    </row>
    <row r="99" spans="14:15" x14ac:dyDescent="0.2">
      <c r="N99" s="20" t="s">
        <v>34</v>
      </c>
      <c r="O99" s="16">
        <f ca="1">IF(O97&lt;O98,O94+SQRT(O97*(O95-O94)*(O96-O94)),O95-SQRT((1-O97)*(O95-O94)*(O95-O96)))</f>
        <v>20.998073890342233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2018-01-24T13:49:50Z</dcterms:created>
  <dcterms:modified xsi:type="dcterms:W3CDTF">2018-09-07T12:01:15Z</dcterms:modified>
</cp:coreProperties>
</file>