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ofessor Hunt\Desktop\R Projects\ACC3053\data\"/>
    </mc:Choice>
  </mc:AlternateContent>
  <xr:revisionPtr revIDLastSave="0" documentId="13_ncr:1_{C4B82F0D-E07B-41F7-BF21-8B2A798F9EB1}" xr6:coauthVersionLast="47" xr6:coauthVersionMax="47" xr10:uidLastSave="{00000000-0000-0000-0000-000000000000}"/>
  <bookViews>
    <workbookView xWindow="-110" yWindow="-110" windowWidth="19420" windowHeight="10420" tabRatio="705" activeTab="7" xr2:uid="{B42ECC4D-A74E-4B31-96AB-1FF9FFEDF0DA}"/>
  </bookViews>
  <sheets>
    <sheet name="payroll_data" sheetId="2" r:id="rId1"/>
    <sheet name="reference_data" sheetId="3" r:id="rId2"/>
    <sheet name="Pivot" sheetId="7" r:id="rId3"/>
    <sheet name="correlation" sheetId="8" r:id="rId4"/>
    <sheet name="hist" sheetId="9" r:id="rId5"/>
    <sheet name="reg" sheetId="10" r:id="rId6"/>
    <sheet name="In_Class" sheetId="1" r:id="rId7"/>
    <sheet name="visualizations" sheetId="11" r:id="rId8"/>
  </sheets>
  <definedNames>
    <definedName name="_xlchart.v1.0" hidden="1">payroll_data!$L$2:$L$202</definedName>
    <definedName name="_xlchart.v1.1" hidden="1">hist!$A$2:$A$16</definedName>
    <definedName name="_xlchart.v1.2" hidden="1">hist!$B$1</definedName>
    <definedName name="_xlchart.v1.3" hidden="1">hist!$B$2:$B$16</definedName>
    <definedName name="_xlchart.v1.4" hidden="1">hist!$J$1:$J$202</definedName>
    <definedName name="ExternalData_1" localSheetId="0" hidden="1">payroll_data!$A$1:$K$202</definedName>
    <definedName name="ExternalData_1" localSheetId="1" hidden="1">reference_data!$A$1:$D$199</definedName>
  </definedNames>
  <calcPr calcId="191029"/>
  <pivotCaches>
    <pivotCache cacheId="3" r:id="rId9"/>
    <pivotCache cacheId="6" r:id="rId10"/>
    <pivotCache cacheId="1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7" i="11" l="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3" i="11"/>
  <c r="AJ44" i="11"/>
  <c r="AJ45" i="11"/>
  <c r="AJ46" i="11"/>
  <c r="AJ47" i="11"/>
  <c r="AJ48" i="11"/>
  <c r="AJ49" i="11"/>
  <c r="AJ4" i="11"/>
  <c r="AJ5" i="11"/>
  <c r="AJ6" i="11"/>
  <c r="AJ3" i="11"/>
  <c r="X194" i="11"/>
  <c r="X118" i="11"/>
  <c r="X119" i="11"/>
  <c r="X62" i="11"/>
  <c r="X161" i="11"/>
  <c r="X82" i="11"/>
  <c r="X195" i="11"/>
  <c r="X4" i="11"/>
  <c r="X13" i="11"/>
  <c r="X8" i="11"/>
  <c r="X11" i="11"/>
  <c r="X9" i="11"/>
  <c r="X10" i="11"/>
  <c r="X5" i="11"/>
  <c r="X6" i="11"/>
  <c r="X14" i="11"/>
  <c r="X15" i="11"/>
  <c r="X162" i="11"/>
  <c r="X17" i="11"/>
  <c r="X20" i="11"/>
  <c r="X30" i="11"/>
  <c r="X25" i="11"/>
  <c r="X174" i="11"/>
  <c r="X105" i="11"/>
  <c r="X38" i="11"/>
  <c r="X32" i="11"/>
  <c r="X21" i="11"/>
  <c r="X7" i="11"/>
  <c r="X35" i="11"/>
  <c r="X175" i="11"/>
  <c r="X68" i="11"/>
  <c r="X36" i="11"/>
  <c r="X106" i="11"/>
  <c r="X133" i="11"/>
  <c r="X200" i="11"/>
  <c r="X83" i="11"/>
  <c r="X33" i="11"/>
  <c r="X84" i="11"/>
  <c r="X59" i="11"/>
  <c r="X150" i="11"/>
  <c r="X176" i="11"/>
  <c r="X46" i="11"/>
  <c r="X42" i="11"/>
  <c r="X77" i="11"/>
  <c r="X47" i="11"/>
  <c r="X49" i="11"/>
  <c r="X50" i="11"/>
  <c r="X197" i="11"/>
  <c r="X28" i="11"/>
  <c r="X16" i="11"/>
  <c r="X43" i="11"/>
  <c r="X44" i="11"/>
  <c r="X57" i="11"/>
  <c r="X63" i="11"/>
  <c r="X85" i="11"/>
  <c r="X58" i="11"/>
  <c r="X64" i="11"/>
  <c r="X60" i="11"/>
  <c r="X65" i="11"/>
  <c r="X120" i="11"/>
  <c r="X151" i="11"/>
  <c r="X163" i="11"/>
  <c r="X31" i="11"/>
  <c r="X201" i="11"/>
  <c r="X27" i="11"/>
  <c r="X86" i="11"/>
  <c r="X164" i="11"/>
  <c r="X78" i="11"/>
  <c r="X69" i="11"/>
  <c r="X22" i="11"/>
  <c r="X39" i="11"/>
  <c r="X70" i="11"/>
  <c r="X79" i="11"/>
  <c r="X94" i="11"/>
  <c r="X121" i="11"/>
  <c r="X165" i="11"/>
  <c r="X166" i="11"/>
  <c r="X177" i="11"/>
  <c r="X26" i="11"/>
  <c r="X187" i="11"/>
  <c r="X87" i="11"/>
  <c r="X55" i="11"/>
  <c r="X134" i="11"/>
  <c r="X95" i="11"/>
  <c r="X34" i="11"/>
  <c r="X96" i="11"/>
  <c r="X107" i="11"/>
  <c r="X71" i="11"/>
  <c r="X88" i="11"/>
  <c r="X122" i="11"/>
  <c r="X108" i="11"/>
  <c r="X40" i="11"/>
  <c r="X135" i="11"/>
  <c r="X136" i="11"/>
  <c r="X51" i="11"/>
  <c r="X18" i="11"/>
  <c r="X89" i="11"/>
  <c r="X97" i="11"/>
  <c r="X48" i="11"/>
  <c r="X167" i="11"/>
  <c r="X152" i="11"/>
  <c r="X191" i="11"/>
  <c r="X137" i="11"/>
  <c r="X19" i="11"/>
  <c r="X52" i="11"/>
  <c r="X66" i="11"/>
  <c r="X202" i="11"/>
  <c r="X72" i="11"/>
  <c r="X192" i="11"/>
  <c r="X23" i="11"/>
  <c r="X98" i="11"/>
  <c r="X12" i="11"/>
  <c r="X3" i="11"/>
  <c r="X37" i="11"/>
  <c r="X41" i="11"/>
  <c r="X99" i="11"/>
  <c r="X53" i="11"/>
  <c r="X54" i="11"/>
  <c r="X67" i="11"/>
  <c r="X24" i="11"/>
  <c r="X90" i="11"/>
  <c r="X73" i="11"/>
  <c r="X109" i="11"/>
  <c r="X91" i="11"/>
  <c r="X123" i="11"/>
  <c r="X124" i="11"/>
  <c r="X125" i="11"/>
  <c r="X74" i="11"/>
  <c r="X110" i="11"/>
  <c r="X138" i="11"/>
  <c r="X139" i="11"/>
  <c r="X126" i="11"/>
  <c r="X100" i="11"/>
  <c r="X111" i="11"/>
  <c r="X178" i="11"/>
  <c r="X140" i="11"/>
  <c r="X153" i="11"/>
  <c r="X92" i="11"/>
  <c r="X112" i="11"/>
  <c r="X179" i="11"/>
  <c r="X168" i="11"/>
  <c r="X154" i="11"/>
  <c r="X127" i="11"/>
  <c r="X180" i="11"/>
  <c r="X128" i="11"/>
  <c r="X169" i="11"/>
  <c r="X155" i="11"/>
  <c r="X113" i="11"/>
  <c r="X141" i="11"/>
  <c r="X170" i="11"/>
  <c r="X114" i="11"/>
  <c r="X156" i="11"/>
  <c r="X129" i="11"/>
  <c r="X142" i="11"/>
  <c r="X157" i="11"/>
  <c r="X171" i="11"/>
  <c r="X75" i="11"/>
  <c r="X158" i="11"/>
  <c r="X143" i="11"/>
  <c r="X159" i="11"/>
  <c r="X188" i="11"/>
  <c r="X181" i="11"/>
  <c r="X189" i="11"/>
  <c r="X172" i="11"/>
  <c r="X182" i="11"/>
  <c r="X183" i="11"/>
  <c r="X56" i="11"/>
  <c r="X184" i="11"/>
  <c r="X93" i="11"/>
  <c r="X144" i="11"/>
  <c r="X29" i="11"/>
  <c r="X185" i="11"/>
  <c r="X115" i="11"/>
  <c r="X76" i="11"/>
  <c r="X45" i="11"/>
  <c r="X145" i="11"/>
  <c r="X193" i="11"/>
  <c r="X198" i="11"/>
  <c r="X196" i="11"/>
  <c r="X173" i="11"/>
  <c r="X146" i="11"/>
  <c r="X130" i="11"/>
  <c r="X186" i="11"/>
  <c r="X131" i="11"/>
  <c r="X116" i="11"/>
  <c r="X147" i="11"/>
  <c r="X160" i="11"/>
  <c r="X148" i="11"/>
  <c r="X2" i="11"/>
  <c r="X80" i="11"/>
  <c r="X199" i="11"/>
  <c r="X101" i="11"/>
  <c r="X132" i="11"/>
  <c r="X102" i="11"/>
  <c r="X103" i="11"/>
  <c r="X81" i="11"/>
  <c r="X61" i="11"/>
  <c r="X190" i="11"/>
  <c r="X149" i="11"/>
  <c r="X117" i="11"/>
  <c r="X104" i="11"/>
  <c r="O202" i="11"/>
  <c r="O201" i="11"/>
  <c r="O200" i="11"/>
  <c r="O199" i="11"/>
  <c r="O198" i="11"/>
  <c r="O197" i="11"/>
  <c r="O196" i="11"/>
  <c r="O195" i="11"/>
  <c r="O194" i="11"/>
  <c r="O193" i="11"/>
  <c r="O192" i="11"/>
  <c r="O191" i="11"/>
  <c r="O190" i="11"/>
  <c r="O189" i="11"/>
  <c r="O188" i="11"/>
  <c r="O187" i="11"/>
  <c r="O186" i="11"/>
  <c r="O185" i="11"/>
  <c r="O184" i="11"/>
  <c r="O183" i="11"/>
  <c r="O182" i="11"/>
  <c r="O181" i="11"/>
  <c r="O180" i="11"/>
  <c r="O179" i="11"/>
  <c r="O178" i="11"/>
  <c r="O177" i="11"/>
  <c r="O176" i="11"/>
  <c r="O175" i="11"/>
  <c r="O174" i="11"/>
  <c r="O173" i="11"/>
  <c r="O172" i="11"/>
  <c r="O171" i="11"/>
  <c r="O170" i="11"/>
  <c r="O169" i="11"/>
  <c r="O168" i="11"/>
  <c r="O167" i="11"/>
  <c r="O166" i="11"/>
  <c r="O165" i="11"/>
  <c r="O164" i="11"/>
  <c r="O163" i="11"/>
  <c r="O162" i="11"/>
  <c r="O161" i="11"/>
  <c r="O160" i="11"/>
  <c r="O159" i="11"/>
  <c r="O158" i="11"/>
  <c r="O157" i="11"/>
  <c r="O156" i="11"/>
  <c r="O155" i="11"/>
  <c r="O154" i="11"/>
  <c r="O153" i="11"/>
  <c r="O152" i="11"/>
  <c r="O151" i="11"/>
  <c r="O150" i="11"/>
  <c r="O149" i="11"/>
  <c r="O148" i="11"/>
  <c r="O147" i="11"/>
  <c r="O146" i="11"/>
  <c r="O145" i="11"/>
  <c r="O144" i="11"/>
  <c r="O143" i="11"/>
  <c r="O142" i="11"/>
  <c r="O141" i="11"/>
  <c r="O140" i="11"/>
  <c r="O139" i="11"/>
  <c r="O138" i="11"/>
  <c r="O137" i="11"/>
  <c r="O136" i="11"/>
  <c r="O135" i="11"/>
  <c r="O134" i="11"/>
  <c r="O133" i="11"/>
  <c r="O132" i="11"/>
  <c r="O131" i="11"/>
  <c r="O130" i="11"/>
  <c r="O129" i="11"/>
  <c r="O128" i="11"/>
  <c r="O127" i="11"/>
  <c r="O126" i="11"/>
  <c r="O125" i="11"/>
  <c r="O124" i="11"/>
  <c r="O123" i="11"/>
  <c r="O122" i="11"/>
  <c r="O121" i="11"/>
  <c r="O120" i="11"/>
  <c r="O119" i="11"/>
  <c r="O118" i="11"/>
  <c r="O117" i="11"/>
  <c r="O116" i="11"/>
  <c r="O115" i="11"/>
  <c r="O114" i="11"/>
  <c r="O113" i="11"/>
  <c r="O112" i="11"/>
  <c r="O111" i="11"/>
  <c r="O110" i="11"/>
  <c r="O109" i="11"/>
  <c r="O108" i="11"/>
  <c r="O107" i="11"/>
  <c r="O106" i="11"/>
  <c r="O105" i="11"/>
  <c r="O104" i="11"/>
  <c r="O103" i="11"/>
  <c r="O102" i="11"/>
  <c r="O101" i="11"/>
  <c r="O100" i="11"/>
  <c r="O99" i="11"/>
  <c r="O98" i="11"/>
  <c r="O97" i="11"/>
  <c r="O96" i="11"/>
  <c r="O95" i="11"/>
  <c r="O94" i="11"/>
  <c r="O93" i="11"/>
  <c r="O92" i="11"/>
  <c r="O91" i="11"/>
  <c r="O90" i="11"/>
  <c r="O89" i="11"/>
  <c r="O88" i="11"/>
  <c r="O87" i="11"/>
  <c r="O86" i="11"/>
  <c r="O85" i="11"/>
  <c r="O84" i="11"/>
  <c r="O83" i="11"/>
  <c r="O82" i="11"/>
  <c r="O81" i="11"/>
  <c r="O80" i="11"/>
  <c r="O79" i="11"/>
  <c r="O78" i="11"/>
  <c r="O77" i="11"/>
  <c r="O76" i="11"/>
  <c r="O75" i="11"/>
  <c r="O74" i="11"/>
  <c r="O73" i="11"/>
  <c r="O72" i="11"/>
  <c r="O71" i="11"/>
  <c r="O70" i="11"/>
  <c r="O69" i="11"/>
  <c r="O68" i="11"/>
  <c r="O67" i="11"/>
  <c r="O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O45" i="11"/>
  <c r="O44" i="11"/>
  <c r="O43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O2" i="11"/>
  <c r="N2" i="2" l="1"/>
  <c r="S2" i="2" l="1" a="1"/>
  <c r="S2" i="2" s="1"/>
  <c r="U2" i="2" s="1"/>
  <c r="T1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M2" i="2"/>
  <c r="L2" i="2"/>
  <c r="W2" i="2" s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L3" i="2"/>
  <c r="W3" i="2" s="1"/>
  <c r="L4" i="2"/>
  <c r="W4" i="2" s="1"/>
  <c r="L5" i="2"/>
  <c r="W5" i="2" s="1"/>
  <c r="L6" i="2"/>
  <c r="W6" i="2" s="1"/>
  <c r="L7" i="2"/>
  <c r="W7" i="2" s="1"/>
  <c r="L8" i="2"/>
  <c r="W8" i="2" s="1"/>
  <c r="L9" i="2"/>
  <c r="W9" i="2" s="1"/>
  <c r="L10" i="2"/>
  <c r="W10" i="2" s="1"/>
  <c r="L11" i="2"/>
  <c r="W11" i="2" s="1"/>
  <c r="L12" i="2"/>
  <c r="W12" i="2" s="1"/>
  <c r="L13" i="2"/>
  <c r="W13" i="2" s="1"/>
  <c r="L14" i="2"/>
  <c r="W14" i="2" s="1"/>
  <c r="L15" i="2"/>
  <c r="W15" i="2" s="1"/>
  <c r="L16" i="2"/>
  <c r="W16" i="2" s="1"/>
  <c r="L17" i="2"/>
  <c r="W17" i="2" s="1"/>
  <c r="L18" i="2"/>
  <c r="W18" i="2" s="1"/>
  <c r="L19" i="2"/>
  <c r="W19" i="2" s="1"/>
  <c r="L20" i="2"/>
  <c r="W20" i="2" s="1"/>
  <c r="L21" i="2"/>
  <c r="W21" i="2" s="1"/>
  <c r="L22" i="2"/>
  <c r="W22" i="2" s="1"/>
  <c r="L23" i="2"/>
  <c r="W23" i="2" s="1"/>
  <c r="L24" i="2"/>
  <c r="W24" i="2" s="1"/>
  <c r="L25" i="2"/>
  <c r="W25" i="2" s="1"/>
  <c r="L26" i="2"/>
  <c r="W26" i="2" s="1"/>
  <c r="L27" i="2"/>
  <c r="W27" i="2" s="1"/>
  <c r="L28" i="2"/>
  <c r="W28" i="2" s="1"/>
  <c r="L29" i="2"/>
  <c r="W29" i="2" s="1"/>
  <c r="L30" i="2"/>
  <c r="W30" i="2" s="1"/>
  <c r="L31" i="2"/>
  <c r="W31" i="2" s="1"/>
  <c r="L32" i="2"/>
  <c r="W32" i="2" s="1"/>
  <c r="L33" i="2"/>
  <c r="W33" i="2" s="1"/>
  <c r="L34" i="2"/>
  <c r="W34" i="2" s="1"/>
  <c r="L35" i="2"/>
  <c r="W35" i="2" s="1"/>
  <c r="L36" i="2"/>
  <c r="W36" i="2" s="1"/>
  <c r="L37" i="2"/>
  <c r="W37" i="2" s="1"/>
  <c r="L38" i="2"/>
  <c r="W38" i="2" s="1"/>
  <c r="L39" i="2"/>
  <c r="W39" i="2" s="1"/>
  <c r="L40" i="2"/>
  <c r="W40" i="2" s="1"/>
  <c r="L41" i="2"/>
  <c r="W41" i="2" s="1"/>
  <c r="L42" i="2"/>
  <c r="W42" i="2" s="1"/>
  <c r="L43" i="2"/>
  <c r="W43" i="2" s="1"/>
  <c r="L44" i="2"/>
  <c r="W44" i="2" s="1"/>
  <c r="L45" i="2"/>
  <c r="W45" i="2" s="1"/>
  <c r="L46" i="2"/>
  <c r="W46" i="2" s="1"/>
  <c r="L47" i="2"/>
  <c r="W47" i="2" s="1"/>
  <c r="L48" i="2"/>
  <c r="W48" i="2" s="1"/>
  <c r="L49" i="2"/>
  <c r="W49" i="2" s="1"/>
  <c r="L50" i="2"/>
  <c r="W50" i="2" s="1"/>
  <c r="L51" i="2"/>
  <c r="W51" i="2" s="1"/>
  <c r="L52" i="2"/>
  <c r="W52" i="2" s="1"/>
  <c r="L53" i="2"/>
  <c r="W53" i="2" s="1"/>
  <c r="L54" i="2"/>
  <c r="W54" i="2" s="1"/>
  <c r="L55" i="2"/>
  <c r="W55" i="2" s="1"/>
  <c r="L56" i="2"/>
  <c r="W56" i="2" s="1"/>
  <c r="L57" i="2"/>
  <c r="W57" i="2" s="1"/>
  <c r="L58" i="2"/>
  <c r="W58" i="2" s="1"/>
  <c r="L59" i="2"/>
  <c r="W59" i="2" s="1"/>
  <c r="L60" i="2"/>
  <c r="W60" i="2" s="1"/>
  <c r="L61" i="2"/>
  <c r="W61" i="2" s="1"/>
  <c r="L62" i="2"/>
  <c r="W62" i="2" s="1"/>
  <c r="L63" i="2"/>
  <c r="W63" i="2" s="1"/>
  <c r="L64" i="2"/>
  <c r="W64" i="2" s="1"/>
  <c r="L65" i="2"/>
  <c r="W65" i="2" s="1"/>
  <c r="L66" i="2"/>
  <c r="W66" i="2" s="1"/>
  <c r="L67" i="2"/>
  <c r="W67" i="2" s="1"/>
  <c r="L68" i="2"/>
  <c r="W68" i="2" s="1"/>
  <c r="L69" i="2"/>
  <c r="W69" i="2" s="1"/>
  <c r="L70" i="2"/>
  <c r="W70" i="2" s="1"/>
  <c r="L71" i="2"/>
  <c r="W71" i="2" s="1"/>
  <c r="L72" i="2"/>
  <c r="W72" i="2" s="1"/>
  <c r="L73" i="2"/>
  <c r="W73" i="2" s="1"/>
  <c r="L74" i="2"/>
  <c r="W74" i="2" s="1"/>
  <c r="L75" i="2"/>
  <c r="W75" i="2" s="1"/>
  <c r="L76" i="2"/>
  <c r="W76" i="2" s="1"/>
  <c r="L77" i="2"/>
  <c r="W77" i="2" s="1"/>
  <c r="L78" i="2"/>
  <c r="W78" i="2" s="1"/>
  <c r="L79" i="2"/>
  <c r="W79" i="2" s="1"/>
  <c r="L80" i="2"/>
  <c r="W80" i="2" s="1"/>
  <c r="L81" i="2"/>
  <c r="W81" i="2" s="1"/>
  <c r="L82" i="2"/>
  <c r="W82" i="2" s="1"/>
  <c r="L83" i="2"/>
  <c r="W83" i="2" s="1"/>
  <c r="L84" i="2"/>
  <c r="W84" i="2" s="1"/>
  <c r="L85" i="2"/>
  <c r="W85" i="2" s="1"/>
  <c r="L86" i="2"/>
  <c r="W86" i="2" s="1"/>
  <c r="L87" i="2"/>
  <c r="W87" i="2" s="1"/>
  <c r="L88" i="2"/>
  <c r="W88" i="2" s="1"/>
  <c r="L89" i="2"/>
  <c r="W89" i="2" s="1"/>
  <c r="L90" i="2"/>
  <c r="W90" i="2" s="1"/>
  <c r="L91" i="2"/>
  <c r="W91" i="2" s="1"/>
  <c r="L92" i="2"/>
  <c r="W92" i="2" s="1"/>
  <c r="L93" i="2"/>
  <c r="W93" i="2" s="1"/>
  <c r="L94" i="2"/>
  <c r="W94" i="2" s="1"/>
  <c r="L95" i="2"/>
  <c r="W95" i="2" s="1"/>
  <c r="L96" i="2"/>
  <c r="W96" i="2" s="1"/>
  <c r="L97" i="2"/>
  <c r="W97" i="2" s="1"/>
  <c r="L98" i="2"/>
  <c r="W98" i="2" s="1"/>
  <c r="L99" i="2"/>
  <c r="W99" i="2" s="1"/>
  <c r="L100" i="2"/>
  <c r="W100" i="2" s="1"/>
  <c r="L101" i="2"/>
  <c r="W101" i="2" s="1"/>
  <c r="L102" i="2"/>
  <c r="W102" i="2" s="1"/>
  <c r="L103" i="2"/>
  <c r="W103" i="2" s="1"/>
  <c r="L104" i="2"/>
  <c r="W104" i="2" s="1"/>
  <c r="L105" i="2"/>
  <c r="W105" i="2" s="1"/>
  <c r="L106" i="2"/>
  <c r="W106" i="2" s="1"/>
  <c r="L107" i="2"/>
  <c r="W107" i="2" s="1"/>
  <c r="L108" i="2"/>
  <c r="W108" i="2" s="1"/>
  <c r="L109" i="2"/>
  <c r="W109" i="2" s="1"/>
  <c r="L110" i="2"/>
  <c r="W110" i="2" s="1"/>
  <c r="L111" i="2"/>
  <c r="W111" i="2" s="1"/>
  <c r="L112" i="2"/>
  <c r="W112" i="2" s="1"/>
  <c r="L113" i="2"/>
  <c r="W113" i="2" s="1"/>
  <c r="L114" i="2"/>
  <c r="W114" i="2" s="1"/>
  <c r="L115" i="2"/>
  <c r="W115" i="2" s="1"/>
  <c r="L116" i="2"/>
  <c r="W116" i="2" s="1"/>
  <c r="L117" i="2"/>
  <c r="W117" i="2" s="1"/>
  <c r="L118" i="2"/>
  <c r="W118" i="2" s="1"/>
  <c r="L119" i="2"/>
  <c r="W119" i="2" s="1"/>
  <c r="L120" i="2"/>
  <c r="W120" i="2" s="1"/>
  <c r="L121" i="2"/>
  <c r="W121" i="2" s="1"/>
  <c r="L122" i="2"/>
  <c r="W122" i="2" s="1"/>
  <c r="L123" i="2"/>
  <c r="W123" i="2" s="1"/>
  <c r="L124" i="2"/>
  <c r="W124" i="2" s="1"/>
  <c r="L125" i="2"/>
  <c r="W125" i="2" s="1"/>
  <c r="L126" i="2"/>
  <c r="W126" i="2" s="1"/>
  <c r="L127" i="2"/>
  <c r="W127" i="2" s="1"/>
  <c r="L128" i="2"/>
  <c r="W128" i="2" s="1"/>
  <c r="L129" i="2"/>
  <c r="W129" i="2" s="1"/>
  <c r="L130" i="2"/>
  <c r="W130" i="2" s="1"/>
  <c r="L131" i="2"/>
  <c r="W131" i="2" s="1"/>
  <c r="L132" i="2"/>
  <c r="W132" i="2" s="1"/>
  <c r="L133" i="2"/>
  <c r="W133" i="2" s="1"/>
  <c r="L134" i="2"/>
  <c r="W134" i="2" s="1"/>
  <c r="L135" i="2"/>
  <c r="W135" i="2" s="1"/>
  <c r="L136" i="2"/>
  <c r="W136" i="2" s="1"/>
  <c r="L137" i="2"/>
  <c r="W137" i="2" s="1"/>
  <c r="L138" i="2"/>
  <c r="W138" i="2" s="1"/>
  <c r="L139" i="2"/>
  <c r="W139" i="2" s="1"/>
  <c r="L140" i="2"/>
  <c r="W140" i="2" s="1"/>
  <c r="L141" i="2"/>
  <c r="W141" i="2" s="1"/>
  <c r="L142" i="2"/>
  <c r="W142" i="2" s="1"/>
  <c r="L143" i="2"/>
  <c r="W143" i="2" s="1"/>
  <c r="L144" i="2"/>
  <c r="W144" i="2" s="1"/>
  <c r="L145" i="2"/>
  <c r="W145" i="2" s="1"/>
  <c r="L146" i="2"/>
  <c r="W146" i="2" s="1"/>
  <c r="L147" i="2"/>
  <c r="W147" i="2" s="1"/>
  <c r="L148" i="2"/>
  <c r="W148" i="2" s="1"/>
  <c r="L149" i="2"/>
  <c r="W149" i="2" s="1"/>
  <c r="L150" i="2"/>
  <c r="W150" i="2" s="1"/>
  <c r="L151" i="2"/>
  <c r="W151" i="2" s="1"/>
  <c r="L152" i="2"/>
  <c r="W152" i="2" s="1"/>
  <c r="L153" i="2"/>
  <c r="W153" i="2" s="1"/>
  <c r="L154" i="2"/>
  <c r="W154" i="2" s="1"/>
  <c r="L155" i="2"/>
  <c r="W155" i="2" s="1"/>
  <c r="L156" i="2"/>
  <c r="W156" i="2" s="1"/>
  <c r="L157" i="2"/>
  <c r="W157" i="2" s="1"/>
  <c r="L158" i="2"/>
  <c r="W158" i="2" s="1"/>
  <c r="L159" i="2"/>
  <c r="W159" i="2" s="1"/>
  <c r="L160" i="2"/>
  <c r="W160" i="2" s="1"/>
  <c r="L161" i="2"/>
  <c r="W161" i="2" s="1"/>
  <c r="L162" i="2"/>
  <c r="W162" i="2" s="1"/>
  <c r="L163" i="2"/>
  <c r="W163" i="2" s="1"/>
  <c r="L164" i="2"/>
  <c r="W164" i="2" s="1"/>
  <c r="L165" i="2"/>
  <c r="W165" i="2" s="1"/>
  <c r="L166" i="2"/>
  <c r="W166" i="2" s="1"/>
  <c r="L167" i="2"/>
  <c r="W167" i="2" s="1"/>
  <c r="L168" i="2"/>
  <c r="W168" i="2" s="1"/>
  <c r="L169" i="2"/>
  <c r="W169" i="2" s="1"/>
  <c r="L170" i="2"/>
  <c r="W170" i="2" s="1"/>
  <c r="L171" i="2"/>
  <c r="W171" i="2" s="1"/>
  <c r="L172" i="2"/>
  <c r="W172" i="2" s="1"/>
  <c r="L173" i="2"/>
  <c r="W173" i="2" s="1"/>
  <c r="L174" i="2"/>
  <c r="W174" i="2" s="1"/>
  <c r="L175" i="2"/>
  <c r="W175" i="2" s="1"/>
  <c r="L176" i="2"/>
  <c r="W176" i="2" s="1"/>
  <c r="L177" i="2"/>
  <c r="W177" i="2" s="1"/>
  <c r="L178" i="2"/>
  <c r="W178" i="2" s="1"/>
  <c r="L179" i="2"/>
  <c r="W179" i="2" s="1"/>
  <c r="L180" i="2"/>
  <c r="W180" i="2" s="1"/>
  <c r="L181" i="2"/>
  <c r="W181" i="2" s="1"/>
  <c r="L182" i="2"/>
  <c r="W182" i="2" s="1"/>
  <c r="L183" i="2"/>
  <c r="W183" i="2" s="1"/>
  <c r="L184" i="2"/>
  <c r="W184" i="2" s="1"/>
  <c r="L185" i="2"/>
  <c r="W185" i="2" s="1"/>
  <c r="L186" i="2"/>
  <c r="W186" i="2" s="1"/>
  <c r="L187" i="2"/>
  <c r="W187" i="2" s="1"/>
  <c r="L188" i="2"/>
  <c r="W188" i="2" s="1"/>
  <c r="L189" i="2"/>
  <c r="W189" i="2" s="1"/>
  <c r="L190" i="2"/>
  <c r="W190" i="2" s="1"/>
  <c r="L191" i="2"/>
  <c r="W191" i="2" s="1"/>
  <c r="L192" i="2"/>
  <c r="W192" i="2" s="1"/>
  <c r="L193" i="2"/>
  <c r="W193" i="2" s="1"/>
  <c r="L194" i="2"/>
  <c r="W194" i="2" s="1"/>
  <c r="L195" i="2"/>
  <c r="W195" i="2" s="1"/>
  <c r="L196" i="2"/>
  <c r="W196" i="2" s="1"/>
  <c r="L197" i="2"/>
  <c r="W197" i="2" s="1"/>
  <c r="L198" i="2"/>
  <c r="W198" i="2" s="1"/>
  <c r="L199" i="2"/>
  <c r="W199" i="2" s="1"/>
  <c r="L200" i="2"/>
  <c r="W200" i="2" s="1"/>
  <c r="L201" i="2"/>
  <c r="W201" i="2" s="1"/>
  <c r="L202" i="2"/>
  <c r="W202" i="2" s="1"/>
  <c r="E25" i="1"/>
  <c r="E24" i="1"/>
  <c r="E23" i="1"/>
  <c r="E22" i="1"/>
  <c r="E21" i="1"/>
  <c r="E20" i="1"/>
  <c r="E19" i="1"/>
  <c r="E18" i="1"/>
  <c r="E26" i="1" s="1"/>
  <c r="C16" i="1"/>
  <c r="C15" i="1"/>
  <c r="C14" i="1"/>
  <c r="C13" i="1"/>
  <c r="C12" i="1"/>
  <c r="C11" i="1"/>
  <c r="C10" i="1"/>
  <c r="C7" i="1"/>
  <c r="C6" i="1"/>
  <c r="C5" i="1"/>
  <c r="C4" i="1"/>
  <c r="C3" i="1"/>
  <c r="C2" i="1"/>
  <c r="C1" i="1"/>
  <c r="E203" i="2"/>
  <c r="F203" i="2"/>
  <c r="G203" i="2"/>
  <c r="I203" i="2"/>
  <c r="J203" i="2"/>
  <c r="K203" i="2"/>
  <c r="W203" i="2" l="1"/>
  <c r="U10" i="2"/>
  <c r="U9" i="2"/>
  <c r="U8" i="2"/>
  <c r="U7" i="2"/>
  <c r="U6" i="2"/>
  <c r="U5" i="2"/>
  <c r="U4" i="2"/>
  <c r="U11" i="2"/>
  <c r="U3" i="2"/>
  <c r="V2" i="2"/>
  <c r="V10" i="2"/>
  <c r="V9" i="2"/>
  <c r="V8" i="2"/>
  <c r="V7" i="2"/>
  <c r="V6" i="2"/>
  <c r="V5" i="2"/>
  <c r="V4" i="2"/>
  <c r="V11" i="2"/>
  <c r="V3" i="2"/>
  <c r="M203" i="2"/>
  <c r="E27" i="1"/>
  <c r="B2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AEB822-728F-474D-813A-E68B7D1CC185}" keepAlive="1" name="Query - Session-2-data-file-1-payroll_data" description="Connection to the 'Session-2-data-file-1-payroll_data' query in the workbook." type="5" refreshedVersion="7" background="1" saveData="1">
    <dbPr connection="Provider=Microsoft.Mashup.OleDb.1;Data Source=$Workbook$;Location=Session-2-data-file-1-payroll_data;Extended Properties=&quot;&quot;" command="SELECT * FROM [Session-2-data-file-1-payroll_data]"/>
  </connection>
  <connection id="2" xr16:uid="{00633F40-5A2B-43F6-810D-EEE21252BEB0}" keepAlive="1" name="Query - Session-2-data-file-2-reference-data" description="Connection to the 'Session-2-data-file-2-reference-data' query in the workbook." type="5" refreshedVersion="7" background="1" saveData="1">
    <dbPr connection="Provider=Microsoft.Mashup.OleDb.1;Data Source=$Workbook$;Location=Session-2-data-file-2-reference-data;Extended Properties=&quot;&quot;" command="SELECT * FROM [Session-2-data-file-2-reference-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<sst xmlns="http://schemas.openxmlformats.org/spreadsheetml/2006/main" count="1996" uniqueCount="227">
  <si>
    <t>Employee ID</t>
  </si>
  <si>
    <t>Division</t>
  </si>
  <si>
    <t>Operating Unit</t>
  </si>
  <si>
    <t>Salary</t>
  </si>
  <si>
    <t>State</t>
  </si>
  <si>
    <t>Start Date</t>
  </si>
  <si>
    <t>Division_1</t>
  </si>
  <si>
    <t>Dept</t>
  </si>
  <si>
    <t>Tasty New York</t>
  </si>
  <si>
    <t>Tasty Biscuits</t>
  </si>
  <si>
    <t>NJ</t>
  </si>
  <si>
    <t xml:space="preserve"> -   </t>
  </si>
  <si>
    <t>IT Services</t>
  </si>
  <si>
    <t>NY</t>
  </si>
  <si>
    <t>Tasty Soups</t>
  </si>
  <si>
    <t>CT</t>
  </si>
  <si>
    <t>Luxury Treats</t>
  </si>
  <si>
    <t xml:space="preserve"> 2,010 </t>
  </si>
  <si>
    <t xml:space="preserve"> 29,035 </t>
  </si>
  <si>
    <t xml:space="preserve"> 16,668 </t>
  </si>
  <si>
    <t>Tasty Bizkits</t>
  </si>
  <si>
    <t xml:space="preserve"> 14,448 </t>
  </si>
  <si>
    <t xml:space="preserve"> 1,960 </t>
  </si>
  <si>
    <t xml:space="preserve"> 30,268 </t>
  </si>
  <si>
    <t>WA</t>
  </si>
  <si>
    <t xml:space="preserve"> 12,490 </t>
  </si>
  <si>
    <t xml:space="preserve"> 18,874 </t>
  </si>
  <si>
    <t>Tasty Snacks Food</t>
  </si>
  <si>
    <t xml:space="preserve"> 18,586 </t>
  </si>
  <si>
    <t xml:space="preserve"> 10,386 </t>
  </si>
  <si>
    <t>Marketing</t>
  </si>
  <si>
    <t xml:space="preserve"> 11,300 </t>
  </si>
  <si>
    <t xml:space="preserve"> 15,944 </t>
  </si>
  <si>
    <t>Plant Support Services</t>
  </si>
  <si>
    <t>Finance</t>
  </si>
  <si>
    <t>Human Resources</t>
  </si>
  <si>
    <t xml:space="preserve"> 6,487 </t>
  </si>
  <si>
    <t xml:space="preserve"> 29,594 </t>
  </si>
  <si>
    <t xml:space="preserve"> 11,229 </t>
  </si>
  <si>
    <t xml:space="preserve"> 8,500 </t>
  </si>
  <si>
    <t>NT</t>
  </si>
  <si>
    <t xml:space="preserve"> 12,317 </t>
  </si>
  <si>
    <t xml:space="preserve"> 7,299 </t>
  </si>
  <si>
    <t xml:space="preserve"> 6,106 </t>
  </si>
  <si>
    <t xml:space="preserve"> 21,754 </t>
  </si>
  <si>
    <t xml:space="preserve"> 6,932 </t>
  </si>
  <si>
    <t xml:space="preserve"> 37,663 </t>
  </si>
  <si>
    <t xml:space="preserve"> 68,092 </t>
  </si>
  <si>
    <t xml:space="preserve"> 5,751 </t>
  </si>
  <si>
    <t xml:space="preserve"> 12,210 </t>
  </si>
  <si>
    <t xml:space="preserve"> 8,868 </t>
  </si>
  <si>
    <t xml:space="preserve"> 14,857 </t>
  </si>
  <si>
    <t xml:space="preserve"> 15,341 </t>
  </si>
  <si>
    <t xml:space="preserve"> 21,536 </t>
  </si>
  <si>
    <t xml:space="preserve"> 23,032 </t>
  </si>
  <si>
    <t xml:space="preserve"> 19,659 </t>
  </si>
  <si>
    <t xml:space="preserve"> 13,417 </t>
  </si>
  <si>
    <t xml:space="preserve"> 19,597 </t>
  </si>
  <si>
    <t xml:space="preserve"> 10,885 </t>
  </si>
  <si>
    <t xml:space="preserve"> 6,948 </t>
  </si>
  <si>
    <t xml:space="preserve"> 11,906 </t>
  </si>
  <si>
    <t xml:space="preserve"> 12,236 </t>
  </si>
  <si>
    <t xml:space="preserve"> 20,281 </t>
  </si>
  <si>
    <t xml:space="preserve"> 11,376 </t>
  </si>
  <si>
    <t xml:space="preserve"> 12,330 </t>
  </si>
  <si>
    <t xml:space="preserve"> 23,430 </t>
  </si>
  <si>
    <t xml:space="preserve"> 24,256 </t>
  </si>
  <si>
    <t xml:space="preserve"> 5,522 </t>
  </si>
  <si>
    <t xml:space="preserve"> 16,798 </t>
  </si>
  <si>
    <t xml:space="preserve"> 26,206 </t>
  </si>
  <si>
    <t xml:space="preserve"> 18,854 </t>
  </si>
  <si>
    <t xml:space="preserve"> 7,334 </t>
  </si>
  <si>
    <t xml:space="preserve"> 10,274 </t>
  </si>
  <si>
    <t xml:space="preserve"> 11,272 </t>
  </si>
  <si>
    <t>Natural Health Foods</t>
  </si>
  <si>
    <t xml:space="preserve"> 26,755 </t>
  </si>
  <si>
    <t xml:space="preserve"> 10,096 </t>
  </si>
  <si>
    <t xml:space="preserve"> 5,014 </t>
  </si>
  <si>
    <t xml:space="preserve"> 10,535 </t>
  </si>
  <si>
    <t xml:space="preserve"> 11,084 </t>
  </si>
  <si>
    <t xml:space="preserve"> 12,395 </t>
  </si>
  <si>
    <t xml:space="preserve"> 6,274 </t>
  </si>
  <si>
    <t xml:space="preserve"> 9,860 </t>
  </si>
  <si>
    <t xml:space="preserve"> 6,008 </t>
  </si>
  <si>
    <t xml:space="preserve"> 7,119 </t>
  </si>
  <si>
    <t xml:space="preserve"> 9,973 </t>
  </si>
  <si>
    <t xml:space="preserve"> 18,482 </t>
  </si>
  <si>
    <t xml:space="preserve"> 4,692 </t>
  </si>
  <si>
    <t xml:space="preserve"> 27,201 </t>
  </si>
  <si>
    <t xml:space="preserve"> 14,935 </t>
  </si>
  <si>
    <t xml:space="preserve"> 1,745 </t>
  </si>
  <si>
    <t xml:space="preserve"> 5,080 </t>
  </si>
  <si>
    <t xml:space="preserve"> 5,797 </t>
  </si>
  <si>
    <t>Communication &amp; Strategic Sales</t>
  </si>
  <si>
    <t xml:space="preserve"> 9,817 </t>
  </si>
  <si>
    <t xml:space="preserve"> 5,228 </t>
  </si>
  <si>
    <t xml:space="preserve"> 5,496 </t>
  </si>
  <si>
    <t xml:space="preserve"> 9,278 </t>
  </si>
  <si>
    <t xml:space="preserve"> 8,620 </t>
  </si>
  <si>
    <t xml:space="preserve"> 11,364 </t>
  </si>
  <si>
    <t xml:space="preserve"> 7,191 </t>
  </si>
  <si>
    <t xml:space="preserve"> 19,292 </t>
  </si>
  <si>
    <t xml:space="preserve"> 5,718 </t>
  </si>
  <si>
    <t xml:space="preserve"> 5,094 </t>
  </si>
  <si>
    <t xml:space="preserve"> 5,816 </t>
  </si>
  <si>
    <t xml:space="preserve"> 7,592 </t>
  </si>
  <si>
    <t xml:space="preserve"> 5,754 </t>
  </si>
  <si>
    <t xml:space="preserve"> 5,558 </t>
  </si>
  <si>
    <t xml:space="preserve"> 9,678 </t>
  </si>
  <si>
    <t xml:space="preserve"> 5,333 </t>
  </si>
  <si>
    <t xml:space="preserve"> 5,072 </t>
  </si>
  <si>
    <t xml:space="preserve"> 10,179 </t>
  </si>
  <si>
    <t xml:space="preserve"> 8,422 </t>
  </si>
  <si>
    <t xml:space="preserve"> 10,437 </t>
  </si>
  <si>
    <t xml:space="preserve"> 10,868 </t>
  </si>
  <si>
    <t xml:space="preserve"> 7,107 </t>
  </si>
  <si>
    <t xml:space="preserve"> 5,571 </t>
  </si>
  <si>
    <t xml:space="preserve"> 11,390 </t>
  </si>
  <si>
    <t xml:space="preserve"> 17,815 </t>
  </si>
  <si>
    <t xml:space="preserve"> 5,678 </t>
  </si>
  <si>
    <t xml:space="preserve"> 11,681 </t>
  </si>
  <si>
    <t xml:space="preserve"> 8,552 </t>
  </si>
  <si>
    <t xml:space="preserve"> 8,852 </t>
  </si>
  <si>
    <t xml:space="preserve"> 17,264 </t>
  </si>
  <si>
    <t xml:space="preserve"> 10,547 </t>
  </si>
  <si>
    <t xml:space="preserve"> 8,903 </t>
  </si>
  <si>
    <t xml:space="preserve"> 6,508 </t>
  </si>
  <si>
    <t xml:space="preserve"> 12,635 </t>
  </si>
  <si>
    <t xml:space="preserve"> 12,432 </t>
  </si>
  <si>
    <t xml:space="preserve"> 20,300 </t>
  </si>
  <si>
    <t xml:space="preserve"> 11,197 </t>
  </si>
  <si>
    <t xml:space="preserve"> 1,846 </t>
  </si>
  <si>
    <t xml:space="preserve"> 12,176 </t>
  </si>
  <si>
    <t xml:space="preserve"> 1,922 </t>
  </si>
  <si>
    <t/>
  </si>
  <si>
    <t xml:space="preserve"> 5,000 </t>
  </si>
  <si>
    <t xml:space="preserve"> 17,113 </t>
  </si>
  <si>
    <t xml:space="preserve"> 2,786 </t>
  </si>
  <si>
    <t xml:space="preserve"> 2,839 </t>
  </si>
  <si>
    <t xml:space="preserve"> 25,686 </t>
  </si>
  <si>
    <t xml:space="preserve"> 9,739 </t>
  </si>
  <si>
    <t>Job Title</t>
  </si>
  <si>
    <t>Gender</t>
  </si>
  <si>
    <t>Column1</t>
  </si>
  <si>
    <t>IT Manager</t>
  </si>
  <si>
    <t>M</t>
  </si>
  <si>
    <t>Assistant</t>
  </si>
  <si>
    <t>F</t>
  </si>
  <si>
    <t>Head of IT</t>
  </si>
  <si>
    <t>Administrative Support</t>
  </si>
  <si>
    <t>IT Leader</t>
  </si>
  <si>
    <t>Plant Supervisor</t>
  </si>
  <si>
    <t>Plant Leader</t>
  </si>
  <si>
    <t>Director</t>
  </si>
  <si>
    <t>Plant Manager</t>
  </si>
  <si>
    <t>Plant Worker</t>
  </si>
  <si>
    <t>Marketing Senior Assistant</t>
  </si>
  <si>
    <t>Head of Marketing</t>
  </si>
  <si>
    <t>Finance Manager</t>
  </si>
  <si>
    <t>Senior Assistant</t>
  </si>
  <si>
    <t>Head of Support Services</t>
  </si>
  <si>
    <t>Team Leader</t>
  </si>
  <si>
    <t>Manager</t>
  </si>
  <si>
    <t>Marketing Assistant</t>
  </si>
  <si>
    <t>Human Resource Officer</t>
  </si>
  <si>
    <t>Sales Director</t>
  </si>
  <si>
    <t>Sales Leader</t>
  </si>
  <si>
    <t>Sales Manager</t>
  </si>
  <si>
    <t>Sales Assistance</t>
  </si>
  <si>
    <t>Marketing Manager</t>
  </si>
  <si>
    <t>CEO</t>
  </si>
  <si>
    <t>CFO</t>
  </si>
  <si>
    <t>Head of Finance</t>
  </si>
  <si>
    <t xml:space="preserve">Professor </t>
  </si>
  <si>
    <t>Joshua O'Donnell Sebastian Hunt</t>
  </si>
  <si>
    <t>Month</t>
  </si>
  <si>
    <t>Day</t>
  </si>
  <si>
    <t>Year</t>
  </si>
  <si>
    <t>Total_Compensation</t>
  </si>
  <si>
    <t>Total_Comp2</t>
  </si>
  <si>
    <t>Tenure</t>
  </si>
  <si>
    <t>Tasty New Jersey</t>
  </si>
  <si>
    <t>Division_fix</t>
  </si>
  <si>
    <t>Division_updated</t>
  </si>
  <si>
    <t>Tasty_OP</t>
  </si>
  <si>
    <t>Select Random 5%</t>
  </si>
  <si>
    <t>Employee_Division</t>
  </si>
  <si>
    <t>Percent of Overtime</t>
  </si>
  <si>
    <t>Overtime_Pay</t>
  </si>
  <si>
    <t>Row Labels</t>
  </si>
  <si>
    <t>Grand Total</t>
  </si>
  <si>
    <t>Count of Employee ID</t>
  </si>
  <si>
    <t>Average of Total_Compensation</t>
  </si>
  <si>
    <t>Average of Tenure</t>
  </si>
  <si>
    <t>Bin</t>
  </si>
  <si>
    <t>More</t>
  </si>
  <si>
    <t>Frequency</t>
  </si>
  <si>
    <t>With Data analysis toolpak</t>
  </si>
  <si>
    <t>With insert histogram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</si>
  <si>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</si>
  <si>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</si>
  <si>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</si>
  <si>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</si>
  <si>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</si>
  <si>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</si>
  <si>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</si>
  <si>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</si>
  <si>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</si>
  <si>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</si>
  <si>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</si>
  <si>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</si>
  <si>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</si>
  <si>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</si>
  <si>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</si>
  <si>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</si>
  <si>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</si>
  <si>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</si>
  <si>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</si>
  <si>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</si>
  <si>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</si>
  <si>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</si>
  <si>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</si>
  <si>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</si>
  <si>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Average of Salary</t>
  </si>
  <si>
    <t>YEAR</t>
  </si>
  <si>
    <t>Distinct Count of YEAR</t>
  </si>
  <si>
    <t>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</si>
</sst>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2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0" borderId="3" xfId="0" applyFont="1" applyBorder="1"/>
    <xf numFmtId="0" fontId="0" fillId="2" borderId="3" xfId="0" applyFont="1" applyFill="1" applyBorder="1"/>
    <xf numFmtId="0" fontId="0" fillId="0" borderId="4" xfId="0" applyFont="1" applyBorder="1"/>
    <xf numFmtId="0" fontId="0" fillId="2" borderId="4" xfId="0" applyFont="1" applyFill="1" applyBorder="1"/>
    <xf numFmtId="0" fontId="3" fillId="3" borderId="4" xfId="0" applyFont="1" applyFill="1" applyBorder="1"/>
    <xf numFmtId="0" fontId="3" fillId="3" borderId="3" xfId="0" applyFont="1" applyFill="1" applyBorder="1"/>
    <xf numFmtId="0" fontId="0" fillId="2" borderId="3" xfId="0" applyNumberFormat="1" applyFont="1" applyFill="1" applyBorder="1"/>
    <xf numFmtId="0" fontId="0" fillId="0" borderId="3" xfId="0" applyNumberFormat="1" applyFont="1" applyBorder="1"/>
    <xf numFmtId="14" fontId="0" fillId="2" borderId="3" xfId="0" applyNumberFormat="1" applyFont="1" applyFill="1" applyBorder="1"/>
    <xf numFmtId="14" fontId="0" fillId="0" borderId="3" xfId="0" applyNumberFormat="1" applyFont="1" applyBorder="1"/>
  </cellXfs>
  <cellStyles count="1">
    <cellStyle name="Normal" xfId="0" builtinId="0"/>
  </cellStyles>
  <dxfs count="17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correlation!$A$6:$A$206</c:f>
              <c:numCache>
                <c:formatCode>General</c:formatCode>
                <c:ptCount val="201"/>
                <c:pt idx="0">
                  <c:v>28334</c:v>
                </c:pt>
                <c:pt idx="1">
                  <c:v>56555</c:v>
                </c:pt>
                <c:pt idx="2">
                  <c:v>26887</c:v>
                </c:pt>
                <c:pt idx="3">
                  <c:v>29678.42</c:v>
                </c:pt>
                <c:pt idx="4">
                  <c:v>168449</c:v>
                </c:pt>
                <c:pt idx="5">
                  <c:v>38917</c:v>
                </c:pt>
                <c:pt idx="6">
                  <c:v>79585</c:v>
                </c:pt>
                <c:pt idx="7">
                  <c:v>25990</c:v>
                </c:pt>
                <c:pt idx="8">
                  <c:v>100507</c:v>
                </c:pt>
                <c:pt idx="9">
                  <c:v>193565</c:v>
                </c:pt>
                <c:pt idx="10">
                  <c:v>186310</c:v>
                </c:pt>
                <c:pt idx="11">
                  <c:v>108307</c:v>
                </c:pt>
                <c:pt idx="12">
                  <c:v>186310</c:v>
                </c:pt>
                <c:pt idx="13">
                  <c:v>186310</c:v>
                </c:pt>
                <c:pt idx="14">
                  <c:v>111118</c:v>
                </c:pt>
                <c:pt idx="15">
                  <c:v>72242</c:v>
                </c:pt>
                <c:pt idx="16">
                  <c:v>39207.300000000003</c:v>
                </c:pt>
                <c:pt idx="17">
                  <c:v>168154</c:v>
                </c:pt>
                <c:pt idx="18">
                  <c:v>23874.15</c:v>
                </c:pt>
                <c:pt idx="19">
                  <c:v>299552</c:v>
                </c:pt>
                <c:pt idx="20">
                  <c:v>83266</c:v>
                </c:pt>
                <c:pt idx="21">
                  <c:v>35414</c:v>
                </c:pt>
                <c:pt idx="22">
                  <c:v>134816</c:v>
                </c:pt>
                <c:pt idx="23">
                  <c:v>26745</c:v>
                </c:pt>
                <c:pt idx="24">
                  <c:v>38458</c:v>
                </c:pt>
                <c:pt idx="25">
                  <c:v>138721</c:v>
                </c:pt>
                <c:pt idx="26">
                  <c:v>123906</c:v>
                </c:pt>
                <c:pt idx="27">
                  <c:v>69237</c:v>
                </c:pt>
                <c:pt idx="28">
                  <c:v>137842</c:v>
                </c:pt>
                <c:pt idx="29">
                  <c:v>80716</c:v>
                </c:pt>
                <c:pt idx="30">
                  <c:v>45498</c:v>
                </c:pt>
                <c:pt idx="31">
                  <c:v>106290</c:v>
                </c:pt>
                <c:pt idx="32">
                  <c:v>40113</c:v>
                </c:pt>
                <c:pt idx="33">
                  <c:v>39780</c:v>
                </c:pt>
                <c:pt idx="34">
                  <c:v>52385</c:v>
                </c:pt>
                <c:pt idx="35">
                  <c:v>749564</c:v>
                </c:pt>
                <c:pt idx="36">
                  <c:v>171600</c:v>
                </c:pt>
                <c:pt idx="37">
                  <c:v>234050</c:v>
                </c:pt>
                <c:pt idx="38">
                  <c:v>100272</c:v>
                </c:pt>
                <c:pt idx="39">
                  <c:v>173317</c:v>
                </c:pt>
                <c:pt idx="40">
                  <c:v>80350</c:v>
                </c:pt>
                <c:pt idx="41">
                  <c:v>121422</c:v>
                </c:pt>
                <c:pt idx="42">
                  <c:v>43249</c:v>
                </c:pt>
                <c:pt idx="43">
                  <c:v>71873</c:v>
                </c:pt>
                <c:pt idx="44">
                  <c:v>120371</c:v>
                </c:pt>
                <c:pt idx="45">
                  <c:v>184963</c:v>
                </c:pt>
                <c:pt idx="46">
                  <c:v>112294</c:v>
                </c:pt>
                <c:pt idx="47">
                  <c:v>141672</c:v>
                </c:pt>
                <c:pt idx="48">
                  <c:v>76752</c:v>
                </c:pt>
                <c:pt idx="49">
                  <c:v>175052</c:v>
                </c:pt>
                <c:pt idx="50">
                  <c:v>129273</c:v>
                </c:pt>
                <c:pt idx="51">
                  <c:v>60733.95</c:v>
                </c:pt>
                <c:pt idx="52">
                  <c:v>156180</c:v>
                </c:pt>
                <c:pt idx="53">
                  <c:v>87979</c:v>
                </c:pt>
                <c:pt idx="54">
                  <c:v>45619</c:v>
                </c:pt>
                <c:pt idx="55">
                  <c:v>87718</c:v>
                </c:pt>
                <c:pt idx="56">
                  <c:v>76331</c:v>
                </c:pt>
                <c:pt idx="57">
                  <c:v>115101</c:v>
                </c:pt>
                <c:pt idx="58">
                  <c:v>145025</c:v>
                </c:pt>
                <c:pt idx="59">
                  <c:v>115101</c:v>
                </c:pt>
                <c:pt idx="60">
                  <c:v>49609</c:v>
                </c:pt>
                <c:pt idx="61">
                  <c:v>26116</c:v>
                </c:pt>
                <c:pt idx="62">
                  <c:v>109561</c:v>
                </c:pt>
                <c:pt idx="63">
                  <c:v>66402.210000000006</c:v>
                </c:pt>
                <c:pt idx="64">
                  <c:v>46210</c:v>
                </c:pt>
                <c:pt idx="65">
                  <c:v>163752</c:v>
                </c:pt>
                <c:pt idx="66">
                  <c:v>23914</c:v>
                </c:pt>
                <c:pt idx="67">
                  <c:v>141690</c:v>
                </c:pt>
                <c:pt idx="68">
                  <c:v>47927</c:v>
                </c:pt>
                <c:pt idx="69">
                  <c:v>53089</c:v>
                </c:pt>
                <c:pt idx="70">
                  <c:v>110844</c:v>
                </c:pt>
                <c:pt idx="71">
                  <c:v>150986</c:v>
                </c:pt>
                <c:pt idx="72">
                  <c:v>20193</c:v>
                </c:pt>
                <c:pt idx="73">
                  <c:v>53062</c:v>
                </c:pt>
                <c:pt idx="74">
                  <c:v>59002</c:v>
                </c:pt>
                <c:pt idx="75">
                  <c:v>89732</c:v>
                </c:pt>
                <c:pt idx="76">
                  <c:v>74297</c:v>
                </c:pt>
                <c:pt idx="77">
                  <c:v>70209</c:v>
                </c:pt>
                <c:pt idx="78">
                  <c:v>53666</c:v>
                </c:pt>
                <c:pt idx="79">
                  <c:v>130646</c:v>
                </c:pt>
                <c:pt idx="80">
                  <c:v>54424</c:v>
                </c:pt>
                <c:pt idx="81">
                  <c:v>46318</c:v>
                </c:pt>
                <c:pt idx="82">
                  <c:v>148824</c:v>
                </c:pt>
                <c:pt idx="83">
                  <c:v>67980</c:v>
                </c:pt>
                <c:pt idx="84">
                  <c:v>112671</c:v>
                </c:pt>
                <c:pt idx="85">
                  <c:v>49462</c:v>
                </c:pt>
                <c:pt idx="86">
                  <c:v>20717</c:v>
                </c:pt>
                <c:pt idx="87">
                  <c:v>82201</c:v>
                </c:pt>
                <c:pt idx="88">
                  <c:v>93720</c:v>
                </c:pt>
                <c:pt idx="89">
                  <c:v>93293</c:v>
                </c:pt>
                <c:pt idx="90">
                  <c:v>36813</c:v>
                </c:pt>
                <c:pt idx="91">
                  <c:v>73034</c:v>
                </c:pt>
                <c:pt idx="92">
                  <c:v>97060</c:v>
                </c:pt>
                <c:pt idx="93">
                  <c:v>89782</c:v>
                </c:pt>
                <c:pt idx="94">
                  <c:v>48892</c:v>
                </c:pt>
                <c:pt idx="95">
                  <c:v>41095</c:v>
                </c:pt>
                <c:pt idx="96">
                  <c:v>43354</c:v>
                </c:pt>
                <c:pt idx="97">
                  <c:v>99091</c:v>
                </c:pt>
                <c:pt idx="98">
                  <c:v>100956</c:v>
                </c:pt>
                <c:pt idx="99">
                  <c:v>41784</c:v>
                </c:pt>
                <c:pt idx="100">
                  <c:v>24661</c:v>
                </c:pt>
                <c:pt idx="101">
                  <c:v>43894</c:v>
                </c:pt>
                <c:pt idx="102">
                  <c:v>48192.6</c:v>
                </c:pt>
                <c:pt idx="103">
                  <c:v>49581</c:v>
                </c:pt>
                <c:pt idx="104">
                  <c:v>34853</c:v>
                </c:pt>
                <c:pt idx="105">
                  <c:v>65735</c:v>
                </c:pt>
                <c:pt idx="106">
                  <c:v>37551</c:v>
                </c:pt>
                <c:pt idx="107">
                  <c:v>37471</c:v>
                </c:pt>
                <c:pt idx="108">
                  <c:v>62330</c:v>
                </c:pt>
                <c:pt idx="109">
                  <c:v>123212</c:v>
                </c:pt>
                <c:pt idx="110">
                  <c:v>198198</c:v>
                </c:pt>
                <c:pt idx="111">
                  <c:v>36096</c:v>
                </c:pt>
                <c:pt idx="112">
                  <c:v>91953</c:v>
                </c:pt>
                <c:pt idx="113">
                  <c:v>160008</c:v>
                </c:pt>
                <c:pt idx="114">
                  <c:v>99568</c:v>
                </c:pt>
                <c:pt idx="115">
                  <c:v>87242</c:v>
                </c:pt>
                <c:pt idx="116">
                  <c:v>31747</c:v>
                </c:pt>
                <c:pt idx="117">
                  <c:v>21999</c:v>
                </c:pt>
                <c:pt idx="118">
                  <c:v>18015</c:v>
                </c:pt>
                <c:pt idx="119">
                  <c:v>41408</c:v>
                </c:pt>
                <c:pt idx="120">
                  <c:v>138128</c:v>
                </c:pt>
                <c:pt idx="121">
                  <c:v>30439</c:v>
                </c:pt>
                <c:pt idx="122">
                  <c:v>70123</c:v>
                </c:pt>
                <c:pt idx="123">
                  <c:v>20122</c:v>
                </c:pt>
                <c:pt idx="124">
                  <c:v>32389</c:v>
                </c:pt>
                <c:pt idx="125">
                  <c:v>49130</c:v>
                </c:pt>
                <c:pt idx="126">
                  <c:v>46967</c:v>
                </c:pt>
                <c:pt idx="127">
                  <c:v>34853</c:v>
                </c:pt>
                <c:pt idx="128">
                  <c:v>39254</c:v>
                </c:pt>
                <c:pt idx="129">
                  <c:v>115972</c:v>
                </c:pt>
                <c:pt idx="130">
                  <c:v>57465</c:v>
                </c:pt>
                <c:pt idx="131">
                  <c:v>32695</c:v>
                </c:pt>
                <c:pt idx="132">
                  <c:v>75760</c:v>
                </c:pt>
                <c:pt idx="133">
                  <c:v>32208</c:v>
                </c:pt>
                <c:pt idx="134">
                  <c:v>39950</c:v>
                </c:pt>
                <c:pt idx="135">
                  <c:v>25188</c:v>
                </c:pt>
                <c:pt idx="136">
                  <c:v>27605</c:v>
                </c:pt>
                <c:pt idx="137">
                  <c:v>42870</c:v>
                </c:pt>
                <c:pt idx="138">
                  <c:v>35737</c:v>
                </c:pt>
                <c:pt idx="139">
                  <c:v>36384</c:v>
                </c:pt>
                <c:pt idx="140">
                  <c:v>48463</c:v>
                </c:pt>
                <c:pt idx="141">
                  <c:v>50611</c:v>
                </c:pt>
                <c:pt idx="142">
                  <c:v>47946</c:v>
                </c:pt>
                <c:pt idx="143">
                  <c:v>34738</c:v>
                </c:pt>
                <c:pt idx="144">
                  <c:v>29479</c:v>
                </c:pt>
                <c:pt idx="145">
                  <c:v>53767</c:v>
                </c:pt>
                <c:pt idx="146">
                  <c:v>35554</c:v>
                </c:pt>
                <c:pt idx="147">
                  <c:v>42266</c:v>
                </c:pt>
                <c:pt idx="148">
                  <c:v>63616</c:v>
                </c:pt>
                <c:pt idx="149">
                  <c:v>46787</c:v>
                </c:pt>
                <c:pt idx="150">
                  <c:v>29399</c:v>
                </c:pt>
                <c:pt idx="151">
                  <c:v>115972</c:v>
                </c:pt>
                <c:pt idx="152">
                  <c:v>108680</c:v>
                </c:pt>
                <c:pt idx="153">
                  <c:v>39486</c:v>
                </c:pt>
                <c:pt idx="154">
                  <c:v>30951</c:v>
                </c:pt>
                <c:pt idx="155">
                  <c:v>75931</c:v>
                </c:pt>
                <c:pt idx="156">
                  <c:v>127253</c:v>
                </c:pt>
                <c:pt idx="157">
                  <c:v>203400</c:v>
                </c:pt>
                <c:pt idx="158">
                  <c:v>35488</c:v>
                </c:pt>
                <c:pt idx="159">
                  <c:v>83436</c:v>
                </c:pt>
                <c:pt idx="160">
                  <c:v>47510</c:v>
                </c:pt>
                <c:pt idx="161">
                  <c:v>32514</c:v>
                </c:pt>
                <c:pt idx="162">
                  <c:v>49177</c:v>
                </c:pt>
                <c:pt idx="163">
                  <c:v>22761</c:v>
                </c:pt>
                <c:pt idx="164">
                  <c:v>115093</c:v>
                </c:pt>
                <c:pt idx="165">
                  <c:v>33920</c:v>
                </c:pt>
                <c:pt idx="166">
                  <c:v>19345.2</c:v>
                </c:pt>
                <c:pt idx="167">
                  <c:v>75335</c:v>
                </c:pt>
                <c:pt idx="168">
                  <c:v>89032</c:v>
                </c:pt>
                <c:pt idx="169">
                  <c:v>40675</c:v>
                </c:pt>
                <c:pt idx="170">
                  <c:v>70194</c:v>
                </c:pt>
                <c:pt idx="171">
                  <c:v>362250</c:v>
                </c:pt>
                <c:pt idx="172">
                  <c:v>85287</c:v>
                </c:pt>
                <c:pt idx="173">
                  <c:v>62852</c:v>
                </c:pt>
                <c:pt idx="174">
                  <c:v>155403</c:v>
                </c:pt>
                <c:pt idx="175">
                  <c:v>145000</c:v>
                </c:pt>
                <c:pt idx="176">
                  <c:v>159954</c:v>
                </c:pt>
                <c:pt idx="177">
                  <c:v>40717</c:v>
                </c:pt>
                <c:pt idx="178">
                  <c:v>92324</c:v>
                </c:pt>
                <c:pt idx="179">
                  <c:v>241749</c:v>
                </c:pt>
                <c:pt idx="180">
                  <c:v>32100</c:v>
                </c:pt>
                <c:pt idx="181">
                  <c:v>135286</c:v>
                </c:pt>
                <c:pt idx="182">
                  <c:v>96090</c:v>
                </c:pt>
                <c:pt idx="183">
                  <c:v>60500</c:v>
                </c:pt>
                <c:pt idx="184">
                  <c:v>100000</c:v>
                </c:pt>
                <c:pt idx="185">
                  <c:v>229017</c:v>
                </c:pt>
                <c:pt idx="186">
                  <c:v>91156</c:v>
                </c:pt>
                <c:pt idx="187">
                  <c:v>40765</c:v>
                </c:pt>
                <c:pt idx="188">
                  <c:v>197353</c:v>
                </c:pt>
                <c:pt idx="189">
                  <c:v>46367</c:v>
                </c:pt>
                <c:pt idx="190">
                  <c:v>47056</c:v>
                </c:pt>
                <c:pt idx="191">
                  <c:v>92324</c:v>
                </c:pt>
                <c:pt idx="192">
                  <c:v>375852.28</c:v>
                </c:pt>
                <c:pt idx="193">
                  <c:v>142610</c:v>
                </c:pt>
                <c:pt idx="194">
                  <c:v>69641</c:v>
                </c:pt>
                <c:pt idx="195">
                  <c:v>70987</c:v>
                </c:pt>
                <c:pt idx="196">
                  <c:v>30985</c:v>
                </c:pt>
                <c:pt idx="197">
                  <c:v>95841</c:v>
                </c:pt>
                <c:pt idx="198">
                  <c:v>75865</c:v>
                </c:pt>
                <c:pt idx="199">
                  <c:v>171238</c:v>
                </c:pt>
                <c:pt idx="200">
                  <c:v>97390</c:v>
                </c:pt>
              </c:numCache>
            </c:numRef>
          </c:xVal>
          <c:yVal>
            <c:numRef>
              <c:f>correlation!$B$6:$B$206</c:f>
              <c:numCache>
                <c:formatCode>General</c:formatCode>
                <c:ptCount val="201"/>
                <c:pt idx="0">
                  <c:v>20</c:v>
                </c:pt>
                <c:pt idx="1">
                  <c:v>10</c:v>
                </c:pt>
                <c:pt idx="2">
                  <c:v>19</c:v>
                </c:pt>
                <c:pt idx="3">
                  <c:v>19</c:v>
                </c:pt>
                <c:pt idx="4">
                  <c:v>25</c:v>
                </c:pt>
                <c:pt idx="5">
                  <c:v>16</c:v>
                </c:pt>
                <c:pt idx="6">
                  <c:v>22</c:v>
                </c:pt>
                <c:pt idx="7">
                  <c:v>10</c:v>
                </c:pt>
                <c:pt idx="8">
                  <c:v>70</c:v>
                </c:pt>
                <c:pt idx="9">
                  <c:v>54</c:v>
                </c:pt>
                <c:pt idx="10">
                  <c:v>62</c:v>
                </c:pt>
                <c:pt idx="11">
                  <c:v>59</c:v>
                </c:pt>
                <c:pt idx="12">
                  <c:v>62</c:v>
                </c:pt>
                <c:pt idx="13">
                  <c:v>62</c:v>
                </c:pt>
                <c:pt idx="14">
                  <c:v>67</c:v>
                </c:pt>
                <c:pt idx="15">
                  <c:v>63</c:v>
                </c:pt>
                <c:pt idx="16">
                  <c:v>48</c:v>
                </c:pt>
                <c:pt idx="17">
                  <c:v>47</c:v>
                </c:pt>
                <c:pt idx="18">
                  <c:v>16</c:v>
                </c:pt>
                <c:pt idx="19">
                  <c:v>43</c:v>
                </c:pt>
                <c:pt idx="20">
                  <c:v>42</c:v>
                </c:pt>
                <c:pt idx="21">
                  <c:v>37</c:v>
                </c:pt>
                <c:pt idx="22">
                  <c:v>40</c:v>
                </c:pt>
                <c:pt idx="23">
                  <c:v>15</c:v>
                </c:pt>
                <c:pt idx="24">
                  <c:v>20</c:v>
                </c:pt>
                <c:pt idx="25">
                  <c:v>33</c:v>
                </c:pt>
                <c:pt idx="26">
                  <c:v>36</c:v>
                </c:pt>
                <c:pt idx="27">
                  <c:v>42</c:v>
                </c:pt>
                <c:pt idx="28">
                  <c:v>63</c:v>
                </c:pt>
                <c:pt idx="29">
                  <c:v>34</c:v>
                </c:pt>
                <c:pt idx="30">
                  <c:v>15</c:v>
                </c:pt>
                <c:pt idx="31">
                  <c:v>24</c:v>
                </c:pt>
                <c:pt idx="32">
                  <c:v>34</c:v>
                </c:pt>
                <c:pt idx="33">
                  <c:v>20</c:v>
                </c:pt>
                <c:pt idx="34">
                  <c:v>18</c:v>
                </c:pt>
                <c:pt idx="35">
                  <c:v>8</c:v>
                </c:pt>
                <c:pt idx="36">
                  <c:v>22</c:v>
                </c:pt>
                <c:pt idx="37">
                  <c:v>35</c:v>
                </c:pt>
                <c:pt idx="38">
                  <c:v>22</c:v>
                </c:pt>
                <c:pt idx="39">
                  <c:v>26</c:v>
                </c:pt>
                <c:pt idx="40">
                  <c:v>17</c:v>
                </c:pt>
                <c:pt idx="41">
                  <c:v>15</c:v>
                </c:pt>
                <c:pt idx="42">
                  <c:v>31</c:v>
                </c:pt>
                <c:pt idx="43">
                  <c:v>32</c:v>
                </c:pt>
                <c:pt idx="44">
                  <c:v>23</c:v>
                </c:pt>
                <c:pt idx="45">
                  <c:v>31</c:v>
                </c:pt>
                <c:pt idx="46">
                  <c:v>30</c:v>
                </c:pt>
                <c:pt idx="47">
                  <c:v>29</c:v>
                </c:pt>
                <c:pt idx="48">
                  <c:v>9</c:v>
                </c:pt>
                <c:pt idx="49">
                  <c:v>38</c:v>
                </c:pt>
                <c:pt idx="50">
                  <c:v>44</c:v>
                </c:pt>
                <c:pt idx="51">
                  <c:v>32</c:v>
                </c:pt>
                <c:pt idx="52">
                  <c:v>32</c:v>
                </c:pt>
                <c:pt idx="53">
                  <c:v>27</c:v>
                </c:pt>
                <c:pt idx="54">
                  <c:v>25</c:v>
                </c:pt>
                <c:pt idx="55">
                  <c:v>22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19</c:v>
                </c:pt>
                <c:pt idx="61">
                  <c:v>17</c:v>
                </c:pt>
                <c:pt idx="62">
                  <c:v>16</c:v>
                </c:pt>
                <c:pt idx="63">
                  <c:v>37</c:v>
                </c:pt>
                <c:pt idx="64">
                  <c:v>8</c:v>
                </c:pt>
                <c:pt idx="65">
                  <c:v>39</c:v>
                </c:pt>
                <c:pt idx="66">
                  <c:v>22</c:v>
                </c:pt>
                <c:pt idx="67">
                  <c:v>16</c:v>
                </c:pt>
                <c:pt idx="68">
                  <c:v>23</c:v>
                </c:pt>
                <c:pt idx="69">
                  <c:v>24</c:v>
                </c:pt>
                <c:pt idx="70">
                  <c:v>42</c:v>
                </c:pt>
                <c:pt idx="71">
                  <c:v>33</c:v>
                </c:pt>
                <c:pt idx="72">
                  <c:v>24</c:v>
                </c:pt>
                <c:pt idx="73">
                  <c:v>23</c:v>
                </c:pt>
                <c:pt idx="74">
                  <c:v>21</c:v>
                </c:pt>
                <c:pt idx="75">
                  <c:v>19</c:v>
                </c:pt>
                <c:pt idx="76">
                  <c:v>16</c:v>
                </c:pt>
                <c:pt idx="77">
                  <c:v>16</c:v>
                </c:pt>
                <c:pt idx="78">
                  <c:v>15</c:v>
                </c:pt>
                <c:pt idx="79">
                  <c:v>40</c:v>
                </c:pt>
                <c:pt idx="80">
                  <c:v>14</c:v>
                </c:pt>
                <c:pt idx="81">
                  <c:v>22</c:v>
                </c:pt>
                <c:pt idx="82">
                  <c:v>28</c:v>
                </c:pt>
                <c:pt idx="83">
                  <c:v>18</c:v>
                </c:pt>
                <c:pt idx="84">
                  <c:v>21</c:v>
                </c:pt>
                <c:pt idx="85">
                  <c:v>35</c:v>
                </c:pt>
                <c:pt idx="86">
                  <c:v>21</c:v>
                </c:pt>
                <c:pt idx="87">
                  <c:v>20</c:v>
                </c:pt>
                <c:pt idx="88">
                  <c:v>24</c:v>
                </c:pt>
                <c:pt idx="89">
                  <c:v>22</c:v>
                </c:pt>
                <c:pt idx="90">
                  <c:v>19</c:v>
                </c:pt>
                <c:pt idx="91">
                  <c:v>20</c:v>
                </c:pt>
                <c:pt idx="92">
                  <c:v>33</c:v>
                </c:pt>
                <c:pt idx="93">
                  <c:v>18</c:v>
                </c:pt>
                <c:pt idx="94">
                  <c:v>18</c:v>
                </c:pt>
                <c:pt idx="95">
                  <c:v>29</c:v>
                </c:pt>
                <c:pt idx="96">
                  <c:v>43</c:v>
                </c:pt>
                <c:pt idx="97">
                  <c:v>22</c:v>
                </c:pt>
                <c:pt idx="98">
                  <c:v>21</c:v>
                </c:pt>
                <c:pt idx="99">
                  <c:v>31</c:v>
                </c:pt>
                <c:pt idx="100">
                  <c:v>16</c:v>
                </c:pt>
                <c:pt idx="101">
                  <c:v>17</c:v>
                </c:pt>
                <c:pt idx="102">
                  <c:v>13</c:v>
                </c:pt>
                <c:pt idx="103">
                  <c:v>18</c:v>
                </c:pt>
                <c:pt idx="104">
                  <c:v>43</c:v>
                </c:pt>
                <c:pt idx="105">
                  <c:v>29</c:v>
                </c:pt>
                <c:pt idx="106">
                  <c:v>25</c:v>
                </c:pt>
                <c:pt idx="107">
                  <c:v>8</c:v>
                </c:pt>
                <c:pt idx="108">
                  <c:v>24</c:v>
                </c:pt>
                <c:pt idx="109">
                  <c:v>11</c:v>
                </c:pt>
                <c:pt idx="110">
                  <c:v>41</c:v>
                </c:pt>
                <c:pt idx="111">
                  <c:v>21</c:v>
                </c:pt>
                <c:pt idx="112">
                  <c:v>58</c:v>
                </c:pt>
                <c:pt idx="113">
                  <c:v>71</c:v>
                </c:pt>
                <c:pt idx="114">
                  <c:v>34</c:v>
                </c:pt>
                <c:pt idx="115">
                  <c:v>33</c:v>
                </c:pt>
                <c:pt idx="116">
                  <c:v>21</c:v>
                </c:pt>
                <c:pt idx="117">
                  <c:v>29</c:v>
                </c:pt>
                <c:pt idx="118">
                  <c:v>29</c:v>
                </c:pt>
                <c:pt idx="119">
                  <c:v>25</c:v>
                </c:pt>
                <c:pt idx="120">
                  <c:v>41</c:v>
                </c:pt>
                <c:pt idx="121">
                  <c:v>22</c:v>
                </c:pt>
                <c:pt idx="122">
                  <c:v>24</c:v>
                </c:pt>
                <c:pt idx="123">
                  <c:v>20</c:v>
                </c:pt>
                <c:pt idx="124">
                  <c:v>22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24</c:v>
                </c:pt>
                <c:pt idx="129">
                  <c:v>20</c:v>
                </c:pt>
                <c:pt idx="130">
                  <c:v>18</c:v>
                </c:pt>
                <c:pt idx="131">
                  <c:v>18</c:v>
                </c:pt>
                <c:pt idx="132">
                  <c:v>19</c:v>
                </c:pt>
                <c:pt idx="133">
                  <c:v>21</c:v>
                </c:pt>
                <c:pt idx="134">
                  <c:v>20</c:v>
                </c:pt>
                <c:pt idx="135">
                  <c:v>15</c:v>
                </c:pt>
                <c:pt idx="136">
                  <c:v>18</c:v>
                </c:pt>
                <c:pt idx="137">
                  <c:v>17</c:v>
                </c:pt>
                <c:pt idx="138">
                  <c:v>22</c:v>
                </c:pt>
                <c:pt idx="139">
                  <c:v>20</c:v>
                </c:pt>
                <c:pt idx="140">
                  <c:v>15</c:v>
                </c:pt>
                <c:pt idx="141">
                  <c:v>16</c:v>
                </c:pt>
                <c:pt idx="142">
                  <c:v>17</c:v>
                </c:pt>
                <c:pt idx="143">
                  <c:v>19</c:v>
                </c:pt>
                <c:pt idx="144">
                  <c:v>15</c:v>
                </c:pt>
                <c:pt idx="145">
                  <c:v>19</c:v>
                </c:pt>
                <c:pt idx="146">
                  <c:v>16</c:v>
                </c:pt>
                <c:pt idx="147">
                  <c:v>17</c:v>
                </c:pt>
                <c:pt idx="148">
                  <c:v>20</c:v>
                </c:pt>
                <c:pt idx="149">
                  <c:v>18</c:v>
                </c:pt>
                <c:pt idx="150">
                  <c:v>16</c:v>
                </c:pt>
                <c:pt idx="151">
                  <c:v>20</c:v>
                </c:pt>
                <c:pt idx="152">
                  <c:v>17</c:v>
                </c:pt>
                <c:pt idx="153">
                  <c:v>19</c:v>
                </c:pt>
                <c:pt idx="154">
                  <c:v>18</c:v>
                </c:pt>
                <c:pt idx="155">
                  <c:v>17</c:v>
                </c:pt>
                <c:pt idx="156">
                  <c:v>16</c:v>
                </c:pt>
                <c:pt idx="157">
                  <c:v>24</c:v>
                </c:pt>
                <c:pt idx="158">
                  <c:v>17</c:v>
                </c:pt>
                <c:pt idx="159">
                  <c:v>18</c:v>
                </c:pt>
                <c:pt idx="160">
                  <c:v>17</c:v>
                </c:pt>
                <c:pt idx="161">
                  <c:v>14</c:v>
                </c:pt>
                <c:pt idx="162">
                  <c:v>15</c:v>
                </c:pt>
                <c:pt idx="163">
                  <c:v>14</c:v>
                </c:pt>
                <c:pt idx="164">
                  <c:v>16</c:v>
                </c:pt>
                <c:pt idx="165">
                  <c:v>15</c:v>
                </c:pt>
                <c:pt idx="166">
                  <c:v>15</c:v>
                </c:pt>
                <c:pt idx="167">
                  <c:v>28</c:v>
                </c:pt>
                <c:pt idx="168">
                  <c:v>15</c:v>
                </c:pt>
                <c:pt idx="169">
                  <c:v>22</c:v>
                </c:pt>
                <c:pt idx="170">
                  <c:v>18</c:v>
                </c:pt>
                <c:pt idx="171">
                  <c:v>38</c:v>
                </c:pt>
                <c:pt idx="172">
                  <c:v>15</c:v>
                </c:pt>
                <c:pt idx="173">
                  <c:v>20</c:v>
                </c:pt>
                <c:pt idx="174">
                  <c:v>24</c:v>
                </c:pt>
                <c:pt idx="175">
                  <c:v>32</c:v>
                </c:pt>
                <c:pt idx="176">
                  <c:v>18</c:v>
                </c:pt>
                <c:pt idx="177">
                  <c:v>11</c:v>
                </c:pt>
                <c:pt idx="178">
                  <c:v>9</c:v>
                </c:pt>
                <c:pt idx="179">
                  <c:v>10</c:v>
                </c:pt>
                <c:pt idx="180">
                  <c:v>16</c:v>
                </c:pt>
                <c:pt idx="181">
                  <c:v>18</c:v>
                </c:pt>
                <c:pt idx="182">
                  <c:v>19</c:v>
                </c:pt>
                <c:pt idx="183">
                  <c:v>15</c:v>
                </c:pt>
                <c:pt idx="184">
                  <c:v>19</c:v>
                </c:pt>
                <c:pt idx="185">
                  <c:v>20</c:v>
                </c:pt>
                <c:pt idx="186">
                  <c:v>18</c:v>
                </c:pt>
                <c:pt idx="187">
                  <c:v>17</c:v>
                </c:pt>
                <c:pt idx="188">
                  <c:v>18</c:v>
                </c:pt>
                <c:pt idx="189">
                  <c:v>121</c:v>
                </c:pt>
                <c:pt idx="190">
                  <c:v>23</c:v>
                </c:pt>
                <c:pt idx="191">
                  <c:v>9</c:v>
                </c:pt>
                <c:pt idx="192">
                  <c:v>21</c:v>
                </c:pt>
                <c:pt idx="193">
                  <c:v>19</c:v>
                </c:pt>
                <c:pt idx="194">
                  <c:v>21</c:v>
                </c:pt>
                <c:pt idx="195">
                  <c:v>21</c:v>
                </c:pt>
                <c:pt idx="196">
                  <c:v>23</c:v>
                </c:pt>
                <c:pt idx="197">
                  <c:v>26</c:v>
                </c:pt>
                <c:pt idx="198">
                  <c:v>14</c:v>
                </c:pt>
                <c:pt idx="199">
                  <c:v>18</c:v>
                </c:pt>
                <c:pt idx="200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7-43E2-B313-DE34247D0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603376"/>
        <c:axId val="2028600880"/>
      </c:scatterChart>
      <c:valAx>
        <c:axId val="202860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00880"/>
        <c:crosses val="autoZero"/>
        <c:crossBetween val="midCat"/>
      </c:valAx>
      <c:valAx>
        <c:axId val="202860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0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 Data_joh105.xlsx]visualizations!PivotTable2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visualizations!$I$2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visualizations!$H$3:$H$8</c:f>
              <c:strCache>
                <c:ptCount val="5"/>
                <c:pt idx="0">
                  <c:v>CT</c:v>
                </c:pt>
                <c:pt idx="1">
                  <c:v>NJ</c:v>
                </c:pt>
                <c:pt idx="2">
                  <c:v>NT</c:v>
                </c:pt>
                <c:pt idx="3">
                  <c:v>NY</c:v>
                </c:pt>
                <c:pt idx="4">
                  <c:v>WA</c:v>
                </c:pt>
              </c:strCache>
            </c:strRef>
          </c:cat>
          <c:val>
            <c:numRef>
              <c:f>visualizations!$I$3:$I$8</c:f>
              <c:numCache>
                <c:formatCode>General</c:formatCode>
                <c:ptCount val="5"/>
                <c:pt idx="0">
                  <c:v>41</c:v>
                </c:pt>
                <c:pt idx="1">
                  <c:v>84</c:v>
                </c:pt>
                <c:pt idx="2">
                  <c:v>1</c:v>
                </c:pt>
                <c:pt idx="3">
                  <c:v>56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B-4D90-A1A8-65857BB44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7893824"/>
        <c:axId val="715316352"/>
      </c:barChart>
      <c:catAx>
        <c:axId val="128789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316352"/>
        <c:crosses val="autoZero"/>
        <c:auto val="1"/>
        <c:lblAlgn val="ctr"/>
        <c:lblOffset val="100"/>
        <c:noMultiLvlLbl val="0"/>
      </c:catAx>
      <c:valAx>
        <c:axId val="71531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89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Tenure Vs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0"/>
          <c:order val="0"/>
          <c:tx>
            <c:strRef>
              <c:f>visualizations!$O$1</c:f>
              <c:strCache>
                <c:ptCount val="1"/>
                <c:pt idx="0">
                  <c:v>Tenure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visualizations!$O$2:$O$202</c:f>
              <c:numCache>
                <c:formatCode>General</c:formatCode>
                <c:ptCount val="201"/>
                <c:pt idx="0">
                  <c:v>20</c:v>
                </c:pt>
                <c:pt idx="1">
                  <c:v>10</c:v>
                </c:pt>
                <c:pt idx="2">
                  <c:v>19</c:v>
                </c:pt>
                <c:pt idx="3">
                  <c:v>19</c:v>
                </c:pt>
                <c:pt idx="4">
                  <c:v>25</c:v>
                </c:pt>
                <c:pt idx="5">
                  <c:v>16</c:v>
                </c:pt>
                <c:pt idx="6">
                  <c:v>22</c:v>
                </c:pt>
                <c:pt idx="7">
                  <c:v>10</c:v>
                </c:pt>
                <c:pt idx="8">
                  <c:v>70</c:v>
                </c:pt>
                <c:pt idx="9">
                  <c:v>54</c:v>
                </c:pt>
                <c:pt idx="10">
                  <c:v>62</c:v>
                </c:pt>
                <c:pt idx="11">
                  <c:v>59</c:v>
                </c:pt>
                <c:pt idx="12">
                  <c:v>62</c:v>
                </c:pt>
                <c:pt idx="13">
                  <c:v>62</c:v>
                </c:pt>
                <c:pt idx="14">
                  <c:v>67</c:v>
                </c:pt>
                <c:pt idx="15">
                  <c:v>63</c:v>
                </c:pt>
                <c:pt idx="16">
                  <c:v>48</c:v>
                </c:pt>
                <c:pt idx="17">
                  <c:v>47</c:v>
                </c:pt>
                <c:pt idx="18">
                  <c:v>16</c:v>
                </c:pt>
                <c:pt idx="19">
                  <c:v>43</c:v>
                </c:pt>
                <c:pt idx="20">
                  <c:v>42</c:v>
                </c:pt>
                <c:pt idx="21">
                  <c:v>37</c:v>
                </c:pt>
                <c:pt idx="22">
                  <c:v>40</c:v>
                </c:pt>
                <c:pt idx="23">
                  <c:v>15</c:v>
                </c:pt>
                <c:pt idx="24">
                  <c:v>20</c:v>
                </c:pt>
                <c:pt idx="25">
                  <c:v>33</c:v>
                </c:pt>
                <c:pt idx="26">
                  <c:v>36</c:v>
                </c:pt>
                <c:pt idx="27">
                  <c:v>42</c:v>
                </c:pt>
                <c:pt idx="28">
                  <c:v>63</c:v>
                </c:pt>
                <c:pt idx="29">
                  <c:v>34</c:v>
                </c:pt>
                <c:pt idx="30">
                  <c:v>15</c:v>
                </c:pt>
                <c:pt idx="31">
                  <c:v>24</c:v>
                </c:pt>
                <c:pt idx="32">
                  <c:v>34</c:v>
                </c:pt>
                <c:pt idx="33">
                  <c:v>20</c:v>
                </c:pt>
                <c:pt idx="34">
                  <c:v>18</c:v>
                </c:pt>
                <c:pt idx="35">
                  <c:v>8</c:v>
                </c:pt>
                <c:pt idx="36">
                  <c:v>22</c:v>
                </c:pt>
                <c:pt idx="37">
                  <c:v>35</c:v>
                </c:pt>
                <c:pt idx="38">
                  <c:v>22</c:v>
                </c:pt>
                <c:pt idx="39">
                  <c:v>26</c:v>
                </c:pt>
                <c:pt idx="40">
                  <c:v>17</c:v>
                </c:pt>
                <c:pt idx="41">
                  <c:v>15</c:v>
                </c:pt>
                <c:pt idx="42">
                  <c:v>31</c:v>
                </c:pt>
                <c:pt idx="43">
                  <c:v>32</c:v>
                </c:pt>
                <c:pt idx="44">
                  <c:v>23</c:v>
                </c:pt>
                <c:pt idx="45">
                  <c:v>31</c:v>
                </c:pt>
                <c:pt idx="46">
                  <c:v>30</c:v>
                </c:pt>
                <c:pt idx="47">
                  <c:v>29</c:v>
                </c:pt>
                <c:pt idx="48">
                  <c:v>9</c:v>
                </c:pt>
                <c:pt idx="49">
                  <c:v>38</c:v>
                </c:pt>
                <c:pt idx="50">
                  <c:v>44</c:v>
                </c:pt>
                <c:pt idx="51">
                  <c:v>32</c:v>
                </c:pt>
                <c:pt idx="52">
                  <c:v>32</c:v>
                </c:pt>
                <c:pt idx="53">
                  <c:v>27</c:v>
                </c:pt>
                <c:pt idx="54">
                  <c:v>25</c:v>
                </c:pt>
                <c:pt idx="55">
                  <c:v>22</c:v>
                </c:pt>
                <c:pt idx="56">
                  <c:v>27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19</c:v>
                </c:pt>
                <c:pt idx="61">
                  <c:v>17</c:v>
                </c:pt>
                <c:pt idx="62">
                  <c:v>16</c:v>
                </c:pt>
                <c:pt idx="63">
                  <c:v>37</c:v>
                </c:pt>
                <c:pt idx="64">
                  <c:v>8</c:v>
                </c:pt>
                <c:pt idx="65">
                  <c:v>39</c:v>
                </c:pt>
                <c:pt idx="66">
                  <c:v>22</c:v>
                </c:pt>
                <c:pt idx="67">
                  <c:v>16</c:v>
                </c:pt>
                <c:pt idx="68">
                  <c:v>23</c:v>
                </c:pt>
                <c:pt idx="69">
                  <c:v>24</c:v>
                </c:pt>
                <c:pt idx="70">
                  <c:v>42</c:v>
                </c:pt>
                <c:pt idx="71">
                  <c:v>33</c:v>
                </c:pt>
                <c:pt idx="72">
                  <c:v>24</c:v>
                </c:pt>
                <c:pt idx="73">
                  <c:v>23</c:v>
                </c:pt>
                <c:pt idx="74">
                  <c:v>21</c:v>
                </c:pt>
                <c:pt idx="75">
                  <c:v>19</c:v>
                </c:pt>
                <c:pt idx="76">
                  <c:v>16</c:v>
                </c:pt>
                <c:pt idx="77">
                  <c:v>16</c:v>
                </c:pt>
                <c:pt idx="78">
                  <c:v>15</c:v>
                </c:pt>
                <c:pt idx="79">
                  <c:v>40</c:v>
                </c:pt>
                <c:pt idx="80">
                  <c:v>14</c:v>
                </c:pt>
                <c:pt idx="81">
                  <c:v>22</c:v>
                </c:pt>
                <c:pt idx="82">
                  <c:v>28</c:v>
                </c:pt>
                <c:pt idx="83">
                  <c:v>18</c:v>
                </c:pt>
                <c:pt idx="84">
                  <c:v>21</c:v>
                </c:pt>
                <c:pt idx="85">
                  <c:v>35</c:v>
                </c:pt>
                <c:pt idx="86">
                  <c:v>21</c:v>
                </c:pt>
                <c:pt idx="87">
                  <c:v>20</c:v>
                </c:pt>
                <c:pt idx="88">
                  <c:v>24</c:v>
                </c:pt>
                <c:pt idx="89">
                  <c:v>22</c:v>
                </c:pt>
                <c:pt idx="90">
                  <c:v>19</c:v>
                </c:pt>
                <c:pt idx="91">
                  <c:v>20</c:v>
                </c:pt>
                <c:pt idx="92">
                  <c:v>33</c:v>
                </c:pt>
                <c:pt idx="93">
                  <c:v>18</c:v>
                </c:pt>
                <c:pt idx="94">
                  <c:v>18</c:v>
                </c:pt>
                <c:pt idx="95">
                  <c:v>29</c:v>
                </c:pt>
                <c:pt idx="96">
                  <c:v>43</c:v>
                </c:pt>
                <c:pt idx="97">
                  <c:v>22</c:v>
                </c:pt>
                <c:pt idx="98">
                  <c:v>21</c:v>
                </c:pt>
                <c:pt idx="99">
                  <c:v>31</c:v>
                </c:pt>
                <c:pt idx="100">
                  <c:v>16</c:v>
                </c:pt>
                <c:pt idx="101">
                  <c:v>17</c:v>
                </c:pt>
                <c:pt idx="102">
                  <c:v>13</c:v>
                </c:pt>
                <c:pt idx="103">
                  <c:v>18</c:v>
                </c:pt>
                <c:pt idx="104">
                  <c:v>43</c:v>
                </c:pt>
                <c:pt idx="105">
                  <c:v>29</c:v>
                </c:pt>
                <c:pt idx="106">
                  <c:v>25</c:v>
                </c:pt>
                <c:pt idx="107">
                  <c:v>8</c:v>
                </c:pt>
                <c:pt idx="108">
                  <c:v>24</c:v>
                </c:pt>
                <c:pt idx="109">
                  <c:v>11</c:v>
                </c:pt>
                <c:pt idx="110">
                  <c:v>41</c:v>
                </c:pt>
                <c:pt idx="111">
                  <c:v>21</c:v>
                </c:pt>
                <c:pt idx="112">
                  <c:v>58</c:v>
                </c:pt>
                <c:pt idx="113">
                  <c:v>71</c:v>
                </c:pt>
                <c:pt idx="114">
                  <c:v>34</c:v>
                </c:pt>
                <c:pt idx="115">
                  <c:v>33</c:v>
                </c:pt>
                <c:pt idx="116">
                  <c:v>21</c:v>
                </c:pt>
                <c:pt idx="117">
                  <c:v>29</c:v>
                </c:pt>
                <c:pt idx="118">
                  <c:v>29</c:v>
                </c:pt>
                <c:pt idx="119">
                  <c:v>25</c:v>
                </c:pt>
                <c:pt idx="120">
                  <c:v>41</c:v>
                </c:pt>
                <c:pt idx="121">
                  <c:v>22</c:v>
                </c:pt>
                <c:pt idx="122">
                  <c:v>24</c:v>
                </c:pt>
                <c:pt idx="123">
                  <c:v>20</c:v>
                </c:pt>
                <c:pt idx="124">
                  <c:v>22</c:v>
                </c:pt>
                <c:pt idx="125">
                  <c:v>19</c:v>
                </c:pt>
                <c:pt idx="126">
                  <c:v>19</c:v>
                </c:pt>
                <c:pt idx="127">
                  <c:v>19</c:v>
                </c:pt>
                <c:pt idx="128">
                  <c:v>24</c:v>
                </c:pt>
                <c:pt idx="129">
                  <c:v>20</c:v>
                </c:pt>
                <c:pt idx="130">
                  <c:v>18</c:v>
                </c:pt>
                <c:pt idx="131">
                  <c:v>18</c:v>
                </c:pt>
                <c:pt idx="132">
                  <c:v>19</c:v>
                </c:pt>
                <c:pt idx="133">
                  <c:v>21</c:v>
                </c:pt>
                <c:pt idx="134">
                  <c:v>20</c:v>
                </c:pt>
                <c:pt idx="135">
                  <c:v>15</c:v>
                </c:pt>
                <c:pt idx="136">
                  <c:v>18</c:v>
                </c:pt>
                <c:pt idx="137">
                  <c:v>17</c:v>
                </c:pt>
                <c:pt idx="138">
                  <c:v>22</c:v>
                </c:pt>
                <c:pt idx="139">
                  <c:v>20</c:v>
                </c:pt>
                <c:pt idx="140">
                  <c:v>15</c:v>
                </c:pt>
                <c:pt idx="141">
                  <c:v>16</c:v>
                </c:pt>
                <c:pt idx="142">
                  <c:v>17</c:v>
                </c:pt>
                <c:pt idx="143">
                  <c:v>19</c:v>
                </c:pt>
                <c:pt idx="144">
                  <c:v>15</c:v>
                </c:pt>
                <c:pt idx="145">
                  <c:v>19</c:v>
                </c:pt>
                <c:pt idx="146">
                  <c:v>16</c:v>
                </c:pt>
                <c:pt idx="147">
                  <c:v>17</c:v>
                </c:pt>
                <c:pt idx="148">
                  <c:v>20</c:v>
                </c:pt>
                <c:pt idx="149">
                  <c:v>18</c:v>
                </c:pt>
                <c:pt idx="150">
                  <c:v>16</c:v>
                </c:pt>
                <c:pt idx="151">
                  <c:v>20</c:v>
                </c:pt>
                <c:pt idx="152">
                  <c:v>17</c:v>
                </c:pt>
                <c:pt idx="153">
                  <c:v>19</c:v>
                </c:pt>
                <c:pt idx="154">
                  <c:v>18</c:v>
                </c:pt>
                <c:pt idx="155">
                  <c:v>17</c:v>
                </c:pt>
                <c:pt idx="156">
                  <c:v>16</c:v>
                </c:pt>
                <c:pt idx="157">
                  <c:v>24</c:v>
                </c:pt>
                <c:pt idx="158">
                  <c:v>17</c:v>
                </c:pt>
                <c:pt idx="159">
                  <c:v>18</c:v>
                </c:pt>
                <c:pt idx="160">
                  <c:v>17</c:v>
                </c:pt>
                <c:pt idx="161">
                  <c:v>14</c:v>
                </c:pt>
                <c:pt idx="162">
                  <c:v>15</c:v>
                </c:pt>
                <c:pt idx="163">
                  <c:v>14</c:v>
                </c:pt>
                <c:pt idx="164">
                  <c:v>16</c:v>
                </c:pt>
                <c:pt idx="165">
                  <c:v>15</c:v>
                </c:pt>
                <c:pt idx="166">
                  <c:v>15</c:v>
                </c:pt>
                <c:pt idx="167">
                  <c:v>28</c:v>
                </c:pt>
                <c:pt idx="168">
                  <c:v>15</c:v>
                </c:pt>
                <c:pt idx="169">
                  <c:v>22</c:v>
                </c:pt>
                <c:pt idx="170">
                  <c:v>18</c:v>
                </c:pt>
                <c:pt idx="171">
                  <c:v>38</c:v>
                </c:pt>
                <c:pt idx="172">
                  <c:v>15</c:v>
                </c:pt>
                <c:pt idx="173">
                  <c:v>20</c:v>
                </c:pt>
                <c:pt idx="174">
                  <c:v>24</c:v>
                </c:pt>
                <c:pt idx="175">
                  <c:v>32</c:v>
                </c:pt>
                <c:pt idx="176">
                  <c:v>18</c:v>
                </c:pt>
                <c:pt idx="177">
                  <c:v>11</c:v>
                </c:pt>
                <c:pt idx="178">
                  <c:v>9</c:v>
                </c:pt>
                <c:pt idx="179">
                  <c:v>10</c:v>
                </c:pt>
                <c:pt idx="180">
                  <c:v>16</c:v>
                </c:pt>
                <c:pt idx="181">
                  <c:v>18</c:v>
                </c:pt>
                <c:pt idx="182">
                  <c:v>19</c:v>
                </c:pt>
                <c:pt idx="183">
                  <c:v>15</c:v>
                </c:pt>
                <c:pt idx="184">
                  <c:v>19</c:v>
                </c:pt>
                <c:pt idx="185">
                  <c:v>20</c:v>
                </c:pt>
                <c:pt idx="186">
                  <c:v>18</c:v>
                </c:pt>
                <c:pt idx="187">
                  <c:v>17</c:v>
                </c:pt>
                <c:pt idx="188">
                  <c:v>18</c:v>
                </c:pt>
                <c:pt idx="189">
                  <c:v>121</c:v>
                </c:pt>
                <c:pt idx="190">
                  <c:v>23</c:v>
                </c:pt>
                <c:pt idx="191">
                  <c:v>9</c:v>
                </c:pt>
                <c:pt idx="192">
                  <c:v>21</c:v>
                </c:pt>
                <c:pt idx="193">
                  <c:v>19</c:v>
                </c:pt>
                <c:pt idx="194">
                  <c:v>21</c:v>
                </c:pt>
                <c:pt idx="195">
                  <c:v>21</c:v>
                </c:pt>
                <c:pt idx="196">
                  <c:v>23</c:v>
                </c:pt>
                <c:pt idx="197">
                  <c:v>26</c:v>
                </c:pt>
                <c:pt idx="198">
                  <c:v>14</c:v>
                </c:pt>
                <c:pt idx="199">
                  <c:v>18</c:v>
                </c:pt>
                <c:pt idx="200">
                  <c:v>20</c:v>
                </c:pt>
              </c:numCache>
            </c:numRef>
          </c:xVal>
          <c:yVal>
            <c:numRef>
              <c:f>visualizations!$N$2:$N$202</c:f>
              <c:numCache>
                <c:formatCode>General</c:formatCode>
                <c:ptCount val="201"/>
                <c:pt idx="0">
                  <c:v>28334</c:v>
                </c:pt>
                <c:pt idx="1">
                  <c:v>56555</c:v>
                </c:pt>
                <c:pt idx="2">
                  <c:v>26887</c:v>
                </c:pt>
                <c:pt idx="3">
                  <c:v>29678.42</c:v>
                </c:pt>
                <c:pt idx="4">
                  <c:v>168449</c:v>
                </c:pt>
                <c:pt idx="5">
                  <c:v>38917</c:v>
                </c:pt>
                <c:pt idx="6">
                  <c:v>79585</c:v>
                </c:pt>
                <c:pt idx="7">
                  <c:v>25990</c:v>
                </c:pt>
                <c:pt idx="8">
                  <c:v>100507</c:v>
                </c:pt>
                <c:pt idx="9">
                  <c:v>193565</c:v>
                </c:pt>
                <c:pt idx="10">
                  <c:v>186310</c:v>
                </c:pt>
                <c:pt idx="11">
                  <c:v>108307</c:v>
                </c:pt>
                <c:pt idx="12">
                  <c:v>186310</c:v>
                </c:pt>
                <c:pt idx="13">
                  <c:v>186310</c:v>
                </c:pt>
                <c:pt idx="14">
                  <c:v>111118</c:v>
                </c:pt>
                <c:pt idx="15">
                  <c:v>72242</c:v>
                </c:pt>
                <c:pt idx="16">
                  <c:v>39207.300000000003</c:v>
                </c:pt>
                <c:pt idx="17">
                  <c:v>168154</c:v>
                </c:pt>
                <c:pt idx="18">
                  <c:v>23874.15</c:v>
                </c:pt>
                <c:pt idx="19">
                  <c:v>299552</c:v>
                </c:pt>
                <c:pt idx="20">
                  <c:v>83266</c:v>
                </c:pt>
                <c:pt idx="21">
                  <c:v>35414</c:v>
                </c:pt>
                <c:pt idx="22">
                  <c:v>134816</c:v>
                </c:pt>
                <c:pt idx="23">
                  <c:v>26745</c:v>
                </c:pt>
                <c:pt idx="24">
                  <c:v>38458</c:v>
                </c:pt>
                <c:pt idx="25">
                  <c:v>138721</c:v>
                </c:pt>
                <c:pt idx="26">
                  <c:v>123906</c:v>
                </c:pt>
                <c:pt idx="27">
                  <c:v>69237</c:v>
                </c:pt>
                <c:pt idx="28">
                  <c:v>137842</c:v>
                </c:pt>
                <c:pt idx="29">
                  <c:v>80716</c:v>
                </c:pt>
                <c:pt idx="30">
                  <c:v>45498</c:v>
                </c:pt>
                <c:pt idx="31">
                  <c:v>106290</c:v>
                </c:pt>
                <c:pt idx="32">
                  <c:v>40113</c:v>
                </c:pt>
                <c:pt idx="33">
                  <c:v>39780</c:v>
                </c:pt>
                <c:pt idx="34">
                  <c:v>52385</c:v>
                </c:pt>
                <c:pt idx="35">
                  <c:v>749564</c:v>
                </c:pt>
                <c:pt idx="36">
                  <c:v>171600</c:v>
                </c:pt>
                <c:pt idx="37">
                  <c:v>234050</c:v>
                </c:pt>
                <c:pt idx="38">
                  <c:v>100272</c:v>
                </c:pt>
                <c:pt idx="39">
                  <c:v>173317</c:v>
                </c:pt>
                <c:pt idx="40">
                  <c:v>80350</c:v>
                </c:pt>
                <c:pt idx="41">
                  <c:v>121422</c:v>
                </c:pt>
                <c:pt idx="42">
                  <c:v>43249</c:v>
                </c:pt>
                <c:pt idx="43">
                  <c:v>71873</c:v>
                </c:pt>
                <c:pt idx="44">
                  <c:v>120371</c:v>
                </c:pt>
                <c:pt idx="45">
                  <c:v>184963</c:v>
                </c:pt>
                <c:pt idx="46">
                  <c:v>112294</c:v>
                </c:pt>
                <c:pt idx="47">
                  <c:v>141672</c:v>
                </c:pt>
                <c:pt idx="48">
                  <c:v>76752</c:v>
                </c:pt>
                <c:pt idx="49">
                  <c:v>175052</c:v>
                </c:pt>
                <c:pt idx="50">
                  <c:v>129273</c:v>
                </c:pt>
                <c:pt idx="51">
                  <c:v>60733.95</c:v>
                </c:pt>
                <c:pt idx="52">
                  <c:v>156180</c:v>
                </c:pt>
                <c:pt idx="53">
                  <c:v>87979</c:v>
                </c:pt>
                <c:pt idx="54">
                  <c:v>45619</c:v>
                </c:pt>
                <c:pt idx="55">
                  <c:v>87718</c:v>
                </c:pt>
                <c:pt idx="56">
                  <c:v>76331</c:v>
                </c:pt>
                <c:pt idx="57">
                  <c:v>115101</c:v>
                </c:pt>
                <c:pt idx="58">
                  <c:v>145025</c:v>
                </c:pt>
                <c:pt idx="59">
                  <c:v>115101</c:v>
                </c:pt>
                <c:pt idx="60">
                  <c:v>49609</c:v>
                </c:pt>
                <c:pt idx="61">
                  <c:v>26116</c:v>
                </c:pt>
                <c:pt idx="62">
                  <c:v>109561</c:v>
                </c:pt>
                <c:pt idx="63">
                  <c:v>66402.210000000006</c:v>
                </c:pt>
                <c:pt idx="64">
                  <c:v>46210</c:v>
                </c:pt>
                <c:pt idx="65">
                  <c:v>163752</c:v>
                </c:pt>
                <c:pt idx="66">
                  <c:v>23914</c:v>
                </c:pt>
                <c:pt idx="67">
                  <c:v>141690</c:v>
                </c:pt>
                <c:pt idx="68">
                  <c:v>47927</c:v>
                </c:pt>
                <c:pt idx="69">
                  <c:v>53089</c:v>
                </c:pt>
                <c:pt idx="70">
                  <c:v>110844</c:v>
                </c:pt>
                <c:pt idx="71">
                  <c:v>150986</c:v>
                </c:pt>
                <c:pt idx="72">
                  <c:v>20193</c:v>
                </c:pt>
                <c:pt idx="73">
                  <c:v>53062</c:v>
                </c:pt>
                <c:pt idx="74">
                  <c:v>59002</c:v>
                </c:pt>
                <c:pt idx="75">
                  <c:v>89732</c:v>
                </c:pt>
                <c:pt idx="76">
                  <c:v>74297</c:v>
                </c:pt>
                <c:pt idx="77">
                  <c:v>70209</c:v>
                </c:pt>
                <c:pt idx="78">
                  <c:v>53666</c:v>
                </c:pt>
                <c:pt idx="79">
                  <c:v>130646</c:v>
                </c:pt>
                <c:pt idx="80">
                  <c:v>54424</c:v>
                </c:pt>
                <c:pt idx="81">
                  <c:v>46318</c:v>
                </c:pt>
                <c:pt idx="82">
                  <c:v>148824</c:v>
                </c:pt>
                <c:pt idx="83">
                  <c:v>67980</c:v>
                </c:pt>
                <c:pt idx="84">
                  <c:v>112671</c:v>
                </c:pt>
                <c:pt idx="85">
                  <c:v>49462</c:v>
                </c:pt>
                <c:pt idx="86">
                  <c:v>20717</c:v>
                </c:pt>
                <c:pt idx="87">
                  <c:v>82201</c:v>
                </c:pt>
                <c:pt idx="88">
                  <c:v>93720</c:v>
                </c:pt>
                <c:pt idx="89">
                  <c:v>93293</c:v>
                </c:pt>
                <c:pt idx="90">
                  <c:v>36813</c:v>
                </c:pt>
                <c:pt idx="91">
                  <c:v>73034</c:v>
                </c:pt>
                <c:pt idx="92">
                  <c:v>97060</c:v>
                </c:pt>
                <c:pt idx="93">
                  <c:v>89782</c:v>
                </c:pt>
                <c:pt idx="94">
                  <c:v>48892</c:v>
                </c:pt>
                <c:pt idx="95">
                  <c:v>41095</c:v>
                </c:pt>
                <c:pt idx="96">
                  <c:v>43354</c:v>
                </c:pt>
                <c:pt idx="97">
                  <c:v>99091</c:v>
                </c:pt>
                <c:pt idx="98">
                  <c:v>100956</c:v>
                </c:pt>
                <c:pt idx="99">
                  <c:v>41784</c:v>
                </c:pt>
                <c:pt idx="100">
                  <c:v>24661</c:v>
                </c:pt>
                <c:pt idx="101">
                  <c:v>43894</c:v>
                </c:pt>
                <c:pt idx="102">
                  <c:v>48192.6</c:v>
                </c:pt>
                <c:pt idx="103">
                  <c:v>49581</c:v>
                </c:pt>
                <c:pt idx="104">
                  <c:v>34853</c:v>
                </c:pt>
                <c:pt idx="105">
                  <c:v>65735</c:v>
                </c:pt>
                <c:pt idx="106">
                  <c:v>37551</c:v>
                </c:pt>
                <c:pt idx="107">
                  <c:v>37471</c:v>
                </c:pt>
                <c:pt idx="108">
                  <c:v>62330</c:v>
                </c:pt>
                <c:pt idx="109">
                  <c:v>123212</c:v>
                </c:pt>
                <c:pt idx="110">
                  <c:v>198198</c:v>
                </c:pt>
                <c:pt idx="111">
                  <c:v>36096</c:v>
                </c:pt>
                <c:pt idx="112">
                  <c:v>91953</c:v>
                </c:pt>
                <c:pt idx="113">
                  <c:v>160008</c:v>
                </c:pt>
                <c:pt idx="114">
                  <c:v>99568</c:v>
                </c:pt>
                <c:pt idx="115">
                  <c:v>87242</c:v>
                </c:pt>
                <c:pt idx="116">
                  <c:v>31747</c:v>
                </c:pt>
                <c:pt idx="117">
                  <c:v>21999</c:v>
                </c:pt>
                <c:pt idx="118">
                  <c:v>18015</c:v>
                </c:pt>
                <c:pt idx="119">
                  <c:v>41408</c:v>
                </c:pt>
                <c:pt idx="120">
                  <c:v>138128</c:v>
                </c:pt>
                <c:pt idx="121">
                  <c:v>30439</c:v>
                </c:pt>
                <c:pt idx="122">
                  <c:v>70123</c:v>
                </c:pt>
                <c:pt idx="123">
                  <c:v>20122</c:v>
                </c:pt>
                <c:pt idx="124">
                  <c:v>32389</c:v>
                </c:pt>
                <c:pt idx="125">
                  <c:v>49130</c:v>
                </c:pt>
                <c:pt idx="126">
                  <c:v>46967</c:v>
                </c:pt>
                <c:pt idx="127">
                  <c:v>34853</c:v>
                </c:pt>
                <c:pt idx="128">
                  <c:v>39254</c:v>
                </c:pt>
                <c:pt idx="129">
                  <c:v>115972</c:v>
                </c:pt>
                <c:pt idx="130">
                  <c:v>57465</c:v>
                </c:pt>
                <c:pt idx="131">
                  <c:v>32695</c:v>
                </c:pt>
                <c:pt idx="132">
                  <c:v>75760</c:v>
                </c:pt>
                <c:pt idx="133">
                  <c:v>32208</c:v>
                </c:pt>
                <c:pt idx="134">
                  <c:v>39950</c:v>
                </c:pt>
                <c:pt idx="135">
                  <c:v>25188</c:v>
                </c:pt>
                <c:pt idx="136">
                  <c:v>27605</c:v>
                </c:pt>
                <c:pt idx="137">
                  <c:v>42870</c:v>
                </c:pt>
                <c:pt idx="138">
                  <c:v>35737</c:v>
                </c:pt>
                <c:pt idx="139">
                  <c:v>36384</c:v>
                </c:pt>
                <c:pt idx="140">
                  <c:v>48463</c:v>
                </c:pt>
                <c:pt idx="141">
                  <c:v>50611</c:v>
                </c:pt>
                <c:pt idx="142">
                  <c:v>47946</c:v>
                </c:pt>
                <c:pt idx="143">
                  <c:v>34738</c:v>
                </c:pt>
                <c:pt idx="144">
                  <c:v>29479</c:v>
                </c:pt>
                <c:pt idx="145">
                  <c:v>53767</c:v>
                </c:pt>
                <c:pt idx="146">
                  <c:v>35554</c:v>
                </c:pt>
                <c:pt idx="147">
                  <c:v>42266</c:v>
                </c:pt>
                <c:pt idx="148">
                  <c:v>63616</c:v>
                </c:pt>
                <c:pt idx="149">
                  <c:v>46787</c:v>
                </c:pt>
                <c:pt idx="150">
                  <c:v>29399</c:v>
                </c:pt>
                <c:pt idx="151">
                  <c:v>115972</c:v>
                </c:pt>
                <c:pt idx="152">
                  <c:v>108680</c:v>
                </c:pt>
                <c:pt idx="153">
                  <c:v>39486</c:v>
                </c:pt>
                <c:pt idx="154">
                  <c:v>30951</c:v>
                </c:pt>
                <c:pt idx="155">
                  <c:v>75931</c:v>
                </c:pt>
                <c:pt idx="156">
                  <c:v>127253</c:v>
                </c:pt>
                <c:pt idx="157">
                  <c:v>203400</c:v>
                </c:pt>
                <c:pt idx="158">
                  <c:v>35488</c:v>
                </c:pt>
                <c:pt idx="159">
                  <c:v>83436</c:v>
                </c:pt>
                <c:pt idx="160">
                  <c:v>47510</c:v>
                </c:pt>
                <c:pt idx="161">
                  <c:v>32514</c:v>
                </c:pt>
                <c:pt idx="162">
                  <c:v>49177</c:v>
                </c:pt>
                <c:pt idx="163">
                  <c:v>22761</c:v>
                </c:pt>
                <c:pt idx="164">
                  <c:v>115093</c:v>
                </c:pt>
                <c:pt idx="165">
                  <c:v>33920</c:v>
                </c:pt>
                <c:pt idx="166">
                  <c:v>19345.2</c:v>
                </c:pt>
                <c:pt idx="167">
                  <c:v>75335</c:v>
                </c:pt>
                <c:pt idx="168">
                  <c:v>89032</c:v>
                </c:pt>
                <c:pt idx="169">
                  <c:v>40675</c:v>
                </c:pt>
                <c:pt idx="170">
                  <c:v>70194</c:v>
                </c:pt>
                <c:pt idx="171">
                  <c:v>362250</c:v>
                </c:pt>
                <c:pt idx="172">
                  <c:v>85287</c:v>
                </c:pt>
                <c:pt idx="173">
                  <c:v>62852</c:v>
                </c:pt>
                <c:pt idx="174">
                  <c:v>155403</c:v>
                </c:pt>
                <c:pt idx="175">
                  <c:v>145000</c:v>
                </c:pt>
                <c:pt idx="176">
                  <c:v>159954</c:v>
                </c:pt>
                <c:pt idx="177">
                  <c:v>40717</c:v>
                </c:pt>
                <c:pt idx="178">
                  <c:v>92324</c:v>
                </c:pt>
                <c:pt idx="179">
                  <c:v>241749</c:v>
                </c:pt>
                <c:pt idx="180">
                  <c:v>32100</c:v>
                </c:pt>
                <c:pt idx="181">
                  <c:v>135286</c:v>
                </c:pt>
                <c:pt idx="182">
                  <c:v>96090</c:v>
                </c:pt>
                <c:pt idx="183">
                  <c:v>60500</c:v>
                </c:pt>
                <c:pt idx="184">
                  <c:v>100000</c:v>
                </c:pt>
                <c:pt idx="185">
                  <c:v>229017</c:v>
                </c:pt>
                <c:pt idx="186">
                  <c:v>91156</c:v>
                </c:pt>
                <c:pt idx="187">
                  <c:v>40765</c:v>
                </c:pt>
                <c:pt idx="188">
                  <c:v>197353</c:v>
                </c:pt>
                <c:pt idx="189">
                  <c:v>46367</c:v>
                </c:pt>
                <c:pt idx="190">
                  <c:v>47056</c:v>
                </c:pt>
                <c:pt idx="191">
                  <c:v>92324</c:v>
                </c:pt>
                <c:pt idx="192">
                  <c:v>375852.28</c:v>
                </c:pt>
                <c:pt idx="193">
                  <c:v>142610</c:v>
                </c:pt>
                <c:pt idx="194">
                  <c:v>69641</c:v>
                </c:pt>
                <c:pt idx="195">
                  <c:v>70987</c:v>
                </c:pt>
                <c:pt idx="196">
                  <c:v>30985</c:v>
                </c:pt>
                <c:pt idx="197">
                  <c:v>95841</c:v>
                </c:pt>
                <c:pt idx="198">
                  <c:v>75865</c:v>
                </c:pt>
                <c:pt idx="199">
                  <c:v>171238</c:v>
                </c:pt>
                <c:pt idx="200">
                  <c:v>97390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DC-4CC6-46CF-9491-7DA1B65B2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41936"/>
        <c:axId val="591444016"/>
      </c:scatterChart>
      <c:valAx>
        <c:axId val="5914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44016"/>
        <c:crosses val="autoZero"/>
        <c:crossBetween val="midCat"/>
      </c:valAx>
      <c:valAx>
        <c:axId val="59144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44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[Payroll Data_joh105.xlsx]visualizations!PivotTable4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visualizations!$AA$2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visualizations!$Z$3:$Z$50</c:f>
              <c:strCache>
                <c:ptCount val="47"/>
                <c:pt idx="0">
                  <c:v>1900</c:v>
                </c:pt>
                <c:pt idx="1">
                  <c:v>1950</c:v>
                </c:pt>
                <c:pt idx="2">
                  <c:v>1951</c:v>
                </c:pt>
                <c:pt idx="3">
                  <c:v>1954</c:v>
                </c:pt>
                <c:pt idx="4">
                  <c:v>1958</c:v>
                </c:pt>
                <c:pt idx="5">
                  <c:v>1959</c:v>
                </c:pt>
                <c:pt idx="6">
                  <c:v>1962</c:v>
                </c:pt>
                <c:pt idx="7">
                  <c:v>1963</c:v>
                </c:pt>
                <c:pt idx="8">
                  <c:v>1967</c:v>
                </c:pt>
                <c:pt idx="9">
                  <c:v>1973</c:v>
                </c:pt>
                <c:pt idx="10">
                  <c:v>1974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2010</c:v>
                </c:pt>
                <c:pt idx="44">
                  <c:v>2011</c:v>
                </c:pt>
                <c:pt idx="45">
                  <c:v>2012</c:v>
                </c:pt>
                <c:pt idx="46">
                  <c:v>2013</c:v>
                </c:pt>
              </c:strCache>
            </c:strRef>
          </c:cat>
          <c:val>
            <c:numRef>
              <c:f>visualizations!$AA$3:$AA$50</c:f>
              <c:numCache>
                <c:formatCode>General</c:formatCode>
                <c:ptCount val="4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1</c:v>
                </c:pt>
                <c:pt idx="26">
                  <c:v>5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6</c:v>
                </c:pt>
                <c:pt idx="31">
                  <c:v>9</c:v>
                </c:pt>
                <c:pt idx="32">
                  <c:v>5</c:v>
                </c:pt>
                <c:pt idx="33">
                  <c:v>12</c:v>
                </c:pt>
                <c:pt idx="34">
                  <c:v>10</c:v>
                </c:pt>
                <c:pt idx="35">
                  <c:v>14</c:v>
                </c:pt>
                <c:pt idx="36">
                  <c:v>15</c:v>
                </c:pt>
                <c:pt idx="37">
                  <c:v>17</c:v>
                </c:pt>
                <c:pt idx="38">
                  <c:v>11</c:v>
                </c:pt>
                <c:pt idx="39">
                  <c:v>13</c:v>
                </c:pt>
                <c:pt idx="40">
                  <c:v>13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9-4060-8E27-CC9B4810F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3863568"/>
        <c:axId val="673866480"/>
      </c:barChart>
      <c:catAx>
        <c:axId val="67386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866480"/>
        <c:crosses val="autoZero"/>
        <c:auto val="1"/>
        <c:lblAlgn val="ctr"/>
        <c:lblOffset val="100"/>
        <c:noMultiLvlLbl val="0"/>
      </c:catAx>
      <c:valAx>
        <c:axId val="67386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86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visualizations!$AJ$2</c:f>
              <c:strCache>
                <c:ptCount val="1"/>
                <c:pt idx="0">
                  <c:v>CUMSUM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visualizations!$AI$3:$AI$49</c:f>
              <c:numCache>
                <c:formatCode>General</c:formatCode>
                <c:ptCount val="47"/>
                <c:pt idx="0">
                  <c:v>1900</c:v>
                </c:pt>
                <c:pt idx="1">
                  <c:v>1950</c:v>
                </c:pt>
                <c:pt idx="2">
                  <c:v>1951</c:v>
                </c:pt>
                <c:pt idx="3">
                  <c:v>1954</c:v>
                </c:pt>
                <c:pt idx="4">
                  <c:v>1958</c:v>
                </c:pt>
                <c:pt idx="5">
                  <c:v>1959</c:v>
                </c:pt>
                <c:pt idx="6">
                  <c:v>1962</c:v>
                </c:pt>
                <c:pt idx="7">
                  <c:v>1963</c:v>
                </c:pt>
                <c:pt idx="8">
                  <c:v>1967</c:v>
                </c:pt>
                <c:pt idx="9">
                  <c:v>1973</c:v>
                </c:pt>
                <c:pt idx="10">
                  <c:v>1974</c:v>
                </c:pt>
                <c:pt idx="11">
                  <c:v>1977</c:v>
                </c:pt>
                <c:pt idx="12">
                  <c:v>1978</c:v>
                </c:pt>
                <c:pt idx="13">
                  <c:v>1979</c:v>
                </c:pt>
                <c:pt idx="14">
                  <c:v>1980</c:v>
                </c:pt>
                <c:pt idx="15">
                  <c:v>1981</c:v>
                </c:pt>
                <c:pt idx="16">
                  <c:v>1982</c:v>
                </c:pt>
                <c:pt idx="17">
                  <c:v>1983</c:v>
                </c:pt>
                <c:pt idx="18">
                  <c:v>1984</c:v>
                </c:pt>
                <c:pt idx="19">
                  <c:v>1985</c:v>
                </c:pt>
                <c:pt idx="20">
                  <c:v>1986</c:v>
                </c:pt>
                <c:pt idx="21">
                  <c:v>1987</c:v>
                </c:pt>
                <c:pt idx="22">
                  <c:v>1988</c:v>
                </c:pt>
                <c:pt idx="23">
                  <c:v>1989</c:v>
                </c:pt>
                <c:pt idx="24">
                  <c:v>1990</c:v>
                </c:pt>
                <c:pt idx="25">
                  <c:v>1991</c:v>
                </c:pt>
                <c:pt idx="26">
                  <c:v>1992</c:v>
                </c:pt>
                <c:pt idx="27">
                  <c:v>1993</c:v>
                </c:pt>
                <c:pt idx="28">
                  <c:v>1994</c:v>
                </c:pt>
                <c:pt idx="29">
                  <c:v>1995</c:v>
                </c:pt>
                <c:pt idx="30">
                  <c:v>1996</c:v>
                </c:pt>
                <c:pt idx="31">
                  <c:v>1997</c:v>
                </c:pt>
                <c:pt idx="32">
                  <c:v>1998</c:v>
                </c:pt>
                <c:pt idx="33">
                  <c:v>1999</c:v>
                </c:pt>
                <c:pt idx="34">
                  <c:v>2000</c:v>
                </c:pt>
                <c:pt idx="35">
                  <c:v>2001</c:v>
                </c:pt>
                <c:pt idx="36">
                  <c:v>2002</c:v>
                </c:pt>
                <c:pt idx="37">
                  <c:v>2003</c:v>
                </c:pt>
                <c:pt idx="38">
                  <c:v>2004</c:v>
                </c:pt>
                <c:pt idx="39">
                  <c:v>2005</c:v>
                </c:pt>
                <c:pt idx="40">
                  <c:v>2006</c:v>
                </c:pt>
                <c:pt idx="41">
                  <c:v>2007</c:v>
                </c:pt>
                <c:pt idx="42">
                  <c:v>2008</c:v>
                </c:pt>
                <c:pt idx="43">
                  <c:v>2010</c:v>
                </c:pt>
                <c:pt idx="44">
                  <c:v>2011</c:v>
                </c:pt>
                <c:pt idx="45">
                  <c:v>2012</c:v>
                </c:pt>
                <c:pt idx="46">
                  <c:v>2013</c:v>
                </c:pt>
              </c:numCache>
            </c:numRef>
          </c:xVal>
          <c:yVal>
            <c:numRef>
              <c:f>visualizations!$AJ$3:$AJ$49</c:f>
              <c:numCache>
                <c:formatCode>General</c:formatCode>
                <c:ptCount val="4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18</c:v>
                </c:pt>
                <c:pt idx="13">
                  <c:v>21</c:v>
                </c:pt>
                <c:pt idx="14">
                  <c:v>23</c:v>
                </c:pt>
                <c:pt idx="15">
                  <c:v>25</c:v>
                </c:pt>
                <c:pt idx="16">
                  <c:v>26</c:v>
                </c:pt>
                <c:pt idx="17">
                  <c:v>28</c:v>
                </c:pt>
                <c:pt idx="18">
                  <c:v>30</c:v>
                </c:pt>
                <c:pt idx="19">
                  <c:v>31</c:v>
                </c:pt>
                <c:pt idx="20">
                  <c:v>33</c:v>
                </c:pt>
                <c:pt idx="21">
                  <c:v>36</c:v>
                </c:pt>
                <c:pt idx="22">
                  <c:v>40</c:v>
                </c:pt>
                <c:pt idx="23">
                  <c:v>44</c:v>
                </c:pt>
                <c:pt idx="24">
                  <c:v>47</c:v>
                </c:pt>
                <c:pt idx="25">
                  <c:v>48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60</c:v>
                </c:pt>
                <c:pt idx="30">
                  <c:v>66</c:v>
                </c:pt>
                <c:pt idx="31">
                  <c:v>75</c:v>
                </c:pt>
                <c:pt idx="32">
                  <c:v>80</c:v>
                </c:pt>
                <c:pt idx="33">
                  <c:v>92</c:v>
                </c:pt>
                <c:pt idx="34">
                  <c:v>102</c:v>
                </c:pt>
                <c:pt idx="35">
                  <c:v>116</c:v>
                </c:pt>
                <c:pt idx="36">
                  <c:v>131</c:v>
                </c:pt>
                <c:pt idx="37">
                  <c:v>148</c:v>
                </c:pt>
                <c:pt idx="38">
                  <c:v>159</c:v>
                </c:pt>
                <c:pt idx="39">
                  <c:v>172</c:v>
                </c:pt>
                <c:pt idx="40">
                  <c:v>185</c:v>
                </c:pt>
                <c:pt idx="41">
                  <c:v>189</c:v>
                </c:pt>
                <c:pt idx="42">
                  <c:v>190</c:v>
                </c:pt>
                <c:pt idx="43">
                  <c:v>192</c:v>
                </c:pt>
                <c:pt idx="44">
                  <c:v>195</c:v>
                </c:pt>
                <c:pt idx="45">
                  <c:v>198</c:v>
                </c:pt>
                <c:pt idx="46">
                  <c:v>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A-4729-9C67-422EE5EF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401872"/>
        <c:axId val="1536403120"/>
      </c:scatterChart>
      <c:valAx>
        <c:axId val="153640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403120"/>
        <c:crosses val="autoZero"/>
        <c:crossBetween val="midCat"/>
      </c:valAx>
      <c:valAx>
        <c:axId val="15364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401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607646C5-A479-4922-B255-830588A2BEA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A73D9757-81A2-4AD0-914B-41986826DE6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68E52896-9DD9-411E-ABFD-D487E4CF35C2}">
          <cx:tx>
            <cx:txData>
              <cx:f>_xlchart.v1.2</cx:f>
              <cx:v>Frequency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415925</xdr:colOff>
      <xdr:row>2</xdr:row>
      <xdr:rowOff>41275</xdr:rowOff>
    </xdr:from>
    <xdr:to>
      <xdr:col>11</xdr:col>
      <xdr:colOff>111125</xdr:colOff>
      <xdr:row>17</xdr:row>
      <xdr:rowOff>15875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020ED-5FD7-49EC-A96A-8F08940E2C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492125</xdr:colOff>
      <xdr:row>2</xdr:row>
      <xdr:rowOff>41275</xdr:rowOff>
    </xdr:from>
    <xdr:to>
      <xdr:col>30</xdr:col>
      <xdr:colOff>187325</xdr:colOff>
      <xdr:row>17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C50BEE03-211B-4EAF-B31B-E4988BAD56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03325" y="409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377825</xdr:colOff>
      <xdr:row>1</xdr:row>
      <xdr:rowOff>158749</xdr:rowOff>
    </xdr:from>
    <xdr:to>
      <xdr:col>17</xdr:col>
      <xdr:colOff>139700</xdr:colOff>
      <xdr:row>15</xdr:row>
      <xdr:rowOff>149224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0E8764C-F3AF-491E-8A5F-3A22DD36A9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3825" y="342899"/>
              <a:ext cx="4029075" cy="256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269875</xdr:colOff>
      <xdr:row>1</xdr:row>
      <xdr:rowOff>152399</xdr:rowOff>
    </xdr:from>
    <xdr:to>
      <xdr:col>8</xdr:col>
      <xdr:colOff>361950</xdr:colOff>
      <xdr:row>15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AE663CF-251F-4B5B-BEEF-7FFFA7768B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9075" y="336549"/>
              <a:ext cx="3749675" cy="256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288925</xdr:colOff>
      <xdr:row>0</xdr:row>
      <xdr:rowOff>155575</xdr:rowOff>
    </xdr:from>
    <xdr:to>
      <xdr:col>11</xdr:col>
      <xdr:colOff>85725</xdr:colOff>
      <xdr:row>15</xdr:row>
      <xdr:rowOff>136525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857FC3-FB02-4FC3-901C-E9B0BDEA5B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136525</xdr:colOff>
      <xdr:row>1</xdr:row>
      <xdr:rowOff>41275</xdr:rowOff>
    </xdr:from>
    <xdr:to>
      <xdr:col>21</xdr:col>
      <xdr:colOff>498475</xdr:colOff>
      <xdr:row>16</xdr:row>
      <xdr:rowOff>22225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826AFF0-9039-475C-9ACF-277668278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463550</xdr:colOff>
      <xdr:row>1</xdr:row>
      <xdr:rowOff>79375</xdr:rowOff>
    </xdr:from>
    <xdr:to>
      <xdr:col>32</xdr:col>
      <xdr:colOff>863600</xdr:colOff>
      <xdr:row>16</xdr:row>
      <xdr:rowOff>60325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D6CD88-5133-4085-AE71-CE0CEC99C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581025</xdr:colOff>
      <xdr:row>1</xdr:row>
      <xdr:rowOff>3175</xdr:rowOff>
    </xdr:from>
    <xdr:to>
      <xdr:col>42</xdr:col>
      <xdr:colOff>66675</xdr:colOff>
      <xdr:row>15</xdr:row>
      <xdr:rowOff>168275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503133CC-21DD-401E-B25C-73D04EE2F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sor Hunt" refreshedDate="44377.595810300925" createdVersion="7" refreshedVersion="7" minRefreshableVersion="3" recordCount="201" xr:uid="{90FD57AA-F3F7-4E9A-B5BF-29F227D07441}">
  <cacheSource type="worksheet">
    <worksheetSource name="Session_2_data_file_1_payroll_data"/>
  </cacheSource>
  <cacheFields count="17">
    <cacheField name="Employee ID" numFmtId="0">
      <sharedItems containsSemiMixedTypes="0" containsString="0" containsNumber="1" containsInteger="1" minValue="383" maxValue="147366"/>
    </cacheField>
    <cacheField name="Division" numFmtId="0">
      <sharedItems/>
    </cacheField>
    <cacheField name="Division_updated" numFmtId="0">
      <sharedItems/>
    </cacheField>
    <cacheField name="Division_fix" numFmtId="0">
      <sharedItems/>
    </cacheField>
    <cacheField name="Operating Unit" numFmtId="0">
      <sharedItems count="12">
        <s v="Tasty Biscuits"/>
        <s v="IT Services"/>
        <s v="Tasty Soups"/>
        <s v="Luxury Treats"/>
        <s v="Tasty Bizkits"/>
        <s v="Tasty Snacks Food"/>
        <s v="Marketing"/>
        <s v="Plant Support Services"/>
        <s v="Finance"/>
        <s v="Human Resources"/>
        <s v="Natural Health Foods"/>
        <s v="Communication &amp; Strategic Sales"/>
      </sharedItems>
    </cacheField>
    <cacheField name="Salary" numFmtId="0">
      <sharedItems containsSemiMixedTypes="0" containsString="0" containsNumber="1" minValue="18015" maxValue="749564" count="195">
        <n v="28334"/>
        <n v="56555"/>
        <n v="26887"/>
        <n v="29678.42"/>
        <n v="168449"/>
        <n v="38917"/>
        <n v="79585"/>
        <n v="25990"/>
        <n v="100507"/>
        <n v="193565"/>
        <n v="186310"/>
        <n v="108307"/>
        <n v="111118"/>
        <n v="72242"/>
        <n v="39207.300000000003"/>
        <n v="168154"/>
        <n v="23874.15"/>
        <n v="299552"/>
        <n v="83266"/>
        <n v="35414"/>
        <n v="134816"/>
        <n v="26745"/>
        <n v="38458"/>
        <n v="138721"/>
        <n v="123906"/>
        <n v="69237"/>
        <n v="137842"/>
        <n v="80716"/>
        <n v="45498"/>
        <n v="106290"/>
        <n v="40113"/>
        <n v="39780"/>
        <n v="52385"/>
        <n v="749564"/>
        <n v="171600"/>
        <n v="234050"/>
        <n v="100272"/>
        <n v="173317"/>
        <n v="80350"/>
        <n v="121422"/>
        <n v="43249"/>
        <n v="71873"/>
        <n v="120371"/>
        <n v="184963"/>
        <n v="112294"/>
        <n v="141672"/>
        <n v="76752"/>
        <n v="175052"/>
        <n v="129273"/>
        <n v="60733.95"/>
        <n v="156180"/>
        <n v="87979"/>
        <n v="45619"/>
        <n v="87718"/>
        <n v="76331"/>
        <n v="115101"/>
        <n v="145025"/>
        <n v="49609"/>
        <n v="26116"/>
        <n v="109561"/>
        <n v="66402.210000000006"/>
        <n v="46210"/>
        <n v="163752"/>
        <n v="23914"/>
        <n v="141690"/>
        <n v="47927"/>
        <n v="53089"/>
        <n v="110844"/>
        <n v="150986"/>
        <n v="20193"/>
        <n v="53062"/>
        <n v="59002"/>
        <n v="89732"/>
        <n v="74297"/>
        <n v="70209"/>
        <n v="53666"/>
        <n v="130646"/>
        <n v="54424"/>
        <n v="46318"/>
        <n v="148824"/>
        <n v="67980"/>
        <n v="112671"/>
        <n v="49462"/>
        <n v="20717"/>
        <n v="82201"/>
        <n v="93720"/>
        <n v="93293"/>
        <n v="36813"/>
        <n v="73034"/>
        <n v="97060"/>
        <n v="89782"/>
        <n v="48892"/>
        <n v="41095"/>
        <n v="43354"/>
        <n v="99091"/>
        <n v="100956"/>
        <n v="41784"/>
        <n v="24661"/>
        <n v="43894"/>
        <n v="48192.6"/>
        <n v="49581"/>
        <n v="34853"/>
        <n v="65735"/>
        <n v="37551"/>
        <n v="37471"/>
        <n v="62330"/>
        <n v="123212"/>
        <n v="198198"/>
        <n v="36096"/>
        <n v="91953"/>
        <n v="160008"/>
        <n v="99568"/>
        <n v="87242"/>
        <n v="31747"/>
        <n v="21999"/>
        <n v="18015"/>
        <n v="41408"/>
        <n v="138128"/>
        <n v="30439"/>
        <n v="70123"/>
        <n v="20122"/>
        <n v="32389"/>
        <n v="49130"/>
        <n v="46967"/>
        <n v="39254"/>
        <n v="115972"/>
        <n v="57465"/>
        <n v="32695"/>
        <n v="75760"/>
        <n v="32208"/>
        <n v="39950"/>
        <n v="25188"/>
        <n v="27605"/>
        <n v="42870"/>
        <n v="35737"/>
        <n v="36384"/>
        <n v="48463"/>
        <n v="50611"/>
        <n v="47946"/>
        <n v="34738"/>
        <n v="29479"/>
        <n v="53767"/>
        <n v="35554"/>
        <n v="42266"/>
        <n v="63616"/>
        <n v="46787"/>
        <n v="29399"/>
        <n v="108680"/>
        <n v="39486"/>
        <n v="30951"/>
        <n v="75931"/>
        <n v="127253"/>
        <n v="203400"/>
        <n v="35488"/>
        <n v="83436"/>
        <n v="47510"/>
        <n v="32514"/>
        <n v="49177"/>
        <n v="22761"/>
        <n v="115093"/>
        <n v="33920"/>
        <n v="19345.2"/>
        <n v="75335"/>
        <n v="89032"/>
        <n v="40675"/>
        <n v="70194"/>
        <n v="362250"/>
        <n v="85287"/>
        <n v="62852"/>
        <n v="155403"/>
        <n v="145000"/>
        <n v="159954"/>
        <n v="40717"/>
        <n v="92324"/>
        <n v="241749"/>
        <n v="32100"/>
        <n v="135286"/>
        <n v="96090"/>
        <n v="60500"/>
        <n v="100000"/>
        <n v="229017"/>
        <n v="91156"/>
        <n v="40765"/>
        <n v="197353"/>
        <n v="46367"/>
        <n v="47056"/>
        <n v="375852.28"/>
        <n v="142610"/>
        <n v="69641"/>
        <n v="70987"/>
        <n v="30985"/>
        <n v="95841"/>
        <n v="75865"/>
        <n v="171238"/>
        <n v="97390"/>
      </sharedItems>
    </cacheField>
    <cacheField name="State" numFmtId="0">
      <sharedItems count="5">
        <s v="NJ"/>
        <s v="NY"/>
        <s v="CT"/>
        <s v="WA"/>
        <s v="NT"/>
      </sharedItems>
    </cacheField>
    <cacheField name="Start Date" numFmtId="14">
      <sharedItems containsSemiMixedTypes="0" containsNonDate="0" containsDate="1" containsString="0" minDate="1899-12-31T00:00:00" maxDate="2013-10-02T00:00:00"/>
    </cacheField>
    <cacheField name="Division_1" numFmtId="0">
      <sharedItems containsSemiMixedTypes="0" containsString="0" containsNumber="1" containsInteger="1" minValue="3201" maxValue="3810"/>
    </cacheField>
    <cacheField name="Dept" numFmtId="0">
      <sharedItems containsSemiMixedTypes="0" containsString="0" containsNumber="1" containsInteger="1" minValue="1001" maxValue="8000"/>
    </cacheField>
    <cacheField name="Overtime_Pay" numFmtId="164">
      <sharedItems containsMixedTypes="1" containsNumber="1" containsInteger="1" minValue="0" maxValue="0"/>
    </cacheField>
    <cacheField name="Total_Compensation" numFmtId="164">
      <sharedItems containsSemiMixedTypes="0" containsString="0" containsNumber="1" minValue="18015" maxValue="749564"/>
    </cacheField>
    <cacheField name="Total_Comp2" numFmtId="0">
      <sharedItems containsSemiMixedTypes="0" containsString="0" containsNumber="1" minValue="18015" maxValue="749564"/>
    </cacheField>
    <cacheField name="Tenure" numFmtId="0">
      <sharedItems containsSemiMixedTypes="0" containsString="0" containsNumber="1" containsInteger="1" minValue="8" maxValue="121"/>
    </cacheField>
    <cacheField name="Tasty_OP" numFmtId="0">
      <sharedItems containsSemiMixedTypes="0" containsString="0" containsNumber="1" containsInteger="1" minValue="0" maxValue="1"/>
    </cacheField>
    <cacheField name="Job Title" numFmtId="0">
      <sharedItems count="26">
        <s v="Administrative Support"/>
        <s v="Assistant"/>
        <s v="Head of IT"/>
        <s v="IT Manager"/>
        <s v="Plant Supervisor"/>
        <s v="Plant Leader"/>
        <s v="Director"/>
        <s v="Plant Manager"/>
        <s v="Plant Worker"/>
        <s v="Head of Marketing"/>
        <s v="Finance Manager"/>
        <s v="Head of Finance"/>
        <s v="Human Resource Officer"/>
        <s v="IT Leader"/>
        <s v="Senior Assistant"/>
        <s v="Head of Support Services"/>
        <s v="Team Leader"/>
        <s v="Manager"/>
        <s v="Marketing Assistant"/>
        <s v="Marketing Manager"/>
        <s v="Marketing Senior Assistant"/>
        <s v="Sales Leader"/>
        <s v="Sales Assistance"/>
        <s v="Sales Director"/>
        <s v="Sales Manager"/>
        <s v="CEO"/>
      </sharedItems>
    </cacheField>
    <cacheField name="Gend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sor Hunt" refreshedDate="44377.910970138888" createdVersion="7" refreshedVersion="7" minRefreshableVersion="3" recordCount="201" xr:uid="{597B322B-D8B3-4F73-899C-9A8F8F271B6A}">
  <cacheSource type="worksheet">
    <worksheetSource ref="E1:F202" sheet="visualizations"/>
  </cacheSource>
  <cacheFields count="2">
    <cacheField name="Employee ID" numFmtId="0">
      <sharedItems containsSemiMixedTypes="0" containsString="0" containsNumber="1" containsInteger="1" minValue="383" maxValue="147366"/>
    </cacheField>
    <cacheField name="State" numFmtId="0">
      <sharedItems count="5">
        <s v="NJ"/>
        <s v="NY"/>
        <s v="CT"/>
        <s v="WA"/>
        <s v="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fessor Hunt" refreshedDate="44377.926249652781" createdVersion="7" refreshedVersion="7" minRefreshableVersion="3" recordCount="201" xr:uid="{3ECF562D-10B1-4298-BDDB-EB4AEDE648B3}">
  <cacheSource type="worksheet">
    <worksheetSource ref="X1:X202" sheet="visualizations"/>
  </cacheSource>
  <cacheFields count="1">
    <cacheField name="YEAR" numFmtId="0">
      <sharedItems containsSemiMixedTypes="0" containsString="0" containsNumber="1" containsInteger="1" minValue="1900" maxValue="2013" count="47">
        <n v="1900"/>
        <n v="1950"/>
        <n v="1951"/>
        <n v="1954"/>
        <n v="1958"/>
        <n v="1959"/>
        <n v="1962"/>
        <n v="1963"/>
        <n v="1967"/>
        <n v="1973"/>
        <n v="1974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10"/>
        <n v="2011"/>
        <n v="2012"/>
        <n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138311"/>
    <s v="Tasty New York"/>
    <s v="Tasty New Jersey"/>
    <s v="Tasty New Jersey"/>
    <x v="0"/>
    <x v="0"/>
    <x v="0"/>
    <d v="2001-04-18T00:00:00"/>
    <n v="3350"/>
    <n v="2000"/>
    <s v=" -   "/>
    <n v="28334"/>
    <n v="28334"/>
    <n v="20"/>
    <n v="1"/>
    <x v="0"/>
    <s v="F"/>
  </r>
  <r>
    <n v="390"/>
    <s v="Tasty New York"/>
    <s v="Tasty New York"/>
    <s v="Tasty New York"/>
    <x v="1"/>
    <x v="1"/>
    <x v="1"/>
    <d v="2011-08-20T00:00:00"/>
    <n v="3810"/>
    <n v="3000"/>
    <s v=" -   "/>
    <n v="56555"/>
    <n v="56555"/>
    <n v="10"/>
    <n v="0"/>
    <x v="1"/>
    <s v="F"/>
  </r>
  <r>
    <n v="138661"/>
    <s v="Tasty New York"/>
    <s v="Tasty New Jersey"/>
    <s v="Tasty New Jersey"/>
    <x v="2"/>
    <x v="2"/>
    <x v="0"/>
    <d v="2002-06-19T00:00:00"/>
    <n v="3364"/>
    <n v="2300"/>
    <s v=" -   "/>
    <n v="26887"/>
    <n v="26887"/>
    <n v="19"/>
    <n v="1"/>
    <x v="0"/>
    <s v="M"/>
  </r>
  <r>
    <n v="138707"/>
    <s v="Tasty New York"/>
    <s v="Tasty New Jersey"/>
    <s v="Tasty New Jersey"/>
    <x v="2"/>
    <x v="3"/>
    <x v="0"/>
    <d v="2002-09-11T00:00:00"/>
    <n v="3364"/>
    <n v="2500"/>
    <s v=" -   "/>
    <n v="29678.42"/>
    <n v="29678.42"/>
    <n v="19"/>
    <n v="1"/>
    <x v="0"/>
    <s v="M"/>
  </r>
  <r>
    <n v="548"/>
    <s v="Tasty New York"/>
    <s v="Tasty New York"/>
    <s v="Tasty New York"/>
    <x v="1"/>
    <x v="4"/>
    <x v="2"/>
    <d v="1996-01-17T00:00:00"/>
    <n v="3810"/>
    <n v="5000"/>
    <s v=" -   "/>
    <n v="168449"/>
    <n v="168449"/>
    <n v="25"/>
    <n v="0"/>
    <x v="2"/>
    <s v="M"/>
  </r>
  <r>
    <n v="574"/>
    <s v="Tasty New York"/>
    <s v="Tasty New York"/>
    <s v="Tasty New York"/>
    <x v="1"/>
    <x v="5"/>
    <x v="1"/>
    <d v="2005-04-06T00:00:00"/>
    <n v="3810"/>
    <n v="4000"/>
    <s v=" -   "/>
    <n v="38917"/>
    <n v="38917"/>
    <n v="16"/>
    <n v="0"/>
    <x v="1"/>
    <s v="M"/>
  </r>
  <r>
    <n v="601"/>
    <s v="Tasty New York"/>
    <s v="Tasty New York"/>
    <s v="Tasty New York"/>
    <x v="1"/>
    <x v="6"/>
    <x v="1"/>
    <d v="1999-09-01T00:00:00"/>
    <n v="3810"/>
    <n v="3000"/>
    <s v=" -   "/>
    <n v="79585"/>
    <n v="79585"/>
    <n v="22"/>
    <n v="0"/>
    <x v="3"/>
    <s v="M"/>
  </r>
  <r>
    <n v="138795"/>
    <s v="Tasty New York"/>
    <s v="Tasty New Jersey"/>
    <s v="Tasty New Jersey"/>
    <x v="0"/>
    <x v="7"/>
    <x v="0"/>
    <d v="2011-07-11T00:00:00"/>
    <n v="3338"/>
    <n v="2000"/>
    <s v=" -   "/>
    <n v="25990"/>
    <n v="25990"/>
    <n v="10"/>
    <n v="1"/>
    <x v="0"/>
    <s v="F"/>
  </r>
  <r>
    <n v="52250"/>
    <s v="Tasty New York"/>
    <s v="Tasty New York"/>
    <s v="Tasty New York"/>
    <x v="3"/>
    <x v="8"/>
    <x v="2"/>
    <d v="1951-02-28T00:00:00"/>
    <n v="3360"/>
    <n v="5000"/>
    <s v=" 2,010 "/>
    <n v="100507"/>
    <n v="100507"/>
    <n v="70"/>
    <n v="0"/>
    <x v="4"/>
    <s v="M"/>
  </r>
  <r>
    <n v="53024"/>
    <s v="Tasty New York"/>
    <s v="Tasty New York"/>
    <s v="Tasty New York"/>
    <x v="3"/>
    <x v="9"/>
    <x v="1"/>
    <d v="1967-06-28T00:00:00"/>
    <n v="3360"/>
    <n v="4000"/>
    <s v=" 29,035 "/>
    <n v="193565"/>
    <n v="193565"/>
    <n v="54"/>
    <n v="0"/>
    <x v="5"/>
    <s v="M"/>
  </r>
  <r>
    <n v="53725"/>
    <s v="Tasty New York"/>
    <s v="Tasty New York"/>
    <s v="Tasty New York"/>
    <x v="0"/>
    <x v="10"/>
    <x v="1"/>
    <d v="1959-03-18T00:00:00"/>
    <n v="3361"/>
    <n v="3000"/>
    <s v=" -   "/>
    <n v="186310"/>
    <n v="186310"/>
    <n v="62"/>
    <n v="1"/>
    <x v="6"/>
    <s v="M"/>
  </r>
  <r>
    <n v="53873"/>
    <s v="Tasty New York"/>
    <s v="Tasty New York"/>
    <s v="Tasty New York"/>
    <x v="3"/>
    <x v="11"/>
    <x v="1"/>
    <d v="1962-05-09T00:00:00"/>
    <n v="3360"/>
    <n v="3000"/>
    <s v=" -   "/>
    <n v="108307"/>
    <n v="108307"/>
    <n v="59"/>
    <n v="0"/>
    <x v="4"/>
    <s v="M"/>
  </r>
  <r>
    <n v="53725"/>
    <s v="Tasty New York"/>
    <s v="Tasty New York"/>
    <s v="Tasty New York"/>
    <x v="0"/>
    <x v="10"/>
    <x v="1"/>
    <d v="1959-03-18T00:00:00"/>
    <n v="3361"/>
    <n v="3000"/>
    <s v=" -   "/>
    <n v="186310"/>
    <n v="186310"/>
    <n v="62"/>
    <n v="1"/>
    <x v="6"/>
    <s v="M"/>
  </r>
  <r>
    <n v="53725"/>
    <s v="Tasty New York"/>
    <s v="Tasty New York"/>
    <s v="Tasty New York"/>
    <x v="0"/>
    <x v="10"/>
    <x v="1"/>
    <d v="1959-03-18T00:00:00"/>
    <n v="3361"/>
    <n v="3000"/>
    <s v=" -   "/>
    <n v="186310"/>
    <n v="186310"/>
    <n v="62"/>
    <n v="1"/>
    <x v="6"/>
    <s v="M"/>
  </r>
  <r>
    <n v="53921"/>
    <s v="Tasty New York"/>
    <s v="Tasty New York"/>
    <s v="Tasty New York"/>
    <x v="3"/>
    <x v="12"/>
    <x v="1"/>
    <d v="1954-09-01T00:00:00"/>
    <n v="3360"/>
    <n v="3000"/>
    <s v=" 16,668 "/>
    <n v="111118"/>
    <n v="111118"/>
    <n v="67"/>
    <n v="0"/>
    <x v="7"/>
    <s v="M"/>
  </r>
  <r>
    <n v="54133"/>
    <s v="Tasty New York"/>
    <s v="Tasty New York"/>
    <s v="Tasty New York"/>
    <x v="4"/>
    <x v="13"/>
    <x v="1"/>
    <d v="1958-08-13T00:00:00"/>
    <n v="3361"/>
    <n v="3000"/>
    <s v=" 14,448 "/>
    <n v="72242"/>
    <n v="72242"/>
    <n v="63"/>
    <n v="1"/>
    <x v="4"/>
    <s v="F"/>
  </r>
  <r>
    <n v="61908"/>
    <s v="Tasty New York"/>
    <s v="Tasty New York"/>
    <s v="Tasty New York"/>
    <x v="3"/>
    <x v="14"/>
    <x v="2"/>
    <d v="1973-03-14T00:00:00"/>
    <n v="3360"/>
    <n v="5000"/>
    <s v=" 1,960 "/>
    <n v="39207.300000000003"/>
    <n v="39207.300000000003"/>
    <n v="48"/>
    <n v="0"/>
    <x v="8"/>
    <s v="M"/>
  </r>
  <r>
    <n v="63032"/>
    <s v="Tasty New York"/>
    <s v="Tasty New York"/>
    <s v="Tasty New York"/>
    <x v="3"/>
    <x v="15"/>
    <x v="1"/>
    <d v="1974-02-13T00:00:00"/>
    <n v="3360"/>
    <n v="4000"/>
    <s v=" 30,268 "/>
    <n v="168154"/>
    <n v="168154"/>
    <n v="47"/>
    <n v="0"/>
    <x v="7"/>
    <s v="M"/>
  </r>
  <r>
    <n v="141084"/>
    <s v="Tasty New York"/>
    <s v="Tasty New Jersey"/>
    <s v="Tasty New Jersey"/>
    <x v="2"/>
    <x v="16"/>
    <x v="0"/>
    <d v="2005-02-23T00:00:00"/>
    <n v="3364"/>
    <n v="2500"/>
    <s v=" -   "/>
    <n v="23874.15"/>
    <n v="23874.15"/>
    <n v="16"/>
    <n v="1"/>
    <x v="0"/>
    <s v="F"/>
  </r>
  <r>
    <n v="78018"/>
    <s v="Tasty New York"/>
    <s v="Tasty New York"/>
    <s v="Tasty New York"/>
    <x v="3"/>
    <x v="17"/>
    <x v="1"/>
    <d v="1978-06-14T00:00:00"/>
    <n v="3360"/>
    <n v="4000"/>
    <s v=" -   "/>
    <n v="299552"/>
    <n v="299552"/>
    <n v="43"/>
    <n v="0"/>
    <x v="6"/>
    <s v="M"/>
  </r>
  <r>
    <n v="79912"/>
    <s v="Tasty New York"/>
    <s v="Tasty New York"/>
    <s v="Tasty New York"/>
    <x v="3"/>
    <x v="18"/>
    <x v="3"/>
    <d v="1979-02-21T00:00:00"/>
    <n v="3360"/>
    <n v="6000"/>
    <s v=" 12,490 "/>
    <n v="83266"/>
    <n v="83266"/>
    <n v="42"/>
    <n v="0"/>
    <x v="8"/>
    <s v="F"/>
  </r>
  <r>
    <n v="86077"/>
    <s v="Tasty New York"/>
    <s v="Tasty New Jersey"/>
    <s v="Tasty New Jersey"/>
    <x v="3"/>
    <x v="19"/>
    <x v="0"/>
    <d v="1984-01-18T00:00:00"/>
    <n v="3360"/>
    <n v="7000"/>
    <s v=" -   "/>
    <n v="35414"/>
    <n v="35414"/>
    <n v="37"/>
    <n v="0"/>
    <x v="0"/>
    <s v="F"/>
  </r>
  <r>
    <n v="86134"/>
    <s v="Tasty New York"/>
    <s v="Tasty New York"/>
    <s v="Tasty New York"/>
    <x v="0"/>
    <x v="20"/>
    <x v="1"/>
    <d v="1981-06-24T00:00:00"/>
    <n v="3338"/>
    <n v="1005"/>
    <s v=" 18,874 "/>
    <n v="134816"/>
    <n v="134816"/>
    <n v="40"/>
    <n v="1"/>
    <x v="7"/>
    <s v="M"/>
  </r>
  <r>
    <n v="142697"/>
    <s v="Tasty New York"/>
    <s v="Tasty New Jersey"/>
    <s v="Tasty New Jersey"/>
    <x v="2"/>
    <x v="21"/>
    <x v="0"/>
    <d v="2006-04-19T00:00:00"/>
    <n v="3364"/>
    <n v="2500"/>
    <s v=" -   "/>
    <n v="26745"/>
    <n v="26745"/>
    <n v="15"/>
    <n v="1"/>
    <x v="0"/>
    <s v="M"/>
  </r>
  <r>
    <n v="432"/>
    <s v="Tasty New York"/>
    <s v="Tasty New Jersey"/>
    <s v="Tasty New Jersey"/>
    <x v="1"/>
    <x v="22"/>
    <x v="0"/>
    <d v="2001-04-18T00:00:00"/>
    <n v="3810"/>
    <n v="2000"/>
    <s v=" -   "/>
    <n v="38458"/>
    <n v="38458"/>
    <n v="20"/>
    <n v="0"/>
    <x v="1"/>
    <s v="F"/>
  </r>
  <r>
    <n v="95088"/>
    <s v="Tasty New York"/>
    <s v="Tasty New York"/>
    <s v="Tasty New York"/>
    <x v="2"/>
    <x v="23"/>
    <x v="1"/>
    <d v="1988-02-10T00:00:00"/>
    <n v="3501"/>
    <n v="3000"/>
    <s v=" -   "/>
    <n v="138721"/>
    <n v="138721"/>
    <n v="33"/>
    <n v="1"/>
    <x v="6"/>
    <s v="M"/>
  </r>
  <r>
    <n v="95284"/>
    <s v="Tasty New York"/>
    <s v="Tasty New York"/>
    <s v="Tasty New York"/>
    <x v="5"/>
    <x v="24"/>
    <x v="1"/>
    <d v="1985-06-12T00:00:00"/>
    <n v="3339"/>
    <n v="3152"/>
    <s v=" 18,586 "/>
    <n v="123906"/>
    <n v="123906"/>
    <n v="36"/>
    <n v="1"/>
    <x v="7"/>
    <s v="M"/>
  </r>
  <r>
    <n v="98249"/>
    <s v="Tasty New York"/>
    <s v="Tasty New York"/>
    <s v="Tasty New York"/>
    <x v="3"/>
    <x v="25"/>
    <x v="2"/>
    <d v="1979-09-19T00:00:00"/>
    <n v="3360"/>
    <n v="1600"/>
    <s v=" 10,386 "/>
    <n v="69237"/>
    <n v="69237"/>
    <n v="42"/>
    <n v="0"/>
    <x v="8"/>
    <s v="M"/>
  </r>
  <r>
    <n v="98427"/>
    <s v="Tasty New York"/>
    <s v="Tasty New York"/>
    <s v="Tasty New York"/>
    <x v="6"/>
    <x v="26"/>
    <x v="1"/>
    <d v="1958-09-24T00:00:00"/>
    <n v="3352"/>
    <n v="1001"/>
    <s v=" -   "/>
    <n v="137842"/>
    <n v="137842"/>
    <n v="63"/>
    <n v="0"/>
    <x v="9"/>
    <s v="F"/>
  </r>
  <r>
    <n v="100162"/>
    <s v="Tasty New York"/>
    <s v="Tasty New York"/>
    <s v="Tasty New York"/>
    <x v="5"/>
    <x v="27"/>
    <x v="3"/>
    <d v="1987-06-03T00:00:00"/>
    <n v="3340"/>
    <n v="2150"/>
    <s v=" 11,300 "/>
    <n v="80716"/>
    <n v="80716"/>
    <n v="34"/>
    <n v="1"/>
    <x v="4"/>
    <s v="M"/>
  </r>
  <r>
    <n v="536"/>
    <s v="Tasty New York"/>
    <s v="Tasty New Jersey"/>
    <s v="Tasty New Jersey"/>
    <x v="1"/>
    <x v="28"/>
    <x v="0"/>
    <d v="2006-07-19T00:00:00"/>
    <n v="3810"/>
    <n v="2000"/>
    <s v=" -   "/>
    <n v="45498"/>
    <n v="45498"/>
    <n v="15"/>
    <n v="0"/>
    <x v="1"/>
    <s v="M"/>
  </r>
  <r>
    <n v="100402"/>
    <s v="Tasty New York"/>
    <s v="Tasty New York"/>
    <s v="Tasty New York"/>
    <x v="5"/>
    <x v="29"/>
    <x v="3"/>
    <d v="1997-03-19T00:00:00"/>
    <n v="3340"/>
    <n v="2150"/>
    <s v=" 15,944 "/>
    <n v="106290"/>
    <n v="106290"/>
    <n v="24"/>
    <n v="1"/>
    <x v="7"/>
    <s v="F"/>
  </r>
  <r>
    <n v="126713"/>
    <s v="Tasty New York"/>
    <s v="Tasty New Jersey"/>
    <s v="Tasty New Jersey"/>
    <x v="7"/>
    <x v="30"/>
    <x v="0"/>
    <d v="1987-10-07T00:00:00"/>
    <n v="3344"/>
    <n v="3000"/>
    <s v=" -   "/>
    <n v="40113"/>
    <n v="40113"/>
    <n v="34"/>
    <n v="0"/>
    <x v="1"/>
    <s v="M"/>
  </r>
  <r>
    <n v="137699"/>
    <s v="Tasty New York"/>
    <s v="Tasty New Jersey"/>
    <s v="Tasty New Jersey"/>
    <x v="8"/>
    <x v="31"/>
    <x v="0"/>
    <d v="2001-12-26T00:00:00"/>
    <n v="3310"/>
    <n v="2000"/>
    <s v=" -   "/>
    <n v="39780"/>
    <n v="39780"/>
    <n v="20"/>
    <n v="0"/>
    <x v="1"/>
    <s v="F"/>
  </r>
  <r>
    <n v="138375"/>
    <s v="Tasty New York"/>
    <s v="Tasty New Jersey"/>
    <s v="Tasty New Jersey"/>
    <x v="7"/>
    <x v="32"/>
    <x v="0"/>
    <d v="2003-02-26T00:00:00"/>
    <n v="3344"/>
    <n v="1001"/>
    <s v=" -   "/>
    <n v="52385"/>
    <n v="52385"/>
    <n v="18"/>
    <n v="0"/>
    <x v="1"/>
    <s v="F"/>
  </r>
  <r>
    <n v="147366"/>
    <s v="Tasty New York"/>
    <s v="Tasty New Jersey"/>
    <s v="Tasty New Jersey"/>
    <x v="5"/>
    <x v="33"/>
    <x v="0"/>
    <d v="2013-08-02T00:00:00"/>
    <n v="3342"/>
    <n v="1001"/>
    <s v=" -   "/>
    <n v="749564"/>
    <n v="749564"/>
    <n v="8"/>
    <n v="1"/>
    <x v="6"/>
    <s v="F"/>
  </r>
  <r>
    <n v="100522"/>
    <s v="Tasty New York"/>
    <s v="Tasty New Jersey"/>
    <s v="Tasty New Jersey"/>
    <x v="5"/>
    <x v="34"/>
    <x v="0"/>
    <d v="1999-03-10T00:00:00"/>
    <n v="3340"/>
    <n v="2150"/>
    <s v=" -   "/>
    <n v="171600"/>
    <n v="171600"/>
    <n v="22"/>
    <n v="1"/>
    <x v="6"/>
    <s v="M"/>
  </r>
  <r>
    <n v="103910"/>
    <s v="Tasty New York"/>
    <s v="Tasty New York"/>
    <s v="Tasty New York"/>
    <x v="3"/>
    <x v="35"/>
    <x v="1"/>
    <d v="1986-09-17T00:00:00"/>
    <n v="3360"/>
    <n v="3000"/>
    <s v=" -   "/>
    <n v="234050"/>
    <n v="234050"/>
    <n v="35"/>
    <n v="0"/>
    <x v="6"/>
    <s v="M"/>
  </r>
  <r>
    <n v="100622"/>
    <s v="Tasty New York"/>
    <s v="Tasty New Jersey"/>
    <s v="Tasty New Jersey"/>
    <x v="8"/>
    <x v="36"/>
    <x v="0"/>
    <d v="1999-09-01T00:00:00"/>
    <n v="3310"/>
    <n v="2000"/>
    <s v=" -   "/>
    <n v="100272"/>
    <n v="100272"/>
    <n v="22"/>
    <n v="0"/>
    <x v="10"/>
    <s v="F"/>
  </r>
  <r>
    <n v="147316"/>
    <s v="Tasty New York"/>
    <s v="Tasty New Jersey"/>
    <s v="Tasty New Jersey"/>
    <x v="8"/>
    <x v="37"/>
    <x v="0"/>
    <d v="1995-10-25T00:00:00"/>
    <n v="3310"/>
    <n v="2000"/>
    <s v=" -   "/>
    <n v="173317"/>
    <n v="173317"/>
    <n v="26"/>
    <n v="0"/>
    <x v="11"/>
    <s v="M"/>
  </r>
  <r>
    <n v="139524"/>
    <s v="Tasty New York"/>
    <s v="Tasty New Jersey"/>
    <s v="Tasty New Jersey"/>
    <x v="9"/>
    <x v="38"/>
    <x v="0"/>
    <d v="2004-06-09T00:00:00"/>
    <n v="3314"/>
    <n v="2000"/>
    <s v=" -   "/>
    <n v="80350"/>
    <n v="80350"/>
    <n v="17"/>
    <n v="0"/>
    <x v="12"/>
    <s v="F"/>
  </r>
  <r>
    <n v="648"/>
    <s v="Tasty New York"/>
    <s v="Tasty New Jersey"/>
    <s v="Tasty New Jersey"/>
    <x v="1"/>
    <x v="39"/>
    <x v="0"/>
    <d v="2006-08-30T00:00:00"/>
    <n v="3810"/>
    <n v="3000"/>
    <s v=" -   "/>
    <n v="121422"/>
    <n v="121422"/>
    <n v="15"/>
    <n v="0"/>
    <x v="13"/>
    <s v="F"/>
  </r>
  <r>
    <n v="113834"/>
    <s v="Tasty New York"/>
    <s v="Tasty New York"/>
    <s v="Tasty New York"/>
    <x v="0"/>
    <x v="40"/>
    <x v="3"/>
    <d v="1990-10-17T00:00:00"/>
    <n v="3361"/>
    <n v="6000"/>
    <s v=" 6,487 "/>
    <n v="43249"/>
    <n v="43249"/>
    <n v="31"/>
    <n v="1"/>
    <x v="8"/>
    <s v="F"/>
  </r>
  <r>
    <n v="113991"/>
    <s v="Tasty New York"/>
    <s v="Tasty New York"/>
    <s v="Tasty New York"/>
    <x v="1"/>
    <x v="41"/>
    <x v="1"/>
    <d v="1989-08-23T00:00:00"/>
    <n v="3318"/>
    <n v="2127"/>
    <s v=" -   "/>
    <n v="71873"/>
    <n v="71873"/>
    <n v="32"/>
    <n v="0"/>
    <x v="14"/>
    <s v="M"/>
  </r>
  <r>
    <n v="136266"/>
    <s v="Tasty New York"/>
    <s v="Tasty New Jersey"/>
    <s v="Tasty New Jersey"/>
    <x v="1"/>
    <x v="42"/>
    <x v="0"/>
    <d v="1998-05-20T00:00:00"/>
    <n v="3318"/>
    <n v="2127"/>
    <s v=" -   "/>
    <n v="120371"/>
    <n v="120371"/>
    <n v="23"/>
    <n v="0"/>
    <x v="13"/>
    <s v="M"/>
  </r>
  <r>
    <n v="117681"/>
    <s v="Tasty New York"/>
    <s v="Tasty New York"/>
    <s v="Tasty New York"/>
    <x v="3"/>
    <x v="43"/>
    <x v="1"/>
    <d v="1990-09-05T00:00:00"/>
    <n v="3360"/>
    <n v="3000"/>
    <s v=" 29,594 "/>
    <n v="184963"/>
    <n v="184963"/>
    <n v="31"/>
    <n v="0"/>
    <x v="5"/>
    <s v="M"/>
  </r>
  <r>
    <n v="120766"/>
    <s v="Tasty New York"/>
    <s v="Tasty New York"/>
    <s v="Tasty New York"/>
    <x v="2"/>
    <x v="44"/>
    <x v="2"/>
    <d v="1991-08-14T00:00:00"/>
    <n v="3508"/>
    <n v="5000"/>
    <s v=" 11,229 "/>
    <n v="112294"/>
    <n v="112294"/>
    <n v="30"/>
    <n v="1"/>
    <x v="5"/>
    <s v="M"/>
  </r>
  <r>
    <n v="123477"/>
    <s v="Tasty New York"/>
    <s v="Tasty New York"/>
    <s v="Tasty New York"/>
    <x v="3"/>
    <x v="45"/>
    <x v="2"/>
    <d v="1992-10-14T00:00:00"/>
    <n v="3360"/>
    <n v="5000"/>
    <s v=" 8,500 "/>
    <n v="141672"/>
    <n v="141672"/>
    <n v="29"/>
    <n v="0"/>
    <x v="7"/>
    <s v="M"/>
  </r>
  <r>
    <n v="383"/>
    <s v="Tasty New York"/>
    <s v="Tasty New York"/>
    <s v="Tasty New York"/>
    <x v="1"/>
    <x v="46"/>
    <x v="4"/>
    <d v="2012-02-04T00:00:00"/>
    <n v="3810"/>
    <n v="2000"/>
    <s v=" -   "/>
    <n v="76752"/>
    <n v="76752"/>
    <n v="9"/>
    <n v="0"/>
    <x v="3"/>
    <s v="M"/>
  </r>
  <r>
    <n v="126919"/>
    <s v="Tasty New York"/>
    <s v="Tasty New York"/>
    <s v="Tasty New York"/>
    <x v="7"/>
    <x v="47"/>
    <x v="1"/>
    <d v="1983-07-27T00:00:00"/>
    <n v="3344"/>
    <n v="1001"/>
    <s v=" -   "/>
    <n v="175052"/>
    <n v="175052"/>
    <n v="38"/>
    <n v="0"/>
    <x v="15"/>
    <s v="F"/>
  </r>
  <r>
    <n v="126946"/>
    <s v="Tasty New York"/>
    <s v="Tasty New York"/>
    <s v="Tasty New York"/>
    <x v="1"/>
    <x v="48"/>
    <x v="1"/>
    <d v="1977-07-06T00:00:00"/>
    <n v="3318"/>
    <n v="2127"/>
    <s v=" -   "/>
    <n v="129273"/>
    <n v="129273"/>
    <n v="44"/>
    <n v="0"/>
    <x v="13"/>
    <s v="F"/>
  </r>
  <r>
    <n v="127242"/>
    <s v="Tasty New York"/>
    <s v="Tasty New York"/>
    <s v="Tasty New York"/>
    <x v="7"/>
    <x v="49"/>
    <x v="1"/>
    <d v="1989-12-27T00:00:00"/>
    <n v="3344"/>
    <n v="3934"/>
    <s v=" -   "/>
    <n v="60733.95"/>
    <n v="60733.95"/>
    <n v="32"/>
    <n v="0"/>
    <x v="14"/>
    <s v="F"/>
  </r>
  <r>
    <n v="127345"/>
    <s v="Tasty New York"/>
    <s v="Tasty New York"/>
    <s v="Tasty New York"/>
    <x v="7"/>
    <x v="50"/>
    <x v="1"/>
    <d v="1989-07-05T00:00:00"/>
    <n v="3344"/>
    <n v="3934"/>
    <s v=" -   "/>
    <n v="156180"/>
    <n v="156180"/>
    <n v="32"/>
    <n v="0"/>
    <x v="16"/>
    <s v="M"/>
  </r>
  <r>
    <n v="131070"/>
    <s v="Tasty New York"/>
    <s v="Tasty New York"/>
    <s v="Tasty New York"/>
    <x v="0"/>
    <x v="51"/>
    <x v="2"/>
    <d v="1994-01-26T00:00:00"/>
    <n v="3361"/>
    <n v="1600"/>
    <s v=" 12,317 "/>
    <n v="87979"/>
    <n v="87979"/>
    <n v="27"/>
    <n v="1"/>
    <x v="4"/>
    <s v="F"/>
  </r>
  <r>
    <n v="133926"/>
    <s v="Tasty New York"/>
    <s v="Tasty New York"/>
    <s v="Tasty New York"/>
    <x v="0"/>
    <x v="52"/>
    <x v="3"/>
    <d v="1996-01-17T00:00:00"/>
    <n v="3361"/>
    <n v="6000"/>
    <s v=" 7,299 "/>
    <n v="45619"/>
    <n v="45619"/>
    <n v="25"/>
    <n v="1"/>
    <x v="8"/>
    <s v="M"/>
  </r>
  <r>
    <n v="136281"/>
    <s v="Tasty New York"/>
    <s v="Tasty New Jersey"/>
    <s v="Tasty New Jersey"/>
    <x v="1"/>
    <x v="53"/>
    <x v="0"/>
    <d v="1999-06-09T00:00:00"/>
    <n v="3318"/>
    <n v="2127"/>
    <s v=" -   "/>
    <n v="87718"/>
    <n v="87718"/>
    <n v="22"/>
    <n v="0"/>
    <x v="3"/>
    <s v="M"/>
  </r>
  <r>
    <n v="134633"/>
    <s v="Tasty New York"/>
    <s v="Tasty New York"/>
    <s v="Tasty New York"/>
    <x v="4"/>
    <x v="54"/>
    <x v="2"/>
    <d v="1994-12-28T00:00:00"/>
    <n v="3361"/>
    <n v="5000"/>
    <s v=" 6,106 "/>
    <n v="76331"/>
    <n v="76331"/>
    <n v="27"/>
    <n v="1"/>
    <x v="4"/>
    <s v="M"/>
  </r>
  <r>
    <n v="134017"/>
    <s v="Tasty New York"/>
    <s v="Tasty New Jersey"/>
    <s v="Tasty New Jersey"/>
    <x v="7"/>
    <x v="55"/>
    <x v="0"/>
    <d v="1996-07-03T00:00:00"/>
    <n v="3343"/>
    <n v="2000"/>
    <s v=" -   "/>
    <n v="115101"/>
    <n v="115101"/>
    <n v="25"/>
    <n v="0"/>
    <x v="17"/>
    <s v="M"/>
  </r>
  <r>
    <n v="135961"/>
    <s v="Tasty New York"/>
    <s v="Tasty New York"/>
    <s v="Tasty New York"/>
    <x v="3"/>
    <x v="56"/>
    <x v="2"/>
    <d v="1995-10-25T00:00:00"/>
    <n v="3360"/>
    <n v="1600"/>
    <s v=" 21,754 "/>
    <n v="145025"/>
    <n v="145025"/>
    <n v="26"/>
    <n v="0"/>
    <x v="7"/>
    <s v="M"/>
  </r>
  <r>
    <n v="134017"/>
    <s v="Tasty New York"/>
    <s v="Tasty New Jersey"/>
    <s v="Tasty New Jersey"/>
    <x v="7"/>
    <x v="55"/>
    <x v="0"/>
    <d v="1996-07-03T00:00:00"/>
    <n v="3343"/>
    <n v="2000"/>
    <s v=" -   "/>
    <n v="115101"/>
    <n v="115101"/>
    <n v="25"/>
    <n v="0"/>
    <x v="17"/>
    <s v="M"/>
  </r>
  <r>
    <n v="138374"/>
    <s v="Tasty New York"/>
    <s v="Tasty New Jersey"/>
    <s v="Tasty New Jersey"/>
    <x v="6"/>
    <x v="57"/>
    <x v="0"/>
    <d v="2002-05-08T00:00:00"/>
    <n v="3352"/>
    <n v="2000"/>
    <s v=" -   "/>
    <n v="49609"/>
    <n v="49609"/>
    <n v="19"/>
    <n v="0"/>
    <x v="18"/>
    <s v="F"/>
  </r>
  <r>
    <n v="139221"/>
    <s v="Tasty New York"/>
    <s v="Tasty New Jersey"/>
    <s v="Tasty New Jersey"/>
    <x v="6"/>
    <x v="58"/>
    <x v="0"/>
    <d v="2004-09-01T00:00:00"/>
    <n v="3352"/>
    <n v="2000"/>
    <s v=" -   "/>
    <n v="26116"/>
    <n v="26116"/>
    <n v="17"/>
    <n v="0"/>
    <x v="18"/>
    <s v="F"/>
  </r>
  <r>
    <n v="142534"/>
    <s v="Tasty New York"/>
    <s v="Tasty New Jersey"/>
    <s v="Tasty New Jersey"/>
    <x v="6"/>
    <x v="59"/>
    <x v="0"/>
    <d v="2005-04-06T00:00:00"/>
    <n v="3352"/>
    <n v="1001"/>
    <s v=" -   "/>
    <n v="109561"/>
    <n v="109561"/>
    <n v="16"/>
    <n v="0"/>
    <x v="19"/>
    <s v="F"/>
  </r>
  <r>
    <n v="92386"/>
    <s v="Tasty New York"/>
    <s v="Tasty New Jersey"/>
    <s v="Tasty New Jersey"/>
    <x v="6"/>
    <x v="60"/>
    <x v="0"/>
    <d v="1984-09-26T00:00:00"/>
    <n v="3352"/>
    <n v="2000"/>
    <s v=" -   "/>
    <n v="66402.210000000006"/>
    <n v="66402.210000000006"/>
    <n v="37"/>
    <n v="0"/>
    <x v="20"/>
    <s v="F"/>
  </r>
  <r>
    <n v="136514"/>
    <s v="Tasty New York"/>
    <s v="Tasty New York"/>
    <s v="Tasty New York"/>
    <x v="0"/>
    <x v="61"/>
    <x v="3"/>
    <d v="2013-05-21T00:00:00"/>
    <n v="3361"/>
    <n v="6000"/>
    <s v=" 6,932 "/>
    <n v="46210"/>
    <n v="46210"/>
    <n v="8"/>
    <n v="1"/>
    <x v="8"/>
    <s v="M"/>
  </r>
  <r>
    <n v="110662"/>
    <s v="Tasty New York"/>
    <s v="Tasty New Jersey"/>
    <s v="Tasty New Jersey"/>
    <x v="5"/>
    <x v="62"/>
    <x v="0"/>
    <d v="1982-08-25T00:00:00"/>
    <n v="3340"/>
    <n v="2150"/>
    <s v=" 37,663 "/>
    <n v="163752"/>
    <n v="163752"/>
    <n v="39"/>
    <n v="1"/>
    <x v="5"/>
    <s v="M"/>
  </r>
  <r>
    <n v="136731"/>
    <s v="Tasty New York"/>
    <s v="Tasty New York"/>
    <s v="Tasty New York"/>
    <x v="0"/>
    <x v="63"/>
    <x v="3"/>
    <d v="1999-11-24T00:00:00"/>
    <n v="3361"/>
    <n v="6000"/>
    <s v=" -   "/>
    <n v="23914"/>
    <n v="23914"/>
    <n v="22"/>
    <n v="1"/>
    <x v="0"/>
    <s v="F"/>
  </r>
  <r>
    <n v="140363"/>
    <s v="Tasty New York"/>
    <s v="Tasty New Jersey"/>
    <s v="Tasty New Jersey"/>
    <x v="0"/>
    <x v="64"/>
    <x v="0"/>
    <d v="2005-04-06T00:00:00"/>
    <n v="3312"/>
    <n v="2000"/>
    <s v=" 68,092 "/>
    <n v="141690"/>
    <n v="141690"/>
    <n v="16"/>
    <n v="1"/>
    <x v="5"/>
    <s v="M"/>
  </r>
  <r>
    <n v="136929"/>
    <s v="Tasty New York"/>
    <s v="Tasty New York"/>
    <s v="Tasty New York"/>
    <x v="0"/>
    <x v="65"/>
    <x v="3"/>
    <d v="1998-04-08T00:00:00"/>
    <n v="3338"/>
    <n v="6000"/>
    <s v=" 5,751 "/>
    <n v="47927"/>
    <n v="47927"/>
    <n v="23"/>
    <n v="1"/>
    <x v="8"/>
    <s v="M"/>
  </r>
  <r>
    <n v="136174"/>
    <s v="Tasty New York"/>
    <s v="Tasty New Jersey"/>
    <s v="Tasty New Jersey"/>
    <x v="2"/>
    <x v="66"/>
    <x v="0"/>
    <d v="1997-11-26T00:00:00"/>
    <n v="3364"/>
    <n v="2000"/>
    <s v=" 12,210 "/>
    <n v="53089"/>
    <n v="53089"/>
    <n v="24"/>
    <n v="1"/>
    <x v="7"/>
    <s v="M"/>
  </r>
  <r>
    <n v="137080"/>
    <s v="Tasty New York"/>
    <s v="Tasty New York"/>
    <s v="Tasty New York"/>
    <x v="5"/>
    <x v="67"/>
    <x v="2"/>
    <d v="1979-01-10T00:00:00"/>
    <n v="3339"/>
    <n v="2000"/>
    <s v=" 8,868 "/>
    <n v="110844"/>
    <n v="110844"/>
    <n v="42"/>
    <n v="1"/>
    <x v="7"/>
    <s v="F"/>
  </r>
  <r>
    <n v="137108"/>
    <s v="Tasty New York"/>
    <s v="Tasty New York"/>
    <s v="Tasty New York"/>
    <x v="0"/>
    <x v="68"/>
    <x v="1"/>
    <d v="1988-06-22T00:00:00"/>
    <n v="3361"/>
    <n v="3000"/>
    <s v=" -   "/>
    <n v="150986"/>
    <n v="150986"/>
    <n v="33"/>
    <n v="1"/>
    <x v="6"/>
    <s v="M"/>
  </r>
  <r>
    <n v="137171"/>
    <s v="Tasty New York"/>
    <s v="Tasty New York"/>
    <s v="Tasty New York"/>
    <x v="5"/>
    <x v="69"/>
    <x v="1"/>
    <d v="1997-03-19T00:00:00"/>
    <n v="3339"/>
    <n v="3152"/>
    <s v=" -   "/>
    <n v="20193"/>
    <n v="20193"/>
    <n v="24"/>
    <n v="1"/>
    <x v="0"/>
    <s v="F"/>
  </r>
  <r>
    <n v="137253"/>
    <s v="Tasty New York"/>
    <s v="Tasty New Jersey"/>
    <s v="Tasty New Jersey"/>
    <x v="2"/>
    <x v="70"/>
    <x v="0"/>
    <d v="1998-07-01T00:00:00"/>
    <n v="3310"/>
    <n v="2000"/>
    <s v=" 14,857 "/>
    <n v="53062"/>
    <n v="53062"/>
    <n v="23"/>
    <n v="1"/>
    <x v="7"/>
    <s v="M"/>
  </r>
  <r>
    <n v="137809"/>
    <s v="Tasty New York"/>
    <s v="Tasty New Jersey"/>
    <s v="Tasty New Jersey"/>
    <x v="2"/>
    <x v="71"/>
    <x v="0"/>
    <d v="2000-06-21T00:00:00"/>
    <n v="3364"/>
    <n v="2150"/>
    <s v=" 15,341 "/>
    <n v="59002"/>
    <n v="59002"/>
    <n v="21"/>
    <n v="1"/>
    <x v="7"/>
    <s v="F"/>
  </r>
  <r>
    <n v="140546"/>
    <s v="Tasty New York"/>
    <s v="Tasty New Jersey"/>
    <s v="Tasty New Jersey"/>
    <x v="2"/>
    <x v="72"/>
    <x v="0"/>
    <d v="2002-07-31T00:00:00"/>
    <n v="3364"/>
    <n v="2000"/>
    <s v=" 21,536 "/>
    <n v="89732"/>
    <n v="89732"/>
    <n v="19"/>
    <n v="1"/>
    <x v="7"/>
    <s v="F"/>
  </r>
  <r>
    <n v="141056"/>
    <s v="Tasty New York"/>
    <s v="Tasty New Jersey"/>
    <s v="Tasty New Jersey"/>
    <x v="2"/>
    <x v="73"/>
    <x v="0"/>
    <d v="2005-01-12T00:00:00"/>
    <n v="3364"/>
    <n v="2000"/>
    <s v=" 23,032 "/>
    <n v="74297"/>
    <n v="74297"/>
    <n v="16"/>
    <n v="1"/>
    <x v="7"/>
    <s v="F"/>
  </r>
  <r>
    <n v="141558"/>
    <s v="Tasty New York"/>
    <s v="Tasty New Jersey"/>
    <s v="Tasty New Jersey"/>
    <x v="2"/>
    <x v="74"/>
    <x v="0"/>
    <d v="2005-12-14T00:00:00"/>
    <n v="3364"/>
    <n v="2150"/>
    <s v=" 19,659 "/>
    <n v="70209"/>
    <n v="70209"/>
    <n v="16"/>
    <n v="1"/>
    <x v="7"/>
    <s v="F"/>
  </r>
  <r>
    <n v="142071"/>
    <s v="Tasty New York"/>
    <s v="Tasty New Jersey"/>
    <s v="Tasty New Jersey"/>
    <x v="2"/>
    <x v="75"/>
    <x v="0"/>
    <d v="2006-10-11T00:00:00"/>
    <n v="3310"/>
    <n v="2000"/>
    <s v=" 13,417 "/>
    <n v="53666"/>
    <n v="53666"/>
    <n v="15"/>
    <n v="1"/>
    <x v="7"/>
    <s v="M"/>
  </r>
  <r>
    <n v="137666"/>
    <s v="Tasty New York"/>
    <s v="Tasty New York"/>
    <s v="Tasty New York"/>
    <x v="0"/>
    <x v="76"/>
    <x v="1"/>
    <d v="1981-08-05T00:00:00"/>
    <n v="3349"/>
    <n v="1001"/>
    <s v=" 19,597 "/>
    <n v="130646"/>
    <n v="130646"/>
    <n v="40"/>
    <n v="1"/>
    <x v="7"/>
    <s v="F"/>
  </r>
  <r>
    <n v="143940"/>
    <s v="Tasty New York"/>
    <s v="Tasty New Jersey"/>
    <s v="Tasty New Jersey"/>
    <x v="2"/>
    <x v="77"/>
    <x v="0"/>
    <d v="2007-03-28T00:00:00"/>
    <n v="3364"/>
    <n v="2000"/>
    <s v=" 10,885 "/>
    <n v="54424"/>
    <n v="54424"/>
    <n v="14"/>
    <n v="1"/>
    <x v="7"/>
    <s v="M"/>
  </r>
  <r>
    <n v="137680"/>
    <s v="Tasty New York"/>
    <s v="Tasty New York"/>
    <s v="Tasty New York"/>
    <x v="0"/>
    <x v="78"/>
    <x v="1"/>
    <d v="1999-07-21T00:00:00"/>
    <n v="3349"/>
    <n v="1001"/>
    <s v=" 6,948 "/>
    <n v="46318"/>
    <n v="46318"/>
    <n v="22"/>
    <n v="1"/>
    <x v="8"/>
    <s v="M"/>
  </r>
  <r>
    <n v="137685"/>
    <s v="Tasty New York"/>
    <s v="Tasty New York"/>
    <s v="Tasty New York"/>
    <x v="0"/>
    <x v="79"/>
    <x v="2"/>
    <d v="1993-01-06T00:00:00"/>
    <n v="3349"/>
    <n v="5000"/>
    <s v=" 11,906 "/>
    <n v="148824"/>
    <n v="148824"/>
    <n v="28"/>
    <n v="1"/>
    <x v="5"/>
    <s v="F"/>
  </r>
  <r>
    <n v="144564"/>
    <s v="Tasty New York"/>
    <s v="Tasty New Jersey"/>
    <s v="Tasty New Jersey"/>
    <x v="2"/>
    <x v="80"/>
    <x v="0"/>
    <d v="2003-08-20T00:00:00"/>
    <n v="3364"/>
    <n v="2480"/>
    <s v=" 12,236 "/>
    <n v="67980"/>
    <n v="67980"/>
    <n v="18"/>
    <n v="1"/>
    <x v="7"/>
    <s v="M"/>
  </r>
  <r>
    <n v="137752"/>
    <s v="Tasty New York"/>
    <s v="Tasty New York"/>
    <s v="Tasty New York"/>
    <x v="4"/>
    <x v="81"/>
    <x v="2"/>
    <d v="2000-06-21T00:00:00"/>
    <n v="3361"/>
    <n v="1600"/>
    <s v=" 20,281 "/>
    <n v="112671"/>
    <n v="112671"/>
    <n v="21"/>
    <n v="1"/>
    <x v="7"/>
    <s v="F"/>
  </r>
  <r>
    <n v="94401"/>
    <s v="Tasty New York"/>
    <s v="Tasty New Jersey"/>
    <s v="Tasty New Jersey"/>
    <x v="2"/>
    <x v="82"/>
    <x v="0"/>
    <d v="1986-01-08T00:00:00"/>
    <n v="3364"/>
    <n v="2300"/>
    <s v=" 11,376 "/>
    <n v="49462"/>
    <n v="49462"/>
    <n v="35"/>
    <n v="1"/>
    <x v="4"/>
    <s v="F"/>
  </r>
  <r>
    <n v="137818"/>
    <s v="Tasty New York"/>
    <s v="Tasty New York"/>
    <s v="Tasty New York"/>
    <x v="0"/>
    <x v="83"/>
    <x v="3"/>
    <d v="2000-11-01T00:00:00"/>
    <n v="3361"/>
    <n v="6000"/>
    <s v=" -   "/>
    <n v="20717"/>
    <n v="20717"/>
    <n v="21"/>
    <n v="1"/>
    <x v="0"/>
    <s v="F"/>
  </r>
  <r>
    <n v="137920"/>
    <s v="Tasty New York"/>
    <s v="Tasty New York"/>
    <s v="Tasty New York"/>
    <x v="2"/>
    <x v="84"/>
    <x v="1"/>
    <d v="2001-05-30T00:00:00"/>
    <n v="3310"/>
    <n v="2000"/>
    <s v=" 12,330 "/>
    <n v="82201"/>
    <n v="82201"/>
    <n v="20"/>
    <n v="1"/>
    <x v="7"/>
    <s v="F"/>
  </r>
  <r>
    <n v="100212"/>
    <s v="Tasty New York"/>
    <s v="Tasty New Jersey"/>
    <s v="Tasty New Jersey"/>
    <x v="5"/>
    <x v="85"/>
    <x v="0"/>
    <d v="1997-06-11T00:00:00"/>
    <n v="3340"/>
    <n v="2150"/>
    <s v=" 23,430 "/>
    <n v="93720"/>
    <n v="93720"/>
    <n v="24"/>
    <n v="1"/>
    <x v="4"/>
    <s v="M"/>
  </r>
  <r>
    <n v="100422"/>
    <s v="Tasty New York"/>
    <s v="Tasty New Jersey"/>
    <s v="Tasty New Jersey"/>
    <x v="5"/>
    <x v="86"/>
    <x v="0"/>
    <d v="1999-07-21T00:00:00"/>
    <n v="3340"/>
    <n v="2150"/>
    <s v=" 24,256 "/>
    <n v="93293"/>
    <n v="93293"/>
    <n v="22"/>
    <n v="1"/>
    <x v="4"/>
    <s v="M"/>
  </r>
  <r>
    <n v="137986"/>
    <s v="Tasty New York"/>
    <s v="Tasty New York"/>
    <s v="Tasty New York"/>
    <x v="2"/>
    <x v="87"/>
    <x v="1"/>
    <d v="2002-05-08T00:00:00"/>
    <n v="3501"/>
    <n v="3000"/>
    <s v=" 5,522 "/>
    <n v="36813"/>
    <n v="36813"/>
    <n v="19"/>
    <n v="1"/>
    <x v="8"/>
    <s v="M"/>
  </r>
  <r>
    <n v="101102"/>
    <s v="Tasty New York"/>
    <s v="Tasty New Jersey"/>
    <s v="Tasty New Jersey"/>
    <x v="5"/>
    <x v="88"/>
    <x v="0"/>
    <d v="2001-03-07T00:00:00"/>
    <n v="3340"/>
    <n v="2150"/>
    <s v=" 16,798 "/>
    <n v="73034"/>
    <n v="73034"/>
    <n v="20"/>
    <n v="1"/>
    <x v="4"/>
    <s v="M"/>
  </r>
  <r>
    <n v="108540"/>
    <s v="Tasty New York"/>
    <s v="Tasty New Jersey"/>
    <s v="Tasty New Jersey"/>
    <x v="3"/>
    <x v="89"/>
    <x v="0"/>
    <d v="1988-02-10T00:00:00"/>
    <n v="3360"/>
    <n v="2000"/>
    <s v=" 26,206 "/>
    <n v="97060"/>
    <n v="97060"/>
    <n v="33"/>
    <n v="0"/>
    <x v="4"/>
    <s v="M"/>
  </r>
  <r>
    <n v="111412"/>
    <s v="Tasty New York"/>
    <s v="Tasty New Jersey"/>
    <s v="Tasty New Jersey"/>
    <x v="5"/>
    <x v="90"/>
    <x v="0"/>
    <d v="2003-05-21T00:00:00"/>
    <n v="3340"/>
    <n v="2150"/>
    <s v=" 18,854 "/>
    <n v="89782"/>
    <n v="89782"/>
    <n v="18"/>
    <n v="1"/>
    <x v="4"/>
    <s v="M"/>
  </r>
  <r>
    <n v="138306"/>
    <s v="Tasty New York"/>
    <s v="Tasty New York"/>
    <s v="Tasty New York"/>
    <x v="3"/>
    <x v="91"/>
    <x v="1"/>
    <d v="2003-04-09T00:00:00"/>
    <n v="3360"/>
    <n v="3000"/>
    <s v=" 7,334 "/>
    <n v="48892"/>
    <n v="48892"/>
    <n v="18"/>
    <n v="0"/>
    <x v="8"/>
    <s v="M"/>
  </r>
  <r>
    <n v="116741"/>
    <s v="Tasty New York"/>
    <s v="Tasty New Jersey"/>
    <s v="Tasty New Jersey"/>
    <x v="2"/>
    <x v="92"/>
    <x v="0"/>
    <d v="1992-10-14T00:00:00"/>
    <n v="3364"/>
    <n v="2480"/>
    <s v=" 10,274 "/>
    <n v="41095"/>
    <n v="41095"/>
    <n v="29"/>
    <n v="1"/>
    <x v="4"/>
    <s v="M"/>
  </r>
  <r>
    <n v="136455"/>
    <s v="Tasty New York"/>
    <s v="Tasty New Jersey"/>
    <s v="Tasty New Jersey"/>
    <x v="2"/>
    <x v="93"/>
    <x v="0"/>
    <d v="1978-07-26T00:00:00"/>
    <n v="3348"/>
    <n v="2000"/>
    <s v=" 11,272 "/>
    <n v="43354"/>
    <n v="43354"/>
    <n v="43"/>
    <n v="1"/>
    <x v="4"/>
    <s v="M"/>
  </r>
  <r>
    <n v="137650"/>
    <s v="Tasty New York"/>
    <s v="Tasty New Jersey"/>
    <s v="Tasty New Jersey"/>
    <x v="10"/>
    <x v="94"/>
    <x v="0"/>
    <d v="1999-10-13T00:00:00"/>
    <n v="3201"/>
    <n v="2000"/>
    <s v=" 26,755 "/>
    <n v="99091"/>
    <n v="99091"/>
    <n v="22"/>
    <n v="0"/>
    <x v="4"/>
    <s v="M"/>
  </r>
  <r>
    <n v="138452"/>
    <s v="Tasty New York"/>
    <s v="Tasty New York"/>
    <s v="Tasty New York"/>
    <x v="5"/>
    <x v="95"/>
    <x v="2"/>
    <d v="2000-11-01T00:00:00"/>
    <n v="3340"/>
    <n v="2150"/>
    <s v=" 10,096 "/>
    <n v="100956"/>
    <n v="100956"/>
    <n v="21"/>
    <n v="1"/>
    <x v="7"/>
    <s v="M"/>
  </r>
  <r>
    <n v="139829"/>
    <s v="Tasty New York"/>
    <s v="Tasty New Jersey"/>
    <s v="Tasty New Jersey"/>
    <x v="2"/>
    <x v="96"/>
    <x v="0"/>
    <d v="1990-05-02T00:00:00"/>
    <n v="3310"/>
    <n v="2000"/>
    <s v=" 5,014 "/>
    <n v="41784"/>
    <n v="41784"/>
    <n v="31"/>
    <n v="1"/>
    <x v="4"/>
    <s v="M"/>
  </r>
  <r>
    <n v="138662"/>
    <s v="Tasty New York"/>
    <s v="Tasty New York"/>
    <s v="Tasty New York"/>
    <x v="2"/>
    <x v="97"/>
    <x v="1"/>
    <d v="2005-05-18T00:00:00"/>
    <n v="3501"/>
    <n v="3000"/>
    <s v=" -   "/>
    <n v="24661"/>
    <n v="24661"/>
    <n v="16"/>
    <n v="1"/>
    <x v="0"/>
    <s v="M"/>
  </r>
  <r>
    <n v="141588"/>
    <s v="Tasty New York"/>
    <s v="Tasty New Jersey"/>
    <s v="Tasty New Jersey"/>
    <x v="2"/>
    <x v="98"/>
    <x v="0"/>
    <d v="2004-11-24T00:00:00"/>
    <n v="3364"/>
    <n v="2150"/>
    <s v=" 10,535 "/>
    <n v="43894"/>
    <n v="43894"/>
    <n v="17"/>
    <n v="1"/>
    <x v="4"/>
    <s v="M"/>
  </r>
  <r>
    <n v="142021"/>
    <s v="Tasty New York"/>
    <s v="Tasty New Jersey"/>
    <s v="Tasty New Jersey"/>
    <x v="2"/>
    <x v="99"/>
    <x v="0"/>
    <d v="2008-08-20T00:00:00"/>
    <n v="3364"/>
    <n v="2000"/>
    <s v=" 11,084 "/>
    <n v="48192.6"/>
    <n v="48192.6"/>
    <n v="13"/>
    <n v="1"/>
    <x v="4"/>
    <s v="M"/>
  </r>
  <r>
    <n v="142472"/>
    <s v="Tasty New York"/>
    <s v="Tasty New Jersey"/>
    <s v="Tasty New Jersey"/>
    <x v="2"/>
    <x v="100"/>
    <x v="0"/>
    <d v="2003-05-21T00:00:00"/>
    <n v="3350"/>
    <n v="2000"/>
    <s v=" 12,395 "/>
    <n v="49581"/>
    <n v="49581"/>
    <n v="18"/>
    <n v="1"/>
    <x v="4"/>
    <s v="F"/>
  </r>
  <r>
    <n v="63630"/>
    <s v="Tasty New York"/>
    <s v="Tasty New Jersey"/>
    <s v="Tasty New Jersey"/>
    <x v="2"/>
    <x v="101"/>
    <x v="0"/>
    <d v="1978-06-14T00:00:00"/>
    <n v="3364"/>
    <n v="2500"/>
    <s v=" 6,274 "/>
    <n v="34853"/>
    <n v="34853"/>
    <n v="43"/>
    <n v="1"/>
    <x v="8"/>
    <s v="M"/>
  </r>
  <r>
    <n v="109873"/>
    <s v="Tasty New York"/>
    <s v="Tasty New Jersey"/>
    <s v="Tasty New Jersey"/>
    <x v="0"/>
    <x v="102"/>
    <x v="0"/>
    <d v="1992-03-11T00:00:00"/>
    <n v="3361"/>
    <n v="2000"/>
    <s v=" 9,860 "/>
    <n v="65735"/>
    <n v="65735"/>
    <n v="29"/>
    <n v="1"/>
    <x v="8"/>
    <s v="M"/>
  </r>
  <r>
    <n v="136139"/>
    <s v="Tasty New York"/>
    <s v="Tasty New Jersey"/>
    <s v="Tasty New Jersey"/>
    <x v="5"/>
    <x v="103"/>
    <x v="0"/>
    <d v="1996-02-28T00:00:00"/>
    <n v="3340"/>
    <n v="2150"/>
    <s v=" 6,008 "/>
    <n v="37551"/>
    <n v="37551"/>
    <n v="25"/>
    <n v="1"/>
    <x v="8"/>
    <s v="F"/>
  </r>
  <r>
    <n v="139238"/>
    <s v="Tasty New York"/>
    <s v="Tasty New York"/>
    <s v="Tasty New York"/>
    <x v="2"/>
    <x v="104"/>
    <x v="3"/>
    <d v="2013-10-01T00:00:00"/>
    <n v="3350"/>
    <n v="2000"/>
    <s v=" 7,119 "/>
    <n v="37471"/>
    <n v="37471"/>
    <n v="8"/>
    <n v="1"/>
    <x v="8"/>
    <s v="F"/>
  </r>
  <r>
    <n v="136719"/>
    <s v="Tasty New York"/>
    <s v="Tasty New Jersey"/>
    <s v="Tasty New Jersey"/>
    <x v="0"/>
    <x v="105"/>
    <x v="0"/>
    <d v="1997-09-03T00:00:00"/>
    <n v="3361"/>
    <n v="2000"/>
    <s v=" 9,973 "/>
    <n v="62330"/>
    <n v="62330"/>
    <n v="24"/>
    <n v="1"/>
    <x v="8"/>
    <s v="F"/>
  </r>
  <r>
    <n v="139684"/>
    <s v="Tasty New York"/>
    <s v="Tasty New York"/>
    <s v="Tasty New York"/>
    <x v="0"/>
    <x v="106"/>
    <x v="1"/>
    <d v="2010-11-12T00:00:00"/>
    <n v="3338"/>
    <n v="1001"/>
    <s v=" 18,482 "/>
    <n v="123212"/>
    <n v="123212"/>
    <n v="11"/>
    <n v="1"/>
    <x v="7"/>
    <s v="F"/>
  </r>
  <r>
    <n v="139699"/>
    <s v="Tasty New York"/>
    <s v="Tasty New York"/>
    <s v="Tasty New York"/>
    <x v="3"/>
    <x v="107"/>
    <x v="1"/>
    <d v="1980-08-27T00:00:00"/>
    <n v="3360"/>
    <n v="4000"/>
    <s v=" -   "/>
    <n v="198198"/>
    <n v="198198"/>
    <n v="41"/>
    <n v="0"/>
    <x v="6"/>
    <s v="M"/>
  </r>
  <r>
    <n v="136809"/>
    <s v="Tasty New York"/>
    <s v="Tasty New Jersey"/>
    <s v="Tasty New Jersey"/>
    <x v="2"/>
    <x v="108"/>
    <x v="0"/>
    <d v="2000-03-29T00:00:00"/>
    <n v="3364"/>
    <n v="2300"/>
    <s v=" 4,692 "/>
    <n v="36096"/>
    <n v="36096"/>
    <n v="21"/>
    <n v="1"/>
    <x v="8"/>
    <s v="M"/>
  </r>
  <r>
    <n v="139724"/>
    <s v="Tasty New York"/>
    <s v="Tasty New York"/>
    <s v="Tasty New York"/>
    <x v="3"/>
    <x v="109"/>
    <x v="1"/>
    <d v="1963-08-21T00:00:00"/>
    <n v="3360"/>
    <n v="4000"/>
    <s v=" -   "/>
    <n v="91953"/>
    <n v="91953"/>
    <n v="58"/>
    <n v="0"/>
    <x v="4"/>
    <s v="M"/>
  </r>
  <r>
    <n v="139752"/>
    <s v="Tasty New York"/>
    <s v="Tasty New York"/>
    <s v="Tasty New York"/>
    <x v="3"/>
    <x v="110"/>
    <x v="1"/>
    <d v="1950-06-21T00:00:00"/>
    <n v="3360"/>
    <n v="3000"/>
    <s v=" 27,201 "/>
    <n v="160008"/>
    <n v="160008"/>
    <n v="71"/>
    <n v="0"/>
    <x v="7"/>
    <s v="F"/>
  </r>
  <r>
    <n v="139800"/>
    <s v="Tasty New York"/>
    <s v="Tasty New York"/>
    <s v="Tasty New York"/>
    <x v="2"/>
    <x v="111"/>
    <x v="1"/>
    <d v="1987-01-28T00:00:00"/>
    <n v="3501"/>
    <n v="3000"/>
    <s v=" 14,935 "/>
    <n v="99568"/>
    <n v="99568"/>
    <n v="34"/>
    <n v="1"/>
    <x v="7"/>
    <s v="M"/>
  </r>
  <r>
    <n v="139810"/>
    <s v="Tasty New York"/>
    <s v="Tasty New York"/>
    <s v="Tasty New York"/>
    <x v="0"/>
    <x v="112"/>
    <x v="2"/>
    <d v="1988-02-10T00:00:00"/>
    <n v="3361"/>
    <n v="2000"/>
    <s v=" 1,745 "/>
    <n v="87242"/>
    <n v="87242"/>
    <n v="33"/>
    <n v="1"/>
    <x v="4"/>
    <s v="F"/>
  </r>
  <r>
    <n v="137241"/>
    <s v="Tasty New York"/>
    <s v="Tasty New Jersey"/>
    <s v="Tasty New Jersey"/>
    <x v="2"/>
    <x v="113"/>
    <x v="0"/>
    <d v="2000-11-01T00:00:00"/>
    <n v="3364"/>
    <n v="2000"/>
    <s v=" 5,080 "/>
    <n v="31747"/>
    <n v="31747"/>
    <n v="21"/>
    <n v="1"/>
    <x v="8"/>
    <s v="M"/>
  </r>
  <r>
    <n v="139836"/>
    <s v="Tasty New York"/>
    <s v="Tasty New York"/>
    <s v="Tasty New York"/>
    <x v="3"/>
    <x v="114"/>
    <x v="2"/>
    <d v="1992-09-02T00:00:00"/>
    <n v="3360"/>
    <n v="5000"/>
    <s v=" -   "/>
    <n v="21999"/>
    <n v="21999"/>
    <n v="29"/>
    <n v="0"/>
    <x v="0"/>
    <s v="F"/>
  </r>
  <r>
    <n v="139857"/>
    <s v="Tasty New York"/>
    <s v="Tasty New York"/>
    <s v="Tasty New York"/>
    <x v="2"/>
    <x v="115"/>
    <x v="1"/>
    <d v="1992-07-22T00:00:00"/>
    <n v="3501"/>
    <n v="3000"/>
    <s v=" -   "/>
    <n v="18015"/>
    <n v="18015"/>
    <n v="29"/>
    <n v="1"/>
    <x v="0"/>
    <s v="F"/>
  </r>
  <r>
    <n v="139878"/>
    <s v="Tasty New York"/>
    <s v="Tasty New York"/>
    <s v="Tasty New York"/>
    <x v="2"/>
    <x v="116"/>
    <x v="1"/>
    <d v="1996-08-21T00:00:00"/>
    <n v="3501"/>
    <n v="3550"/>
    <s v=" 5,797 "/>
    <n v="41408"/>
    <n v="41408"/>
    <n v="25"/>
    <n v="1"/>
    <x v="4"/>
    <s v="F"/>
  </r>
  <r>
    <n v="139894"/>
    <s v="Tasty New York"/>
    <s v="Tasty New York"/>
    <s v="Tasty New York"/>
    <x v="11"/>
    <x v="117"/>
    <x v="2"/>
    <d v="1980-01-30T00:00:00"/>
    <n v="3332"/>
    <n v="2000"/>
    <s v=" -   "/>
    <n v="138128"/>
    <n v="138128"/>
    <n v="41"/>
    <n v="0"/>
    <x v="21"/>
    <s v="M"/>
  </r>
  <r>
    <n v="139931"/>
    <s v="Tasty New York"/>
    <s v="Tasty New York"/>
    <s v="Tasty New York"/>
    <x v="3"/>
    <x v="118"/>
    <x v="2"/>
    <d v="1999-06-09T00:00:00"/>
    <n v="3360"/>
    <n v="5000"/>
    <s v=" -   "/>
    <n v="30439"/>
    <n v="30439"/>
    <n v="22"/>
    <n v="0"/>
    <x v="0"/>
    <s v="F"/>
  </r>
  <r>
    <n v="139983"/>
    <s v="Tasty New York"/>
    <s v="Tasty New York"/>
    <s v="Tasty New York"/>
    <x v="0"/>
    <x v="119"/>
    <x v="1"/>
    <d v="1997-04-30T00:00:00"/>
    <n v="3361"/>
    <n v="3000"/>
    <s v=" 9,817 "/>
    <n v="70123"/>
    <n v="70123"/>
    <n v="24"/>
    <n v="1"/>
    <x v="4"/>
    <s v="M"/>
  </r>
  <r>
    <n v="140082"/>
    <s v="Tasty New York"/>
    <s v="Tasty New Jersey"/>
    <s v="Tasty New Jersey"/>
    <x v="3"/>
    <x v="120"/>
    <x v="0"/>
    <d v="2001-07-11T00:00:00"/>
    <n v="3360"/>
    <n v="7000"/>
    <s v=" -   "/>
    <n v="20122"/>
    <n v="20122"/>
    <n v="20"/>
    <n v="0"/>
    <x v="0"/>
    <s v="M"/>
  </r>
  <r>
    <n v="140131"/>
    <s v="Tasty New York"/>
    <s v="Tasty New York"/>
    <s v="Tasty New York"/>
    <x v="3"/>
    <x v="121"/>
    <x v="2"/>
    <d v="1999-10-13T00:00:00"/>
    <n v="3360"/>
    <n v="5000"/>
    <s v=" -   "/>
    <n v="32389"/>
    <n v="32389"/>
    <n v="22"/>
    <n v="0"/>
    <x v="0"/>
    <s v="F"/>
  </r>
  <r>
    <n v="140161"/>
    <s v="Tasty New York"/>
    <s v="Tasty New York"/>
    <s v="Tasty New York"/>
    <x v="2"/>
    <x v="122"/>
    <x v="1"/>
    <d v="2002-07-31T00:00:00"/>
    <n v="3501"/>
    <n v="3550"/>
    <s v=" -   "/>
    <n v="49130"/>
    <n v="49130"/>
    <n v="19"/>
    <n v="1"/>
    <x v="4"/>
    <s v="M"/>
  </r>
  <r>
    <n v="140244"/>
    <s v="Tasty New York"/>
    <s v="Tasty New York"/>
    <s v="Tasty New York"/>
    <x v="2"/>
    <x v="123"/>
    <x v="1"/>
    <d v="2002-12-04T00:00:00"/>
    <n v="3501"/>
    <n v="3000"/>
    <s v=" -   "/>
    <n v="46967"/>
    <n v="46967"/>
    <n v="19"/>
    <n v="1"/>
    <x v="4"/>
    <s v="M"/>
  </r>
  <r>
    <n v="140266"/>
    <s v="Tasty New York"/>
    <s v="Tasty New York"/>
    <s v="Tasty New York"/>
    <x v="2"/>
    <x v="101"/>
    <x v="1"/>
    <d v="2002-10-23T00:00:00"/>
    <n v="3501"/>
    <n v="3152"/>
    <s v=" 5,228 "/>
    <n v="34853"/>
    <n v="34853"/>
    <n v="19"/>
    <n v="1"/>
    <x v="8"/>
    <s v="M"/>
  </r>
  <r>
    <n v="137307"/>
    <s v="Tasty New York"/>
    <s v="Tasty New Jersey"/>
    <s v="Tasty New Jersey"/>
    <x v="2"/>
    <x v="124"/>
    <x v="0"/>
    <d v="1997-04-30T00:00:00"/>
    <n v="3364"/>
    <n v="2500"/>
    <s v=" 5,496 "/>
    <n v="39254"/>
    <n v="39254"/>
    <n v="24"/>
    <n v="1"/>
    <x v="8"/>
    <s v="M"/>
  </r>
  <r>
    <n v="140424"/>
    <s v="Tasty New York"/>
    <s v="Tasty New York"/>
    <s v="Tasty New York"/>
    <x v="3"/>
    <x v="125"/>
    <x v="2"/>
    <d v="2001-12-26T00:00:00"/>
    <n v="3360"/>
    <n v="5000"/>
    <s v=" 9,278 "/>
    <n v="115972"/>
    <n v="115972"/>
    <n v="20"/>
    <n v="0"/>
    <x v="7"/>
    <s v="F"/>
  </r>
  <r>
    <n v="140425"/>
    <s v="Tasty New York"/>
    <s v="Tasty New York"/>
    <s v="Tasty New York"/>
    <x v="3"/>
    <x v="126"/>
    <x v="3"/>
    <d v="2003-01-15T00:00:00"/>
    <n v="3360"/>
    <n v="6000"/>
    <s v=" 8,620 "/>
    <n v="57465"/>
    <n v="57465"/>
    <n v="18"/>
    <n v="0"/>
    <x v="8"/>
    <s v="F"/>
  </r>
  <r>
    <n v="140458"/>
    <s v="Tasty New York"/>
    <s v="Tasty New York"/>
    <s v="Tasty New York"/>
    <x v="3"/>
    <x v="127"/>
    <x v="1"/>
    <d v="2003-07-02T00:00:00"/>
    <n v="3360"/>
    <n v="4000"/>
    <s v=" -   "/>
    <n v="32695"/>
    <n v="32695"/>
    <n v="18"/>
    <n v="0"/>
    <x v="0"/>
    <s v="F"/>
  </r>
  <r>
    <n v="140537"/>
    <s v="Tasty New York"/>
    <s v="Tasty New York"/>
    <s v="Tasty New York"/>
    <x v="2"/>
    <x v="128"/>
    <x v="1"/>
    <d v="2002-07-31T00:00:00"/>
    <n v="3501"/>
    <n v="3000"/>
    <s v=" 11,364 "/>
    <n v="75760"/>
    <n v="75760"/>
    <n v="19"/>
    <n v="1"/>
    <x v="7"/>
    <s v="M"/>
  </r>
  <r>
    <n v="137310"/>
    <s v="Tasty New York"/>
    <s v="Tasty New Jersey"/>
    <s v="Tasty New Jersey"/>
    <x v="2"/>
    <x v="129"/>
    <x v="0"/>
    <d v="2000-11-01T00:00:00"/>
    <n v="3364"/>
    <n v="2500"/>
    <s v=" 5,797 "/>
    <n v="32208"/>
    <n v="32208"/>
    <n v="21"/>
    <n v="1"/>
    <x v="8"/>
    <s v="M"/>
  </r>
  <r>
    <n v="137415"/>
    <s v="Tasty New York"/>
    <s v="Tasty New Jersey"/>
    <s v="Tasty New Jersey"/>
    <x v="2"/>
    <x v="130"/>
    <x v="0"/>
    <d v="2001-03-07T00:00:00"/>
    <n v="3364"/>
    <n v="2000"/>
    <s v=" 7,191 "/>
    <n v="39950"/>
    <n v="39950"/>
    <n v="20"/>
    <n v="1"/>
    <x v="8"/>
    <s v="F"/>
  </r>
  <r>
    <n v="140663"/>
    <s v="Tasty New York"/>
    <s v="Tasty New York"/>
    <s v="Tasty New York"/>
    <x v="2"/>
    <x v="131"/>
    <x v="1"/>
    <d v="2006-03-08T00:00:00"/>
    <n v="3501"/>
    <n v="3000"/>
    <s v=" -   "/>
    <n v="25188"/>
    <n v="25188"/>
    <n v="15"/>
    <n v="1"/>
    <x v="0"/>
    <s v="F"/>
  </r>
  <r>
    <n v="140712"/>
    <s v="Tasty New York"/>
    <s v="Tasty New York"/>
    <s v="Tasty New York"/>
    <x v="11"/>
    <x v="132"/>
    <x v="1"/>
    <d v="2003-07-02T00:00:00"/>
    <n v="3332"/>
    <n v="2000"/>
    <s v=" -   "/>
    <n v="27605"/>
    <n v="27605"/>
    <n v="18"/>
    <n v="0"/>
    <x v="22"/>
    <s v="M"/>
  </r>
  <r>
    <n v="140732"/>
    <s v="Tasty New York"/>
    <s v="Tasty New York"/>
    <s v="Tasty New York"/>
    <x v="3"/>
    <x v="133"/>
    <x v="3"/>
    <d v="2004-07-21T00:00:00"/>
    <n v="3360"/>
    <n v="6000"/>
    <s v=" 19,292 "/>
    <n v="42870"/>
    <n v="42870"/>
    <n v="17"/>
    <n v="0"/>
    <x v="8"/>
    <s v="M"/>
  </r>
  <r>
    <n v="137674"/>
    <s v="Tasty New York"/>
    <s v="Tasty New Jersey"/>
    <s v="Tasty New Jersey"/>
    <x v="0"/>
    <x v="134"/>
    <x v="0"/>
    <d v="1999-01-27T00:00:00"/>
    <n v="3349"/>
    <n v="1001"/>
    <s v=" 5,718 "/>
    <n v="35737"/>
    <n v="35737"/>
    <n v="22"/>
    <n v="1"/>
    <x v="8"/>
    <s v="M"/>
  </r>
  <r>
    <n v="137929"/>
    <s v="Tasty New York"/>
    <s v="Tasty New Jersey"/>
    <s v="Tasty New Jersey"/>
    <x v="2"/>
    <x v="135"/>
    <x v="0"/>
    <d v="2001-11-14T00:00:00"/>
    <n v="3364"/>
    <n v="2000"/>
    <s v=" 5,094 "/>
    <n v="36384"/>
    <n v="36384"/>
    <n v="20"/>
    <n v="1"/>
    <x v="8"/>
    <s v="M"/>
  </r>
  <r>
    <n v="140959"/>
    <s v="Tasty New York"/>
    <s v="Tasty New York"/>
    <s v="Tasty New York"/>
    <x v="2"/>
    <x v="136"/>
    <x v="1"/>
    <d v="2006-07-19T00:00:00"/>
    <n v="3501"/>
    <n v="3220"/>
    <s v=" 5,816 "/>
    <n v="48463"/>
    <n v="48463"/>
    <n v="15"/>
    <n v="1"/>
    <x v="4"/>
    <s v="M"/>
  </r>
  <r>
    <n v="140968"/>
    <s v="Tasty New York"/>
    <s v="Tasty New York"/>
    <s v="Tasty New York"/>
    <x v="5"/>
    <x v="137"/>
    <x v="1"/>
    <d v="2005-05-18T00:00:00"/>
    <n v="3339"/>
    <n v="2000"/>
    <s v=" 7,592 "/>
    <n v="50611"/>
    <n v="50611"/>
    <n v="16"/>
    <n v="1"/>
    <x v="8"/>
    <s v="F"/>
  </r>
  <r>
    <n v="140994"/>
    <s v="Tasty New York"/>
    <s v="Tasty New York"/>
    <s v="Tasty New York"/>
    <x v="2"/>
    <x v="138"/>
    <x v="1"/>
    <d v="2004-10-13T00:00:00"/>
    <n v="3501"/>
    <n v="3220"/>
    <s v=" 5,754 "/>
    <n v="47946"/>
    <n v="47946"/>
    <n v="17"/>
    <n v="1"/>
    <x v="4"/>
    <s v="M"/>
  </r>
  <r>
    <n v="137937"/>
    <s v="Tasty New York"/>
    <s v="Tasty New Jersey"/>
    <s v="Tasty New Jersey"/>
    <x v="2"/>
    <x v="139"/>
    <x v="0"/>
    <d v="2002-03-27T00:00:00"/>
    <n v="3364"/>
    <n v="2300"/>
    <s v=" 5,558 "/>
    <n v="34738"/>
    <n v="34738"/>
    <n v="19"/>
    <n v="1"/>
    <x v="8"/>
    <s v="F"/>
  </r>
  <r>
    <n v="141061"/>
    <s v="Tasty New York"/>
    <s v="Tasty New York"/>
    <s v="Tasty New York"/>
    <x v="0"/>
    <x v="140"/>
    <x v="3"/>
    <d v="2006-11-22T00:00:00"/>
    <n v="3361"/>
    <n v="6000"/>
    <s v=" -   "/>
    <n v="29479"/>
    <n v="29479"/>
    <n v="15"/>
    <n v="1"/>
    <x v="0"/>
    <s v="F"/>
  </r>
  <r>
    <n v="138045"/>
    <s v="Tasty New York"/>
    <s v="Tasty New Jersey"/>
    <s v="Tasty New Jersey"/>
    <x v="0"/>
    <x v="141"/>
    <x v="0"/>
    <d v="2002-05-08T00:00:00"/>
    <n v="3361"/>
    <n v="2000"/>
    <s v=" 9,678 "/>
    <n v="53767"/>
    <n v="53767"/>
    <n v="19"/>
    <n v="1"/>
    <x v="8"/>
    <s v="M"/>
  </r>
  <r>
    <n v="141093"/>
    <s v="Tasty New York"/>
    <s v="Tasty New York"/>
    <s v="Tasty New York"/>
    <x v="2"/>
    <x v="142"/>
    <x v="1"/>
    <d v="2005-08-10T00:00:00"/>
    <n v="3501"/>
    <n v="3220"/>
    <s v=" 5,333 "/>
    <n v="35554"/>
    <n v="35554"/>
    <n v="16"/>
    <n v="1"/>
    <x v="8"/>
    <s v="F"/>
  </r>
  <r>
    <n v="141115"/>
    <s v="Tasty New York"/>
    <s v="Tasty New York"/>
    <s v="Tasty New York"/>
    <x v="2"/>
    <x v="143"/>
    <x v="1"/>
    <d v="2004-06-09T00:00:00"/>
    <n v="3501"/>
    <n v="3220"/>
    <s v=" 5,072 "/>
    <n v="42266"/>
    <n v="42266"/>
    <n v="17"/>
    <n v="1"/>
    <x v="4"/>
    <s v="F"/>
  </r>
  <r>
    <n v="138161"/>
    <s v="Tasty New York"/>
    <s v="Tasty New Jersey"/>
    <s v="Tasty New Jersey"/>
    <x v="0"/>
    <x v="144"/>
    <x v="0"/>
    <d v="2001-10-03T00:00:00"/>
    <n v="3361"/>
    <n v="2000"/>
    <s v=" 10,179 "/>
    <n v="63616"/>
    <n v="63616"/>
    <n v="20"/>
    <n v="1"/>
    <x v="8"/>
    <s v="F"/>
  </r>
  <r>
    <n v="138263"/>
    <s v="Tasty New York"/>
    <s v="Tasty New Jersey"/>
    <s v="Tasty New Jersey"/>
    <x v="0"/>
    <x v="145"/>
    <x v="0"/>
    <d v="2003-10-01T00:00:00"/>
    <n v="3361"/>
    <n v="2000"/>
    <s v=" 8,422 "/>
    <n v="46787"/>
    <n v="46787"/>
    <n v="18"/>
    <n v="1"/>
    <x v="8"/>
    <s v="M"/>
  </r>
  <r>
    <n v="141664"/>
    <s v="Tasty New York"/>
    <s v="Tasty New York"/>
    <s v="Tasty New York"/>
    <x v="0"/>
    <x v="146"/>
    <x v="3"/>
    <d v="2005-02-23T00:00:00"/>
    <n v="3361"/>
    <n v="6000"/>
    <s v=" -   "/>
    <n v="29399"/>
    <n v="29399"/>
    <n v="16"/>
    <n v="1"/>
    <x v="0"/>
    <s v="F"/>
  </r>
  <r>
    <n v="140424"/>
    <s v="Tasty New York"/>
    <s v="Tasty New York"/>
    <s v="Tasty New York"/>
    <x v="3"/>
    <x v="125"/>
    <x v="2"/>
    <d v="2001-12-26T00:00:00"/>
    <n v="3360"/>
    <n v="5000"/>
    <s v=" 10,437 "/>
    <n v="115972"/>
    <n v="115972"/>
    <n v="20"/>
    <n v="0"/>
    <x v="7"/>
    <s v="F"/>
  </r>
  <r>
    <n v="141966"/>
    <s v="Tasty New York"/>
    <s v="Tasty New Jersey"/>
    <s v="Tasty New Jersey"/>
    <x v="3"/>
    <x v="147"/>
    <x v="0"/>
    <d v="2004-11-24T00:00:00"/>
    <n v="3360"/>
    <n v="8000"/>
    <s v=" 10,868 "/>
    <n v="108680"/>
    <n v="108680"/>
    <n v="17"/>
    <n v="0"/>
    <x v="4"/>
    <s v="M"/>
  </r>
  <r>
    <n v="138870"/>
    <s v="Tasty New York"/>
    <s v="Tasty New Jersey"/>
    <s v="Tasty New Jersey"/>
    <x v="2"/>
    <x v="148"/>
    <x v="0"/>
    <d v="2002-12-04T00:00:00"/>
    <n v="3364"/>
    <n v="2000"/>
    <s v=" 7,107 "/>
    <n v="39486"/>
    <n v="39486"/>
    <n v="19"/>
    <n v="1"/>
    <x v="8"/>
    <s v="F"/>
  </r>
  <r>
    <n v="138942"/>
    <s v="Tasty New York"/>
    <s v="Tasty New Jersey"/>
    <s v="Tasty New Jersey"/>
    <x v="2"/>
    <x v="149"/>
    <x v="0"/>
    <d v="2003-12-24T00:00:00"/>
    <n v="3364"/>
    <n v="2560"/>
    <s v=" 5,571 "/>
    <n v="30951"/>
    <n v="30951"/>
    <n v="18"/>
    <n v="1"/>
    <x v="8"/>
    <s v="M"/>
  </r>
  <r>
    <n v="142216"/>
    <s v="Tasty New York"/>
    <s v="Tasty New York"/>
    <s v="Tasty New York"/>
    <x v="3"/>
    <x v="150"/>
    <x v="3"/>
    <d v="2004-10-13T00:00:00"/>
    <n v="3360"/>
    <n v="6000"/>
    <s v=" 11,390 "/>
    <n v="75931"/>
    <n v="75931"/>
    <n v="17"/>
    <n v="0"/>
    <x v="8"/>
    <s v="M"/>
  </r>
  <r>
    <n v="142294"/>
    <s v="Tasty New York"/>
    <s v="Tasty New York"/>
    <s v="Tasty New York"/>
    <x v="3"/>
    <x v="151"/>
    <x v="3"/>
    <d v="2005-06-29T00:00:00"/>
    <n v="3360"/>
    <n v="6000"/>
    <s v=" 17,815 "/>
    <n v="127253"/>
    <n v="127253"/>
    <n v="16"/>
    <n v="0"/>
    <x v="7"/>
    <s v="M"/>
  </r>
  <r>
    <n v="142418"/>
    <s v="Tasty New York"/>
    <s v="Tasty New York"/>
    <s v="Tasty New York"/>
    <x v="2"/>
    <x v="152"/>
    <x v="3"/>
    <d v="1997-07-23T00:00:00"/>
    <n v="3508"/>
    <n v="1001"/>
    <s v=" -   "/>
    <n v="203400"/>
    <n v="203400"/>
    <n v="24"/>
    <n v="1"/>
    <x v="6"/>
    <s v="M"/>
  </r>
  <r>
    <n v="139214"/>
    <s v="Tasty New York"/>
    <s v="Tasty New Jersey"/>
    <s v="Tasty New Jersey"/>
    <x v="2"/>
    <x v="153"/>
    <x v="0"/>
    <d v="2004-04-28T00:00:00"/>
    <n v="3364"/>
    <n v="2000"/>
    <s v=" 5,678 "/>
    <n v="35488"/>
    <n v="35488"/>
    <n v="17"/>
    <n v="1"/>
    <x v="8"/>
    <s v="M"/>
  </r>
  <r>
    <n v="140878"/>
    <s v="Tasty New York"/>
    <s v="Tasty New Jersey"/>
    <s v="Tasty New Jersey"/>
    <x v="3"/>
    <x v="154"/>
    <x v="0"/>
    <d v="2003-05-21T00:00:00"/>
    <n v="3201"/>
    <n v="2000"/>
    <s v=" 11,681 "/>
    <n v="83436"/>
    <n v="83436"/>
    <n v="18"/>
    <n v="0"/>
    <x v="8"/>
    <s v="F"/>
  </r>
  <r>
    <n v="140919"/>
    <s v="Tasty New York"/>
    <s v="Tasty New Jersey"/>
    <s v="Tasty New Jersey"/>
    <x v="3"/>
    <x v="155"/>
    <x v="0"/>
    <d v="2004-10-13T00:00:00"/>
    <n v="3360"/>
    <n v="2000"/>
    <s v=" 8,552 "/>
    <n v="47510"/>
    <n v="47510"/>
    <n v="17"/>
    <n v="0"/>
    <x v="8"/>
    <s v="M"/>
  </r>
  <r>
    <n v="142728"/>
    <s v="Tasty New York"/>
    <s v="Tasty New York"/>
    <s v="Tasty New York"/>
    <x v="0"/>
    <x v="156"/>
    <x v="1"/>
    <d v="2007-06-20T00:00:00"/>
    <n v="3361"/>
    <n v="4000"/>
    <s v=" -   "/>
    <n v="32514"/>
    <n v="32514"/>
    <n v="14"/>
    <n v="1"/>
    <x v="0"/>
    <s v="F"/>
  </r>
  <r>
    <n v="142896"/>
    <s v="Tasty New York"/>
    <s v="Tasty New Jersey"/>
    <s v="Tasty New Jersey"/>
    <x v="3"/>
    <x v="157"/>
    <x v="0"/>
    <d v="2006-06-07T00:00:00"/>
    <n v="3360"/>
    <n v="2000"/>
    <s v=" 8,852 "/>
    <n v="49177"/>
    <n v="49177"/>
    <n v="15"/>
    <n v="0"/>
    <x v="8"/>
    <s v="F"/>
  </r>
  <r>
    <n v="142900"/>
    <s v="Tasty New York"/>
    <s v="Tasty New York"/>
    <s v="Tasty New York"/>
    <x v="0"/>
    <x v="158"/>
    <x v="1"/>
    <d v="2007-01-03T00:00:00"/>
    <n v="3361"/>
    <n v="4000"/>
    <s v=" -   "/>
    <n v="22761"/>
    <n v="22761"/>
    <n v="14"/>
    <n v="1"/>
    <x v="0"/>
    <s v="F"/>
  </r>
  <r>
    <n v="143241"/>
    <s v="Tasty New York"/>
    <s v="Tasty New Jersey"/>
    <s v="Tasty New Jersey"/>
    <x v="3"/>
    <x v="159"/>
    <x v="0"/>
    <d v="2005-09-21T00:00:00"/>
    <n v="3360"/>
    <n v="8000"/>
    <s v=" 17,264 "/>
    <n v="115093"/>
    <n v="115093"/>
    <n v="16"/>
    <n v="0"/>
    <x v="7"/>
    <s v="F"/>
  </r>
  <r>
    <n v="143313"/>
    <s v="Tasty New York"/>
    <s v="Tasty New Jersey"/>
    <s v="Tasty New Jersey"/>
    <x v="2"/>
    <x v="160"/>
    <x v="0"/>
    <d v="2006-10-11T00:00:00"/>
    <n v="3364"/>
    <n v="2000"/>
    <s v=" 6,106 "/>
    <n v="33920"/>
    <n v="33920"/>
    <n v="15"/>
    <n v="1"/>
    <x v="8"/>
    <s v="F"/>
  </r>
  <r>
    <n v="143326"/>
    <s v="Tasty New York"/>
    <s v="Tasty New York"/>
    <s v="Tasty New York"/>
    <x v="0"/>
    <x v="161"/>
    <x v="2"/>
    <d v="2006-07-19T00:00:00"/>
    <n v="3361"/>
    <n v="2000"/>
    <s v=" -   "/>
    <n v="19345.2"/>
    <n v="19345.2"/>
    <n v="15"/>
    <n v="1"/>
    <x v="0"/>
    <s v="F"/>
  </r>
  <r>
    <n v="143811"/>
    <s v="Tasty New York"/>
    <s v="Tasty New Jersey"/>
    <s v="Tasty New Jersey"/>
    <x v="3"/>
    <x v="162"/>
    <x v="0"/>
    <d v="1993-12-15T00:00:00"/>
    <n v="3360"/>
    <n v="2000"/>
    <s v=" 10,547 "/>
    <n v="75335"/>
    <n v="75335"/>
    <n v="28"/>
    <n v="0"/>
    <x v="8"/>
    <s v="M"/>
  </r>
  <r>
    <n v="143550"/>
    <s v="Tasty New York"/>
    <s v="Tasty New York"/>
    <s v="Tasty New York"/>
    <x v="3"/>
    <x v="163"/>
    <x v="3"/>
    <d v="2006-01-25T00:00:00"/>
    <n v="3360"/>
    <n v="6000"/>
    <s v=" 8,903 "/>
    <n v="89032"/>
    <n v="89032"/>
    <n v="15"/>
    <n v="0"/>
    <x v="4"/>
    <s v="M"/>
  </r>
  <r>
    <n v="143814"/>
    <s v="Tasty New York"/>
    <s v="Tasty New Jersey"/>
    <s v="Tasty New Jersey"/>
    <x v="3"/>
    <x v="164"/>
    <x v="0"/>
    <d v="1999-07-21T00:00:00"/>
    <n v="3360"/>
    <n v="2000"/>
    <s v=" 6,508 "/>
    <n v="40675"/>
    <n v="40675"/>
    <n v="22"/>
    <n v="0"/>
    <x v="8"/>
    <s v="M"/>
  </r>
  <r>
    <n v="147317"/>
    <s v="Tasty New York"/>
    <s v="Tasty New Jersey"/>
    <s v="Tasty New Jersey"/>
    <x v="10"/>
    <x v="165"/>
    <x v="0"/>
    <d v="2003-05-21T00:00:00"/>
    <n v="3543"/>
    <n v="1002"/>
    <s v=" 12,635 "/>
    <n v="70194"/>
    <n v="70194"/>
    <n v="18"/>
    <n v="0"/>
    <x v="8"/>
    <s v="M"/>
  </r>
  <r>
    <n v="139710"/>
    <s v="Tasty New York"/>
    <s v="Tasty New Jersey"/>
    <s v="Tasty New Jersey"/>
    <x v="11"/>
    <x v="166"/>
    <x v="0"/>
    <d v="1983-05-04T00:00:00"/>
    <n v="3351"/>
    <n v="1001"/>
    <s v=" -   "/>
    <n v="362250"/>
    <n v="362250"/>
    <n v="38"/>
    <n v="0"/>
    <x v="23"/>
    <s v="F"/>
  </r>
  <r>
    <n v="140589"/>
    <s v="Tasty New York"/>
    <s v="Tasty New Jersey"/>
    <s v="Tasty New Jersey"/>
    <x v="11"/>
    <x v="167"/>
    <x v="0"/>
    <d v="2006-04-19T00:00:00"/>
    <n v="3363"/>
    <n v="1001"/>
    <s v=" -   "/>
    <n v="85287"/>
    <n v="85287"/>
    <n v="15"/>
    <n v="0"/>
    <x v="24"/>
    <s v="F"/>
  </r>
  <r>
    <n v="101232"/>
    <s v="Tasty New York"/>
    <s v="Tasty New Jersey"/>
    <s v="Tasty New Jersey"/>
    <x v="8"/>
    <x v="168"/>
    <x v="0"/>
    <d v="2001-08-22T00:00:00"/>
    <n v="3310"/>
    <n v="2000"/>
    <s v=" -   "/>
    <n v="62852"/>
    <n v="62852"/>
    <n v="20"/>
    <n v="0"/>
    <x v="14"/>
    <s v="M"/>
  </r>
  <r>
    <n v="145445"/>
    <s v="Tasty New York"/>
    <s v="Tasty New York"/>
    <s v="Tasty New York"/>
    <x v="10"/>
    <x v="169"/>
    <x v="2"/>
    <d v="1997-06-11T00:00:00"/>
    <n v="3543"/>
    <n v="1001"/>
    <s v=" 12,432 "/>
    <n v="155403"/>
    <n v="155403"/>
    <n v="24"/>
    <n v="0"/>
    <x v="7"/>
    <s v="M"/>
  </r>
  <r>
    <n v="146109"/>
    <s v="Tasty New York"/>
    <s v="Tasty New York"/>
    <s v="Tasty New York"/>
    <x v="3"/>
    <x v="170"/>
    <x v="3"/>
    <d v="1989-11-15T00:00:00"/>
    <n v="3505"/>
    <n v="2000"/>
    <s v=" 20,300 "/>
    <n v="145000"/>
    <n v="145000"/>
    <n v="32"/>
    <n v="0"/>
    <x v="7"/>
    <s v="M"/>
  </r>
  <r>
    <n v="147184"/>
    <s v="Tasty New York"/>
    <s v="Tasty New York"/>
    <s v="Tasty New York"/>
    <x v="10"/>
    <x v="171"/>
    <x v="2"/>
    <d v="2003-05-21T00:00:00"/>
    <n v="3543"/>
    <n v="1001"/>
    <s v=" 11,197 "/>
    <n v="159954"/>
    <n v="159954"/>
    <n v="18"/>
    <n v="0"/>
    <x v="7"/>
    <s v="M"/>
  </r>
  <r>
    <n v="147185"/>
    <s v="Tasty New York"/>
    <s v="Tasty New York"/>
    <s v="Tasty New York"/>
    <x v="10"/>
    <x v="172"/>
    <x v="2"/>
    <d v="2010-10-03T00:00:00"/>
    <n v="3543"/>
    <n v="1001"/>
    <s v=" -   "/>
    <n v="40717"/>
    <n v="40717"/>
    <n v="11"/>
    <n v="0"/>
    <x v="0"/>
    <s v="F"/>
  </r>
  <r>
    <n v="147188"/>
    <s v="Tasty New York"/>
    <s v="Tasty New York"/>
    <s v="Tasty New York"/>
    <x v="10"/>
    <x v="173"/>
    <x v="2"/>
    <d v="2012-12-04T00:00:00"/>
    <n v="3543"/>
    <n v="1001"/>
    <s v=" 1,846 "/>
    <n v="92324"/>
    <n v="92324"/>
    <n v="9"/>
    <n v="0"/>
    <x v="4"/>
    <s v="F"/>
  </r>
  <r>
    <n v="147203"/>
    <s v="Tasty New York"/>
    <s v="Tasty New York"/>
    <s v="Tasty New York"/>
    <x v="10"/>
    <x v="174"/>
    <x v="2"/>
    <d v="2011-05-30T00:00:00"/>
    <n v="3543"/>
    <n v="1001"/>
    <s v=" -   "/>
    <n v="241749"/>
    <n v="241749"/>
    <n v="10"/>
    <n v="0"/>
    <x v="25"/>
    <s v="M"/>
  </r>
  <r>
    <n v="147218"/>
    <s v="Tasty New York"/>
    <s v="Tasty New York"/>
    <s v="Tasty New York"/>
    <x v="0"/>
    <x v="175"/>
    <x v="2"/>
    <d v="2005-05-18T00:00:00"/>
    <n v="3361"/>
    <n v="2000"/>
    <s v=" -   "/>
    <n v="32100"/>
    <n v="32100"/>
    <n v="16"/>
    <n v="1"/>
    <x v="0"/>
    <s v="F"/>
  </r>
  <r>
    <n v="147221"/>
    <s v="Tasty New York"/>
    <s v="Tasty New York"/>
    <s v="Tasty New York"/>
    <x v="10"/>
    <x v="176"/>
    <x v="2"/>
    <d v="2003-10-01T00:00:00"/>
    <n v="3543"/>
    <n v="1001"/>
    <s v=" 12,176 "/>
    <n v="135286"/>
    <n v="135286"/>
    <n v="18"/>
    <n v="0"/>
    <x v="7"/>
    <s v="M"/>
  </r>
  <r>
    <n v="147235"/>
    <s v="Tasty New York"/>
    <s v="Tasty New York"/>
    <s v="Tasty New York"/>
    <x v="0"/>
    <x v="177"/>
    <x v="2"/>
    <d v="2002-05-08T00:00:00"/>
    <n v="3361"/>
    <n v="2000"/>
    <s v=" 1,922 "/>
    <n v="96090"/>
    <n v="96090"/>
    <n v="19"/>
    <n v="1"/>
    <x v="4"/>
    <s v="M"/>
  </r>
  <r>
    <n v="143652"/>
    <s v="Tasty New York"/>
    <s v="Tasty New Jersey"/>
    <s v="Tasty New Jersey"/>
    <x v="2"/>
    <x v="178"/>
    <x v="0"/>
    <d v="2006-04-19T00:00:00"/>
    <n v="3364"/>
    <n v="2500"/>
    <n v="0"/>
    <n v="60500"/>
    <n v="60500"/>
    <n v="15"/>
    <n v="1"/>
    <x v="8"/>
    <s v="M"/>
  </r>
  <r>
    <n v="147244"/>
    <s v="Tasty New York"/>
    <s v="Tasty New York"/>
    <s v="Tasty New York"/>
    <x v="10"/>
    <x v="179"/>
    <x v="2"/>
    <d v="2002-07-31T00:00:00"/>
    <n v="3543"/>
    <n v="1001"/>
    <s v=" 5,000 "/>
    <n v="100000"/>
    <n v="100000"/>
    <n v="19"/>
    <n v="0"/>
    <x v="4"/>
    <s v="F"/>
  </r>
  <r>
    <n v="147246"/>
    <s v="Tasty New York"/>
    <s v="Tasty New York"/>
    <s v="Tasty New York"/>
    <x v="10"/>
    <x v="180"/>
    <x v="1"/>
    <d v="2001-03-07T00:00:00"/>
    <n v="3543"/>
    <n v="1004"/>
    <s v=" -   "/>
    <n v="229017"/>
    <n v="229017"/>
    <n v="20"/>
    <n v="0"/>
    <x v="6"/>
    <s v="F"/>
  </r>
  <r>
    <n v="147249"/>
    <s v="Tasty New York"/>
    <s v="Tasty New York"/>
    <s v="Tasty New York"/>
    <x v="0"/>
    <x v="181"/>
    <x v="2"/>
    <d v="2003-08-20T00:00:00"/>
    <n v="3361"/>
    <n v="2000"/>
    <n v="0"/>
    <n v="91156"/>
    <n v="91156"/>
    <n v="18"/>
    <n v="1"/>
    <x v="4"/>
    <s v="M"/>
  </r>
  <r>
    <n v="147251"/>
    <s v="Tasty New York"/>
    <s v="Tasty New York"/>
    <s v="Tasty New York"/>
    <x v="10"/>
    <x v="182"/>
    <x v="2"/>
    <d v="2004-02-04T00:00:00"/>
    <n v="3543"/>
    <n v="1001"/>
    <n v="0"/>
    <n v="40765"/>
    <n v="40765"/>
    <n v="17"/>
    <n v="0"/>
    <x v="0"/>
    <s v="F"/>
  </r>
  <r>
    <n v="147263"/>
    <s v="Tasty New York"/>
    <s v="Tasty New York"/>
    <s v="Tasty New York"/>
    <x v="10"/>
    <x v="183"/>
    <x v="2"/>
    <d v="2003-02-26T00:00:00"/>
    <n v="3543"/>
    <n v="1001"/>
    <n v="0"/>
    <n v="197353"/>
    <n v="197353"/>
    <n v="18"/>
    <n v="0"/>
    <x v="6"/>
    <s v="M"/>
  </r>
  <r>
    <n v="147270"/>
    <s v="Tasty New York"/>
    <s v="Tasty New York"/>
    <s v="Tasty New York"/>
    <x v="10"/>
    <x v="184"/>
    <x v="2"/>
    <d v="1899-12-31T00:00:00"/>
    <n v="3543"/>
    <n v="1001"/>
    <n v="0"/>
    <n v="46367"/>
    <n v="46367"/>
    <n v="121"/>
    <n v="0"/>
    <x v="0"/>
    <s v="F"/>
  </r>
  <r>
    <n v="147271"/>
    <s v="Tasty New York"/>
    <s v="Tasty New York"/>
    <s v="Tasty New York"/>
    <x v="10"/>
    <x v="185"/>
    <x v="2"/>
    <d v="1998-02-25T00:00:00"/>
    <n v="3543"/>
    <n v="1001"/>
    <n v="0"/>
    <n v="47056"/>
    <n v="47056"/>
    <n v="23"/>
    <n v="0"/>
    <x v="0"/>
    <s v="F"/>
  </r>
  <r>
    <n v="147188"/>
    <s v="Tasty New York"/>
    <s v="Tasty New York"/>
    <s v="Tasty New York"/>
    <x v="10"/>
    <x v="173"/>
    <x v="2"/>
    <d v="2012-12-04T00:00:00"/>
    <n v="3543"/>
    <n v="1001"/>
    <n v="0"/>
    <n v="92324"/>
    <n v="92324"/>
    <n v="9"/>
    <n v="0"/>
    <x v="4"/>
    <s v="F"/>
  </r>
  <r>
    <n v="147290"/>
    <s v="Tasty New York"/>
    <s v="Tasty New York"/>
    <s v="Tasty New York"/>
    <x v="10"/>
    <x v="186"/>
    <x v="2"/>
    <d v="2000-09-13T00:00:00"/>
    <n v="3543"/>
    <n v="1001"/>
    <n v="0"/>
    <n v="375852.28"/>
    <n v="375852.28"/>
    <n v="21"/>
    <n v="0"/>
    <x v="6"/>
    <s v="F"/>
  </r>
  <r>
    <n v="147295"/>
    <s v="Tasty New York"/>
    <s v="Tasty New York"/>
    <s v="Tasty New York"/>
    <x v="10"/>
    <x v="187"/>
    <x v="2"/>
    <d v="2002-05-08T00:00:00"/>
    <n v="3543"/>
    <n v="1001"/>
    <s v=" 17,113 "/>
    <n v="142610"/>
    <n v="142610"/>
    <n v="19"/>
    <n v="0"/>
    <x v="7"/>
    <s v="M"/>
  </r>
  <r>
    <n v="147298"/>
    <s v="Tasty New York"/>
    <s v="Tasty New York"/>
    <s v="Tasty New York"/>
    <x v="10"/>
    <x v="188"/>
    <x v="2"/>
    <d v="2000-01-05T00:00:00"/>
    <n v="3543"/>
    <n v="1001"/>
    <s v=" 2,786 "/>
    <n v="69641"/>
    <n v="69641"/>
    <n v="21"/>
    <n v="0"/>
    <x v="8"/>
    <s v="F"/>
  </r>
  <r>
    <n v="147301"/>
    <s v="Tasty New York"/>
    <s v="Tasty New York"/>
    <s v="Tasty New York"/>
    <x v="10"/>
    <x v="189"/>
    <x v="2"/>
    <d v="2000-01-05T00:00:00"/>
    <n v="3543"/>
    <n v="1001"/>
    <s v=" 2,839 "/>
    <n v="70987"/>
    <n v="70987"/>
    <n v="21"/>
    <n v="0"/>
    <x v="8"/>
    <s v="F"/>
  </r>
  <r>
    <n v="147309"/>
    <s v="Tasty New York"/>
    <s v="Tasty New York"/>
    <s v="Tasty New York"/>
    <x v="10"/>
    <x v="190"/>
    <x v="2"/>
    <d v="1998-09-23T00:00:00"/>
    <n v="3543"/>
    <n v="1001"/>
    <s v=" -   "/>
    <n v="30985"/>
    <n v="30985"/>
    <n v="23"/>
    <n v="0"/>
    <x v="0"/>
    <s v="F"/>
  </r>
  <r>
    <n v="135760"/>
    <s v="Tasty New York"/>
    <s v="Tasty New Jersey"/>
    <s v="Tasty New Jersey"/>
    <x v="7"/>
    <x v="191"/>
    <x v="0"/>
    <d v="1995-03-29T00:00:00"/>
    <n v="3344"/>
    <n v="2976"/>
    <s v=" -   "/>
    <n v="95841"/>
    <n v="95841"/>
    <n v="26"/>
    <n v="0"/>
    <x v="14"/>
    <s v="M"/>
  </r>
  <r>
    <n v="143508"/>
    <s v="Tasty New York"/>
    <s v="Tasty New Jersey"/>
    <s v="Tasty New Jersey"/>
    <x v="1"/>
    <x v="192"/>
    <x v="0"/>
    <d v="2007-06-20T00:00:00"/>
    <n v="3318"/>
    <n v="2127"/>
    <s v=" -   "/>
    <n v="75865"/>
    <n v="75865"/>
    <n v="14"/>
    <n v="0"/>
    <x v="14"/>
    <s v="F"/>
  </r>
  <r>
    <n v="147327"/>
    <s v="Tasty New York"/>
    <s v="Tasty New York"/>
    <s v="Tasty New York"/>
    <x v="10"/>
    <x v="193"/>
    <x v="1"/>
    <d v="2003-10-01T00:00:00"/>
    <n v="3543"/>
    <n v="1004"/>
    <s v=" 25,686 "/>
    <n v="171238"/>
    <n v="171238"/>
    <n v="18"/>
    <n v="0"/>
    <x v="5"/>
    <s v="M"/>
  </r>
  <r>
    <n v="147330"/>
    <s v="Tasty New York"/>
    <s v="Tasty New York"/>
    <s v="Tasty New York"/>
    <x v="10"/>
    <x v="194"/>
    <x v="1"/>
    <d v="2001-11-14T00:00:00"/>
    <n v="3543"/>
    <n v="1002"/>
    <s v=" 9,739 "/>
    <n v="97390"/>
    <n v="97390"/>
    <n v="20"/>
    <n v="0"/>
    <x v="4"/>
    <s v="F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138311"/>
    <x v="0"/>
  </r>
  <r>
    <n v="390"/>
    <x v="1"/>
  </r>
  <r>
    <n v="138661"/>
    <x v="0"/>
  </r>
  <r>
    <n v="138707"/>
    <x v="0"/>
  </r>
  <r>
    <n v="548"/>
    <x v="2"/>
  </r>
  <r>
    <n v="574"/>
    <x v="1"/>
  </r>
  <r>
    <n v="601"/>
    <x v="1"/>
  </r>
  <r>
    <n v="138795"/>
    <x v="0"/>
  </r>
  <r>
    <n v="52250"/>
    <x v="2"/>
  </r>
  <r>
    <n v="53024"/>
    <x v="1"/>
  </r>
  <r>
    <n v="53725"/>
    <x v="1"/>
  </r>
  <r>
    <n v="53873"/>
    <x v="1"/>
  </r>
  <r>
    <n v="53725"/>
    <x v="1"/>
  </r>
  <r>
    <n v="53725"/>
    <x v="1"/>
  </r>
  <r>
    <n v="53921"/>
    <x v="1"/>
  </r>
  <r>
    <n v="54133"/>
    <x v="1"/>
  </r>
  <r>
    <n v="61908"/>
    <x v="2"/>
  </r>
  <r>
    <n v="63032"/>
    <x v="1"/>
  </r>
  <r>
    <n v="141084"/>
    <x v="0"/>
  </r>
  <r>
    <n v="78018"/>
    <x v="1"/>
  </r>
  <r>
    <n v="79912"/>
    <x v="3"/>
  </r>
  <r>
    <n v="86077"/>
    <x v="0"/>
  </r>
  <r>
    <n v="86134"/>
    <x v="1"/>
  </r>
  <r>
    <n v="142697"/>
    <x v="0"/>
  </r>
  <r>
    <n v="432"/>
    <x v="0"/>
  </r>
  <r>
    <n v="95088"/>
    <x v="1"/>
  </r>
  <r>
    <n v="95284"/>
    <x v="1"/>
  </r>
  <r>
    <n v="98249"/>
    <x v="2"/>
  </r>
  <r>
    <n v="98427"/>
    <x v="1"/>
  </r>
  <r>
    <n v="100162"/>
    <x v="3"/>
  </r>
  <r>
    <n v="536"/>
    <x v="0"/>
  </r>
  <r>
    <n v="100402"/>
    <x v="3"/>
  </r>
  <r>
    <n v="126713"/>
    <x v="0"/>
  </r>
  <r>
    <n v="137699"/>
    <x v="0"/>
  </r>
  <r>
    <n v="138375"/>
    <x v="0"/>
  </r>
  <r>
    <n v="147366"/>
    <x v="0"/>
  </r>
  <r>
    <n v="100522"/>
    <x v="0"/>
  </r>
  <r>
    <n v="103910"/>
    <x v="1"/>
  </r>
  <r>
    <n v="100622"/>
    <x v="0"/>
  </r>
  <r>
    <n v="147316"/>
    <x v="0"/>
  </r>
  <r>
    <n v="139524"/>
    <x v="0"/>
  </r>
  <r>
    <n v="648"/>
    <x v="0"/>
  </r>
  <r>
    <n v="113834"/>
    <x v="3"/>
  </r>
  <r>
    <n v="113991"/>
    <x v="1"/>
  </r>
  <r>
    <n v="136266"/>
    <x v="0"/>
  </r>
  <r>
    <n v="117681"/>
    <x v="1"/>
  </r>
  <r>
    <n v="120766"/>
    <x v="2"/>
  </r>
  <r>
    <n v="123477"/>
    <x v="2"/>
  </r>
  <r>
    <n v="383"/>
    <x v="4"/>
  </r>
  <r>
    <n v="126919"/>
    <x v="1"/>
  </r>
  <r>
    <n v="126946"/>
    <x v="1"/>
  </r>
  <r>
    <n v="127242"/>
    <x v="1"/>
  </r>
  <r>
    <n v="127345"/>
    <x v="1"/>
  </r>
  <r>
    <n v="131070"/>
    <x v="2"/>
  </r>
  <r>
    <n v="133926"/>
    <x v="3"/>
  </r>
  <r>
    <n v="136281"/>
    <x v="0"/>
  </r>
  <r>
    <n v="134633"/>
    <x v="2"/>
  </r>
  <r>
    <n v="134017"/>
    <x v="0"/>
  </r>
  <r>
    <n v="135961"/>
    <x v="2"/>
  </r>
  <r>
    <n v="134017"/>
    <x v="0"/>
  </r>
  <r>
    <n v="138374"/>
    <x v="0"/>
  </r>
  <r>
    <n v="139221"/>
    <x v="0"/>
  </r>
  <r>
    <n v="142534"/>
    <x v="0"/>
  </r>
  <r>
    <n v="92386"/>
    <x v="0"/>
  </r>
  <r>
    <n v="136514"/>
    <x v="3"/>
  </r>
  <r>
    <n v="110662"/>
    <x v="0"/>
  </r>
  <r>
    <n v="136731"/>
    <x v="3"/>
  </r>
  <r>
    <n v="140363"/>
    <x v="0"/>
  </r>
  <r>
    <n v="136929"/>
    <x v="3"/>
  </r>
  <r>
    <n v="136174"/>
    <x v="0"/>
  </r>
  <r>
    <n v="137080"/>
    <x v="2"/>
  </r>
  <r>
    <n v="137108"/>
    <x v="1"/>
  </r>
  <r>
    <n v="137171"/>
    <x v="1"/>
  </r>
  <r>
    <n v="137253"/>
    <x v="0"/>
  </r>
  <r>
    <n v="137809"/>
    <x v="0"/>
  </r>
  <r>
    <n v="140546"/>
    <x v="0"/>
  </r>
  <r>
    <n v="141056"/>
    <x v="0"/>
  </r>
  <r>
    <n v="141558"/>
    <x v="0"/>
  </r>
  <r>
    <n v="142071"/>
    <x v="0"/>
  </r>
  <r>
    <n v="137666"/>
    <x v="1"/>
  </r>
  <r>
    <n v="143940"/>
    <x v="0"/>
  </r>
  <r>
    <n v="137680"/>
    <x v="1"/>
  </r>
  <r>
    <n v="137685"/>
    <x v="2"/>
  </r>
  <r>
    <n v="144564"/>
    <x v="0"/>
  </r>
  <r>
    <n v="137752"/>
    <x v="2"/>
  </r>
  <r>
    <n v="94401"/>
    <x v="0"/>
  </r>
  <r>
    <n v="137818"/>
    <x v="3"/>
  </r>
  <r>
    <n v="137920"/>
    <x v="1"/>
  </r>
  <r>
    <n v="100212"/>
    <x v="0"/>
  </r>
  <r>
    <n v="100422"/>
    <x v="0"/>
  </r>
  <r>
    <n v="137986"/>
    <x v="1"/>
  </r>
  <r>
    <n v="101102"/>
    <x v="0"/>
  </r>
  <r>
    <n v="108540"/>
    <x v="0"/>
  </r>
  <r>
    <n v="111412"/>
    <x v="0"/>
  </r>
  <r>
    <n v="138306"/>
    <x v="1"/>
  </r>
  <r>
    <n v="116741"/>
    <x v="0"/>
  </r>
  <r>
    <n v="136455"/>
    <x v="0"/>
  </r>
  <r>
    <n v="137650"/>
    <x v="0"/>
  </r>
  <r>
    <n v="138452"/>
    <x v="2"/>
  </r>
  <r>
    <n v="139829"/>
    <x v="0"/>
  </r>
  <r>
    <n v="138662"/>
    <x v="1"/>
  </r>
  <r>
    <n v="141588"/>
    <x v="0"/>
  </r>
  <r>
    <n v="142021"/>
    <x v="0"/>
  </r>
  <r>
    <n v="142472"/>
    <x v="0"/>
  </r>
  <r>
    <n v="63630"/>
    <x v="0"/>
  </r>
  <r>
    <n v="109873"/>
    <x v="0"/>
  </r>
  <r>
    <n v="136139"/>
    <x v="0"/>
  </r>
  <r>
    <n v="139238"/>
    <x v="3"/>
  </r>
  <r>
    <n v="136719"/>
    <x v="0"/>
  </r>
  <r>
    <n v="139684"/>
    <x v="1"/>
  </r>
  <r>
    <n v="139699"/>
    <x v="1"/>
  </r>
  <r>
    <n v="136809"/>
    <x v="0"/>
  </r>
  <r>
    <n v="139724"/>
    <x v="1"/>
  </r>
  <r>
    <n v="139752"/>
    <x v="1"/>
  </r>
  <r>
    <n v="139800"/>
    <x v="1"/>
  </r>
  <r>
    <n v="139810"/>
    <x v="2"/>
  </r>
  <r>
    <n v="137241"/>
    <x v="0"/>
  </r>
  <r>
    <n v="139836"/>
    <x v="2"/>
  </r>
  <r>
    <n v="139857"/>
    <x v="1"/>
  </r>
  <r>
    <n v="139878"/>
    <x v="1"/>
  </r>
  <r>
    <n v="139894"/>
    <x v="2"/>
  </r>
  <r>
    <n v="139931"/>
    <x v="2"/>
  </r>
  <r>
    <n v="139983"/>
    <x v="1"/>
  </r>
  <r>
    <n v="140082"/>
    <x v="0"/>
  </r>
  <r>
    <n v="140131"/>
    <x v="2"/>
  </r>
  <r>
    <n v="140161"/>
    <x v="1"/>
  </r>
  <r>
    <n v="140244"/>
    <x v="1"/>
  </r>
  <r>
    <n v="140266"/>
    <x v="1"/>
  </r>
  <r>
    <n v="137307"/>
    <x v="0"/>
  </r>
  <r>
    <n v="140424"/>
    <x v="2"/>
  </r>
  <r>
    <n v="140425"/>
    <x v="3"/>
  </r>
  <r>
    <n v="140458"/>
    <x v="1"/>
  </r>
  <r>
    <n v="140537"/>
    <x v="1"/>
  </r>
  <r>
    <n v="137310"/>
    <x v="0"/>
  </r>
  <r>
    <n v="137415"/>
    <x v="0"/>
  </r>
  <r>
    <n v="140663"/>
    <x v="1"/>
  </r>
  <r>
    <n v="140712"/>
    <x v="1"/>
  </r>
  <r>
    <n v="140732"/>
    <x v="3"/>
  </r>
  <r>
    <n v="137674"/>
    <x v="0"/>
  </r>
  <r>
    <n v="137929"/>
    <x v="0"/>
  </r>
  <r>
    <n v="140959"/>
    <x v="1"/>
  </r>
  <r>
    <n v="140968"/>
    <x v="1"/>
  </r>
  <r>
    <n v="140994"/>
    <x v="1"/>
  </r>
  <r>
    <n v="137937"/>
    <x v="0"/>
  </r>
  <r>
    <n v="141061"/>
    <x v="3"/>
  </r>
  <r>
    <n v="138045"/>
    <x v="0"/>
  </r>
  <r>
    <n v="141093"/>
    <x v="1"/>
  </r>
  <r>
    <n v="141115"/>
    <x v="1"/>
  </r>
  <r>
    <n v="138161"/>
    <x v="0"/>
  </r>
  <r>
    <n v="138263"/>
    <x v="0"/>
  </r>
  <r>
    <n v="141664"/>
    <x v="3"/>
  </r>
  <r>
    <n v="140424"/>
    <x v="2"/>
  </r>
  <r>
    <n v="141966"/>
    <x v="0"/>
  </r>
  <r>
    <n v="138870"/>
    <x v="0"/>
  </r>
  <r>
    <n v="138942"/>
    <x v="0"/>
  </r>
  <r>
    <n v="142216"/>
    <x v="3"/>
  </r>
  <r>
    <n v="142294"/>
    <x v="3"/>
  </r>
  <r>
    <n v="142418"/>
    <x v="3"/>
  </r>
  <r>
    <n v="139214"/>
    <x v="0"/>
  </r>
  <r>
    <n v="140878"/>
    <x v="0"/>
  </r>
  <r>
    <n v="140919"/>
    <x v="0"/>
  </r>
  <r>
    <n v="142728"/>
    <x v="1"/>
  </r>
  <r>
    <n v="142896"/>
    <x v="0"/>
  </r>
  <r>
    <n v="142900"/>
    <x v="1"/>
  </r>
  <r>
    <n v="143241"/>
    <x v="0"/>
  </r>
  <r>
    <n v="143313"/>
    <x v="0"/>
  </r>
  <r>
    <n v="143326"/>
    <x v="2"/>
  </r>
  <r>
    <n v="143811"/>
    <x v="0"/>
  </r>
  <r>
    <n v="143550"/>
    <x v="3"/>
  </r>
  <r>
    <n v="143814"/>
    <x v="0"/>
  </r>
  <r>
    <n v="147317"/>
    <x v="0"/>
  </r>
  <r>
    <n v="139710"/>
    <x v="0"/>
  </r>
  <r>
    <n v="140589"/>
    <x v="0"/>
  </r>
  <r>
    <n v="101232"/>
    <x v="0"/>
  </r>
  <r>
    <n v="145445"/>
    <x v="2"/>
  </r>
  <r>
    <n v="146109"/>
    <x v="3"/>
  </r>
  <r>
    <n v="147184"/>
    <x v="2"/>
  </r>
  <r>
    <n v="147185"/>
    <x v="2"/>
  </r>
  <r>
    <n v="147188"/>
    <x v="2"/>
  </r>
  <r>
    <n v="147203"/>
    <x v="2"/>
  </r>
  <r>
    <n v="147218"/>
    <x v="2"/>
  </r>
  <r>
    <n v="147221"/>
    <x v="2"/>
  </r>
  <r>
    <n v="147235"/>
    <x v="2"/>
  </r>
  <r>
    <n v="143652"/>
    <x v="0"/>
  </r>
  <r>
    <n v="147244"/>
    <x v="2"/>
  </r>
  <r>
    <n v="147246"/>
    <x v="1"/>
  </r>
  <r>
    <n v="147249"/>
    <x v="2"/>
  </r>
  <r>
    <n v="147251"/>
    <x v="2"/>
  </r>
  <r>
    <n v="147263"/>
    <x v="2"/>
  </r>
  <r>
    <n v="147270"/>
    <x v="2"/>
  </r>
  <r>
    <n v="147271"/>
    <x v="2"/>
  </r>
  <r>
    <n v="147188"/>
    <x v="2"/>
  </r>
  <r>
    <n v="147290"/>
    <x v="2"/>
  </r>
  <r>
    <n v="147295"/>
    <x v="2"/>
  </r>
  <r>
    <n v="147298"/>
    <x v="2"/>
  </r>
  <r>
    <n v="147301"/>
    <x v="2"/>
  </r>
  <r>
    <n v="147309"/>
    <x v="2"/>
  </r>
  <r>
    <n v="135760"/>
    <x v="0"/>
  </r>
  <r>
    <n v="143508"/>
    <x v="0"/>
  </r>
  <r>
    <n v="147327"/>
    <x v="1"/>
  </r>
  <r>
    <n v="14733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</r>
  <r>
    <x v="1"/>
  </r>
  <r>
    <x v="2"/>
  </r>
  <r>
    <x v="3"/>
  </r>
  <r>
    <x v="4"/>
  </r>
  <r>
    <x v="4"/>
  </r>
  <r>
    <x v="5"/>
  </r>
  <r>
    <x v="5"/>
  </r>
  <r>
    <x v="5"/>
  </r>
  <r>
    <x v="6"/>
  </r>
  <r>
    <x v="7"/>
  </r>
  <r>
    <x v="8"/>
  </r>
  <r>
    <x v="9"/>
  </r>
  <r>
    <x v="10"/>
  </r>
  <r>
    <x v="11"/>
  </r>
  <r>
    <x v="12"/>
  </r>
  <r>
    <x v="12"/>
  </r>
  <r>
    <x v="12"/>
  </r>
  <r>
    <x v="13"/>
  </r>
  <r>
    <x v="13"/>
  </r>
  <r>
    <x v="13"/>
  </r>
  <r>
    <x v="14"/>
  </r>
  <r>
    <x v="14"/>
  </r>
  <r>
    <x v="15"/>
  </r>
  <r>
    <x v="15"/>
  </r>
  <r>
    <x v="16"/>
  </r>
  <r>
    <x v="17"/>
  </r>
  <r>
    <x v="17"/>
  </r>
  <r>
    <x v="18"/>
  </r>
  <r>
    <x v="18"/>
  </r>
  <r>
    <x v="19"/>
  </r>
  <r>
    <x v="20"/>
  </r>
  <r>
    <x v="20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5"/>
  </r>
  <r>
    <x v="26"/>
  </r>
  <r>
    <x v="26"/>
  </r>
  <r>
    <x v="26"/>
  </r>
  <r>
    <x v="26"/>
  </r>
  <r>
    <x v="26"/>
  </r>
  <r>
    <x v="27"/>
  </r>
  <r>
    <x v="27"/>
  </r>
  <r>
    <x v="28"/>
  </r>
  <r>
    <x v="28"/>
  </r>
  <r>
    <x v="29"/>
  </r>
  <r>
    <x v="29"/>
  </r>
  <r>
    <x v="29"/>
  </r>
  <r>
    <x v="30"/>
  </r>
  <r>
    <x v="30"/>
  </r>
  <r>
    <x v="30"/>
  </r>
  <r>
    <x v="30"/>
  </r>
  <r>
    <x v="30"/>
  </r>
  <r>
    <x v="30"/>
  </r>
  <r>
    <x v="31"/>
  </r>
  <r>
    <x v="31"/>
  </r>
  <r>
    <x v="31"/>
  </r>
  <r>
    <x v="31"/>
  </r>
  <r>
    <x v="31"/>
  </r>
  <r>
    <x v="31"/>
  </r>
  <r>
    <x v="31"/>
  </r>
  <r>
    <x v="31"/>
  </r>
  <r>
    <x v="31"/>
  </r>
  <r>
    <x v="32"/>
  </r>
  <r>
    <x v="32"/>
  </r>
  <r>
    <x v="32"/>
  </r>
  <r>
    <x v="32"/>
  </r>
  <r>
    <x v="32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3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4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5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6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7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8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39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3"/>
  </r>
  <r>
    <x v="43"/>
  </r>
  <r>
    <x v="44"/>
  </r>
  <r>
    <x v="44"/>
  </r>
  <r>
    <x v="44"/>
  </r>
  <r>
    <x v="45"/>
  </r>
  <r>
    <x v="45"/>
  </r>
  <r>
    <x v="45"/>
  </r>
  <r>
    <x v="46"/>
  </r>
  <r>
    <x v="46"/>
  </r>
  <r>
    <x v="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64A48-1818-4A86-8162-90C1EB9D6BAF}" name="PivotTable4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D70" firstHeaderRow="0" firstDataRow="1" firstDataCol="1"/>
  <pivotFields count="17">
    <pivotField dataField="1" showAll="0"/>
    <pivotField showAll="0"/>
    <pivotField showAll="0"/>
    <pivotField showAll="0"/>
    <pivotField axis="axisRow" showAll="0">
      <items count="13">
        <item x="11"/>
        <item x="8"/>
        <item x="9"/>
        <item x="1"/>
        <item x="3"/>
        <item x="6"/>
        <item x="10"/>
        <item x="7"/>
        <item x="0"/>
        <item x="4"/>
        <item x="5"/>
        <item x="2"/>
        <item t="default"/>
      </items>
    </pivotField>
    <pivotField showAll="0"/>
    <pivotField showAll="0"/>
    <pivotField numFmtId="14" showAll="0"/>
    <pivotField showAll="0"/>
    <pivotField showAll="0"/>
    <pivotField showAll="0"/>
    <pivotField dataField="1" numFmtId="164" showAll="0"/>
    <pivotField showAll="0"/>
    <pivotField dataField="1" showAll="0"/>
    <pivotField showAll="0"/>
    <pivotField axis="axisRow" showAll="0">
      <items count="27">
        <item x="0"/>
        <item x="1"/>
        <item x="25"/>
        <item x="6"/>
        <item x="10"/>
        <item x="11"/>
        <item x="2"/>
        <item x="9"/>
        <item x="15"/>
        <item x="12"/>
        <item x="13"/>
        <item x="3"/>
        <item x="17"/>
        <item x="18"/>
        <item x="19"/>
        <item x="20"/>
        <item x="5"/>
        <item x="7"/>
        <item x="4"/>
        <item x="8"/>
        <item x="22"/>
        <item x="23"/>
        <item x="21"/>
        <item x="24"/>
        <item x="14"/>
        <item x="16"/>
        <item t="default"/>
      </items>
    </pivotField>
    <pivotField showAll="0"/>
  </pivotFields>
  <rowFields count="2">
    <field x="4"/>
    <field x="15"/>
  </rowFields>
  <rowItems count="69">
    <i>
      <x/>
    </i>
    <i r="1">
      <x v="20"/>
    </i>
    <i r="1">
      <x v="21"/>
    </i>
    <i r="1">
      <x v="22"/>
    </i>
    <i r="1">
      <x v="23"/>
    </i>
    <i>
      <x v="1"/>
    </i>
    <i r="1">
      <x v="1"/>
    </i>
    <i r="1">
      <x v="4"/>
    </i>
    <i r="1">
      <x v="5"/>
    </i>
    <i r="1">
      <x v="24"/>
    </i>
    <i>
      <x v="2"/>
    </i>
    <i r="1">
      <x v="9"/>
    </i>
    <i>
      <x v="3"/>
    </i>
    <i r="1">
      <x v="1"/>
    </i>
    <i r="1">
      <x v="6"/>
    </i>
    <i r="1">
      <x v="10"/>
    </i>
    <i r="1">
      <x v="11"/>
    </i>
    <i r="1">
      <x v="24"/>
    </i>
    <i>
      <x v="4"/>
    </i>
    <i r="1">
      <x/>
    </i>
    <i r="1">
      <x v="3"/>
    </i>
    <i r="1">
      <x v="16"/>
    </i>
    <i r="1">
      <x v="17"/>
    </i>
    <i r="1">
      <x v="18"/>
    </i>
    <i r="1">
      <x v="19"/>
    </i>
    <i>
      <x v="5"/>
    </i>
    <i r="1">
      <x v="7"/>
    </i>
    <i r="1">
      <x v="13"/>
    </i>
    <i r="1">
      <x v="14"/>
    </i>
    <i r="1">
      <x v="15"/>
    </i>
    <i>
      <x v="6"/>
    </i>
    <i r="1">
      <x/>
    </i>
    <i r="1">
      <x v="2"/>
    </i>
    <i r="1">
      <x v="3"/>
    </i>
    <i r="1">
      <x v="16"/>
    </i>
    <i r="1">
      <x v="17"/>
    </i>
    <i r="1">
      <x v="18"/>
    </i>
    <i r="1">
      <x v="19"/>
    </i>
    <i>
      <x v="7"/>
    </i>
    <i r="1">
      <x v="1"/>
    </i>
    <i r="1">
      <x v="8"/>
    </i>
    <i r="1">
      <x v="12"/>
    </i>
    <i r="1">
      <x v="24"/>
    </i>
    <i r="1">
      <x v="25"/>
    </i>
    <i>
      <x v="8"/>
    </i>
    <i r="1">
      <x/>
    </i>
    <i r="1">
      <x v="3"/>
    </i>
    <i r="1">
      <x v="16"/>
    </i>
    <i r="1">
      <x v="17"/>
    </i>
    <i r="1">
      <x v="18"/>
    </i>
    <i r="1">
      <x v="19"/>
    </i>
    <i>
      <x v="9"/>
    </i>
    <i r="1">
      <x v="17"/>
    </i>
    <i r="1">
      <x v="18"/>
    </i>
    <i>
      <x v="10"/>
    </i>
    <i r="1">
      <x/>
    </i>
    <i r="1">
      <x v="3"/>
    </i>
    <i r="1">
      <x v="16"/>
    </i>
    <i r="1">
      <x v="17"/>
    </i>
    <i r="1">
      <x v="18"/>
    </i>
    <i r="1">
      <x v="19"/>
    </i>
    <i>
      <x v="11"/>
    </i>
    <i r="1">
      <x/>
    </i>
    <i r="1">
      <x v="3"/>
    </i>
    <i r="1">
      <x v="16"/>
    </i>
    <i r="1">
      <x v="17"/>
    </i>
    <i r="1">
      <x v="18"/>
    </i>
    <i r="1"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Employee ID" fld="0" subtotal="count" baseField="4" baseItem="0"/>
    <dataField name="Average of Total_Compensation" fld="11" subtotal="average" baseField="4" baseItem="0"/>
    <dataField name="Average of Tenure" fld="13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B8D832-A950-4499-A1F4-03E7657A066E}" name="PivotTable4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Z2:AA50" firstHeaderRow="1" firstDataRow="1" firstDataCol="1"/>
  <pivotFields count="1">
    <pivotField axis="axisRow" dataField="1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name="Distinct Count of YEAR" fld="0" subtotal="countNums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E83DFC-9734-414A-98AE-7870B411ED3F}" name="PivotTable2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H2:I8" firstHeaderRow="1" firstDataRow="1" firstDataCol="1"/>
  <pivotFields count="2">
    <pivotField dataField="1" showAll="0"/>
    <pivotField axis="axisRow" showAll="0">
      <items count="6">
        <item x="2"/>
        <item x="0"/>
        <item x="4"/>
        <item x="1"/>
        <item x="3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 ID" fld="0" subtotal="count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A0AED3-877C-4691-9DEB-FE2502B3F90A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B48" firstHeaderRow="1" firstDataRow="1" firstDataCol="1"/>
  <pivotFields count="17">
    <pivotField showAll="0"/>
    <pivotField showAll="0"/>
    <pivotField showAll="0"/>
    <pivotField showAll="0"/>
    <pivotField axis="axisRow" showAll="0">
      <items count="13">
        <item x="11"/>
        <item x="8"/>
        <item x="9"/>
        <item x="1"/>
        <item x="3"/>
        <item x="6"/>
        <item x="10"/>
        <item x="7"/>
        <item x="0"/>
        <item x="4"/>
        <item x="5"/>
        <item x="2"/>
        <item t="default"/>
      </items>
    </pivotField>
    <pivotField dataField="1" showAll="0">
      <items count="196">
        <item x="115"/>
        <item x="161"/>
        <item x="120"/>
        <item x="69"/>
        <item x="83"/>
        <item x="114"/>
        <item x="158"/>
        <item x="16"/>
        <item x="63"/>
        <item x="97"/>
        <item x="131"/>
        <item x="7"/>
        <item x="58"/>
        <item x="21"/>
        <item x="2"/>
        <item x="132"/>
        <item x="0"/>
        <item x="146"/>
        <item x="140"/>
        <item x="3"/>
        <item x="118"/>
        <item x="149"/>
        <item x="190"/>
        <item x="113"/>
        <item x="175"/>
        <item x="129"/>
        <item x="121"/>
        <item x="156"/>
        <item x="127"/>
        <item x="160"/>
        <item x="139"/>
        <item x="101"/>
        <item x="19"/>
        <item x="153"/>
        <item x="142"/>
        <item x="134"/>
        <item x="108"/>
        <item x="135"/>
        <item x="87"/>
        <item x="104"/>
        <item x="103"/>
        <item x="22"/>
        <item x="5"/>
        <item x="14"/>
        <item x="124"/>
        <item x="148"/>
        <item x="31"/>
        <item x="130"/>
        <item x="30"/>
        <item x="164"/>
        <item x="172"/>
        <item x="182"/>
        <item x="92"/>
        <item x="116"/>
        <item x="96"/>
        <item x="143"/>
        <item x="133"/>
        <item x="40"/>
        <item x="93"/>
        <item x="98"/>
        <item x="28"/>
        <item x="52"/>
        <item x="61"/>
        <item x="78"/>
        <item x="184"/>
        <item x="145"/>
        <item x="123"/>
        <item x="185"/>
        <item x="155"/>
        <item x="65"/>
        <item x="138"/>
        <item x="99"/>
        <item x="136"/>
        <item x="91"/>
        <item x="122"/>
        <item x="157"/>
        <item x="82"/>
        <item x="100"/>
        <item x="57"/>
        <item x="137"/>
        <item x="32"/>
        <item x="70"/>
        <item x="66"/>
        <item x="75"/>
        <item x="141"/>
        <item x="77"/>
        <item x="1"/>
        <item x="126"/>
        <item x="71"/>
        <item x="178"/>
        <item x="49"/>
        <item x="105"/>
        <item x="168"/>
        <item x="144"/>
        <item x="102"/>
        <item x="60"/>
        <item x="80"/>
        <item x="25"/>
        <item x="188"/>
        <item x="119"/>
        <item x="165"/>
        <item x="74"/>
        <item x="189"/>
        <item x="41"/>
        <item x="13"/>
        <item x="88"/>
        <item x="73"/>
        <item x="162"/>
        <item x="128"/>
        <item x="192"/>
        <item x="150"/>
        <item x="54"/>
        <item x="46"/>
        <item x="6"/>
        <item x="38"/>
        <item x="27"/>
        <item x="84"/>
        <item x="18"/>
        <item x="154"/>
        <item x="167"/>
        <item x="112"/>
        <item x="53"/>
        <item x="51"/>
        <item x="163"/>
        <item x="72"/>
        <item x="90"/>
        <item x="181"/>
        <item x="109"/>
        <item x="173"/>
        <item x="86"/>
        <item x="85"/>
        <item x="191"/>
        <item x="177"/>
        <item x="89"/>
        <item x="194"/>
        <item x="94"/>
        <item x="111"/>
        <item x="179"/>
        <item x="36"/>
        <item x="8"/>
        <item x="95"/>
        <item x="29"/>
        <item x="11"/>
        <item x="147"/>
        <item x="59"/>
        <item x="67"/>
        <item x="12"/>
        <item x="44"/>
        <item x="81"/>
        <item x="159"/>
        <item x="55"/>
        <item x="125"/>
        <item x="42"/>
        <item x="39"/>
        <item x="106"/>
        <item x="24"/>
        <item x="151"/>
        <item x="48"/>
        <item x="76"/>
        <item x="20"/>
        <item x="176"/>
        <item x="26"/>
        <item x="117"/>
        <item x="23"/>
        <item x="45"/>
        <item x="64"/>
        <item x="187"/>
        <item x="170"/>
        <item x="56"/>
        <item x="79"/>
        <item x="68"/>
        <item x="169"/>
        <item x="50"/>
        <item x="171"/>
        <item x="110"/>
        <item x="62"/>
        <item x="15"/>
        <item x="4"/>
        <item x="193"/>
        <item x="34"/>
        <item x="37"/>
        <item x="47"/>
        <item x="43"/>
        <item x="10"/>
        <item x="9"/>
        <item x="183"/>
        <item x="107"/>
        <item x="152"/>
        <item x="180"/>
        <item x="35"/>
        <item x="174"/>
        <item x="17"/>
        <item x="166"/>
        <item x="186"/>
        <item x="33"/>
        <item t="default"/>
      </items>
    </pivotField>
    <pivotField axis="axisRow" showAll="0">
      <items count="6">
        <item x="2"/>
        <item x="0"/>
        <item x="4"/>
        <item x="1"/>
        <item x="3"/>
        <item t="default"/>
      </items>
    </pivotField>
    <pivotField numFmtId="14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</pivotFields>
  <rowFields count="2">
    <field x="4"/>
    <field x="6"/>
  </rowFields>
  <rowItems count="47">
    <i>
      <x/>
    </i>
    <i r="1">
      <x/>
    </i>
    <i r="1">
      <x v="1"/>
    </i>
    <i r="1">
      <x v="3"/>
    </i>
    <i>
      <x v="1"/>
    </i>
    <i r="1">
      <x v="1"/>
    </i>
    <i>
      <x v="2"/>
    </i>
    <i r="1">
      <x v="1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3"/>
    </i>
    <i r="1">
      <x v="4"/>
    </i>
    <i>
      <x v="5"/>
    </i>
    <i r="1">
      <x v="1"/>
    </i>
    <i r="1">
      <x v="3"/>
    </i>
    <i>
      <x v="6"/>
    </i>
    <i r="1">
      <x/>
    </i>
    <i r="1">
      <x v="1"/>
    </i>
    <i r="1">
      <x v="3"/>
    </i>
    <i>
      <x v="7"/>
    </i>
    <i r="1">
      <x v="1"/>
    </i>
    <i r="1">
      <x v="3"/>
    </i>
    <i>
      <x v="8"/>
    </i>
    <i r="1">
      <x/>
    </i>
    <i r="1">
      <x v="1"/>
    </i>
    <i r="1">
      <x v="3"/>
    </i>
    <i r="1">
      <x v="4"/>
    </i>
    <i>
      <x v="9"/>
    </i>
    <i r="1">
      <x/>
    </i>
    <i r="1">
      <x v="3"/>
    </i>
    <i>
      <x v="10"/>
    </i>
    <i r="1">
      <x/>
    </i>
    <i r="1">
      <x v="1"/>
    </i>
    <i r="1">
      <x v="3"/>
    </i>
    <i r="1">
      <x v="4"/>
    </i>
    <i>
      <x v="11"/>
    </i>
    <i r="1">
      <x/>
    </i>
    <i r="1">
      <x v="1"/>
    </i>
    <i r="1">
      <x v="3"/>
    </i>
    <i r="1">
      <x v="4"/>
    </i>
    <i t="grand">
      <x/>
    </i>
  </rowItems>
  <colItems count="1">
    <i/>
  </colItems>
  <dataFields count="1">
    <dataField name="Average of Salary" fld="5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BEA8C0-3066-4272-8380-DF15FF62AE25}" autoFormatId="16" applyNumberFormats="0" applyBorderFormats="0" applyFontFormats="0" applyPatternFormats="0" applyAlignmentFormats="0" applyWidthHeightFormats="0">
  <queryTableRefresh nextId="33" unboundColumnsRight="6">
    <queryTableFields count="17">
      <queryTableField id="1" name="Employee ID" tableColumnId="1"/>
      <queryTableField id="2" name="Division" tableColumnId="2"/>
      <queryTableField id="25" dataBound="0" tableColumnId="26"/>
      <queryTableField id="24" dataBound="0" tableColumnId="25"/>
      <queryTableField id="3" name="Operating Unit" tableColumnId="3"/>
      <queryTableField id="4" name="Salary" tableColumnId="4"/>
      <queryTableField id="5" name="State" tableColumnId="5"/>
      <queryTableField id="6" name="Start Date" tableColumnId="6"/>
      <queryTableField id="7" name="Division_1" tableColumnId="7"/>
      <queryTableField id="8" name="Dept" tableColumnId="8"/>
      <queryTableField id="9" name="Overtime Pay" tableColumnId="9"/>
      <queryTableField id="10" dataBound="0" tableColumnId="10"/>
      <queryTableField id="11" dataBound="0" tableColumnId="11"/>
      <queryTableField id="16" dataBound="0" tableColumnId="16"/>
      <queryTableField id="26" dataBound="0" tableColumnId="27"/>
      <queryTableField id="30" dataBound="0" tableColumnId="31"/>
      <queryTableField id="31" dataBound="0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2AAB874-2316-4DF3-B866-6976C7FFBA4D}" autoFormatId="16" applyNumberFormats="0" applyBorderFormats="0" applyFontFormats="0" applyPatternFormats="0" applyAlignmentFormats="0" applyWidthHeightFormats="0">
  <queryTableRefresh nextId="5">
    <queryTableFields count="4">
      <queryTableField id="1" name="Employee ID" tableColumnId="1"/>
      <queryTableField id="2" name="Job Title" tableColumnId="2"/>
      <queryTableField id="3" name="Gender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7CFD1-F37F-4D63-8A2B-B6EF687A82D2}" name="Session_2_data_file_1_payroll_data" displayName="Session_2_data_file_1_payroll_data" ref="A1:Q203" tableType="queryTable" totalsRowCount="1">
  <autoFilter ref="A1:Q202" xr:uid="{2877CFD1-F37F-4D63-8A2B-B6EF687A82D2}"/>
  <tableColumns count="17">
    <tableColumn id="1" xr3:uid="{B8752000-CFB5-4EFA-8205-E374EB35B437}" uniqueName="1" name="Employee ID" queryTableFieldId="1"/>
    <tableColumn id="2" xr3:uid="{8BF66A8C-49A1-41AB-AE68-4F8290F77DF9}" uniqueName="2" name="Division" totalsRowFunction="custom" queryTableFieldId="2" dataDxfId="16">
      <totalsRowFormula>COUNTBLANK(Session_2_data_file_1_payroll_data[Division])</totalsRowFormula>
    </tableColumn>
    <tableColumn id="26" xr3:uid="{649805F9-4E1F-418C-BA60-577AE34E8005}" uniqueName="26" name="Division_updated" queryTableFieldId="25" dataDxfId="15"/>
    <tableColumn id="25" xr3:uid="{E73C8F2D-8763-4AA3-BF71-58BE0857B06F}" uniqueName="25" name="Division_fix" queryTableFieldId="24" dataDxfId="14">
      <calculatedColumnFormula>IF(Session_2_data_file_1_payroll_data[[#This Row],[State]]="NJ","Tasty New Jersey", Session_2_data_file_1_payroll_data[[#This Row],[Division]])</calculatedColumnFormula>
    </tableColumn>
    <tableColumn id="3" xr3:uid="{A76FA2F7-D89A-43E4-8FC2-8DA17A71A047}" uniqueName="3" name="Operating Unit" totalsRowFunction="custom" queryTableFieldId="3" dataDxfId="13">
      <totalsRowFormula>COUNTBLANK(Session_2_data_file_1_payroll_data[Operating Unit])</totalsRowFormula>
    </tableColumn>
    <tableColumn id="4" xr3:uid="{D2BC730E-3BD0-43EF-B410-2619FBEB2AD4}" uniqueName="4" name="Salary" totalsRowFunction="custom" queryTableFieldId="4">
      <totalsRowFormula>COUNTBLANK(Session_2_data_file_1_payroll_data[Salary])</totalsRowFormula>
    </tableColumn>
    <tableColumn id="5" xr3:uid="{B60E6589-695B-42A2-9232-8A226CCD454C}" uniqueName="5" name="State" totalsRowFunction="custom" queryTableFieldId="5" dataDxfId="12">
      <totalsRowFormula>COUNTBLANK(Session_2_data_file_1_payroll_data[State])</totalsRowFormula>
    </tableColumn>
    <tableColumn id="6" xr3:uid="{7B80607D-6667-4A5C-AC17-C02788294192}" uniqueName="6" name="Start Date" queryTableFieldId="6" dataDxfId="11"/>
    <tableColumn id="7" xr3:uid="{821FAD69-F1E2-4DDC-B1FC-411B2365D38E}" uniqueName="7" name="Division_1" totalsRowFunction="custom" queryTableFieldId="7">
      <totalsRowFormula>COUNTBLANK(Session_2_data_file_1_payroll_data[Division_1])</totalsRowFormula>
    </tableColumn>
    <tableColumn id="8" xr3:uid="{1B91F341-CEC1-4741-9ED1-5603DCEB3E31}" uniqueName="8" name="Dept" totalsRowFunction="custom" queryTableFieldId="8">
      <totalsRowFormula>COUNTBLANK(Session_2_data_file_1_payroll_data[Dept])</totalsRowFormula>
    </tableColumn>
    <tableColumn id="9" xr3:uid="{3E78B65D-8899-4520-A1EA-93429EC9C76F}" uniqueName="9" name="Overtime_Pay" totalsRowFunction="custom" queryTableFieldId="9" dataDxfId="10">
      <totalsRowFormula>COUNTBLANK(Session_2_data_file_1_payroll_data[Overtime_Pay])</totalsRowFormula>
    </tableColumn>
    <tableColumn id="10" xr3:uid="{9D5CCD27-8AAE-4B49-BE17-25AC05307901}" uniqueName="10" name="Total_Compensation" queryTableFieldId="10" dataDxfId="9" totalsRowDxfId="0">
      <calculatedColumnFormula>SUM(Session_2_data_file_1_payroll_data[[#This Row],[Salary]],Session_2_data_file_1_payroll_data[[#This Row],[Overtime_Pay]])</calculatedColumnFormula>
    </tableColumn>
    <tableColumn id="11" xr3:uid="{99264757-F271-4BE9-9B69-98396C330BAC}" uniqueName="11" name="Total_Comp2" totalsRowFunction="custom" queryTableFieldId="11" dataDxfId="8">
      <calculatedColumnFormula>SUM(F2,K2)</calculatedColumnFormula>
      <totalsRowFormula>AVERAGE(M2:M202)</totalsRowFormula>
    </tableColumn>
    <tableColumn id="16" xr3:uid="{D2EE1CC0-DDB9-4437-826B-CCC7C349E7BA}" uniqueName="16" name="Tenure" queryTableFieldId="16" dataDxfId="7">
      <calculatedColumnFormula>YEAR(TODAY()) - YEAR(Session_2_data_file_1_payroll_data[[#This Row],[Start Date]])</calculatedColumnFormula>
    </tableColumn>
    <tableColumn id="27" xr3:uid="{8A7B2680-7C9B-4E15-8B68-7B2EFE0247AD}" uniqueName="27" name="Tasty_OP" queryTableFieldId="26" dataDxfId="6">
      <calculatedColumnFormula>IF(LEFT(Session_2_data_file_1_payroll_data[[#This Row],[Operating Unit]],5)="Tasty",1,0)</calculatedColumnFormula>
    </tableColumn>
    <tableColumn id="31" xr3:uid="{40FD67E0-635E-43CA-97E6-99B11A53EF1E}" uniqueName="31" name="Job Title" queryTableFieldId="30" dataDxfId="5">
      <calculatedColumnFormula>VLOOKUP(Session_2_data_file_1_payroll_data[[#This Row],[Employee ID]],Session_2_data_file_2_reference_data[[Employee ID]:[Gender]],2)</calculatedColumnFormula>
    </tableColumn>
    <tableColumn id="32" xr3:uid="{F9EED21D-06C5-43A6-B7C3-CD0F5DF1A318}" uniqueName="32" name="Gender" queryTableFieldId="31" dataDxfId="4">
      <calculatedColumnFormula>VLOOKUP(Session_2_data_file_1_payroll_data[[#This Row],[Employee ID]],Session_2_data_file_2_reference_data[[Employee ID]:[Gender]],3)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CEC41-7CFE-468F-B089-524764FE778E}" name="Session_2_data_file_2_reference_data" displayName="Session_2_data_file_2_reference_data" ref="A1:D199" tableType="queryTable" totalsRowShown="0">
  <autoFilter ref="A1:D199" xr:uid="{5A8CEC41-7CFE-468F-B089-524764FE778E}"/>
  <tableColumns count="4">
    <tableColumn id="1" xr3:uid="{A43AAF80-5C18-47EE-865E-66BFC971AD15}" uniqueName="1" name="Employee ID" queryTableFieldId="1"/>
    <tableColumn id="2" xr3:uid="{378DA1E0-C0B8-425C-A7D2-3A81FD71C8E1}" uniqueName="2" name="Job Title" queryTableFieldId="2" dataDxfId="3"/>
    <tableColumn id="3" xr3:uid="{129E0482-BC4B-4BB1-BF40-932FBDB4CC14}" uniqueName="3" name="Gender" queryTableFieldId="3" dataDxfId="2"/>
    <tableColumn id="4" xr3:uid="{23068B9F-F665-46B4-B6A4-9568C277E866}" uniqueName="4" name="Column1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75BC-EAE4-401D-8ECD-08BC6788DF0E}">
  <dimension ref="A1:W203"/>
  <sheetViews>
    <sheetView topLeftCell="F185" zoomScaleNormal="100" workbookViewId="0">
      <selection activeCell="H1" sqref="H1:H202"/>
    </sheetView>
  </sheetViews>
  <sheetFormatPr defaultRowHeight="14.5" x14ac:dyDescent="0.35"/>
  <cols>
    <col min="1" max="1" width="13.54296875" bestFit="1" customWidth="1"/>
    <col min="2" max="2" width="13.6328125" bestFit="1" customWidth="1"/>
    <col min="3" max="3" width="17.81640625" bestFit="1" customWidth="1"/>
    <col min="4" max="4" width="15" hidden="1" customWidth="1"/>
    <col min="5" max="5" width="28.36328125" bestFit="1" customWidth="1"/>
    <col min="6" max="6" width="10.26953125" bestFit="1" customWidth="1"/>
    <col min="7" max="7" width="7.453125" bestFit="1" customWidth="1"/>
    <col min="8" max="9" width="11.6328125" bestFit="1" customWidth="1"/>
    <col min="10" max="10" width="7.1796875" bestFit="1" customWidth="1"/>
    <col min="11" max="11" width="14.36328125" bestFit="1" customWidth="1"/>
    <col min="12" max="12" width="20.7265625" style="5" bestFit="1" customWidth="1"/>
    <col min="13" max="13" width="14.26953125" hidden="1" customWidth="1"/>
    <col min="14" max="14" width="9.6328125" bestFit="1" customWidth="1"/>
    <col min="15" max="15" width="11" bestFit="1" customWidth="1"/>
    <col min="16" max="16" width="23.1796875" bestFit="1" customWidth="1"/>
    <col min="19" max="19" width="16.08984375" hidden="1" customWidth="1"/>
    <col min="20" max="20" width="0" hidden="1" customWidth="1"/>
    <col min="21" max="21" width="16.6328125" hidden="1" customWidth="1"/>
    <col min="22" max="22" width="0" hidden="1" customWidth="1"/>
    <col min="23" max="23" width="17.6328125" bestFit="1" customWidth="1"/>
  </cols>
  <sheetData>
    <row r="1" spans="1:23" x14ac:dyDescent="0.35">
      <c r="A1" t="s">
        <v>0</v>
      </c>
      <c r="B1" t="s">
        <v>1</v>
      </c>
      <c r="C1" t="s">
        <v>183</v>
      </c>
      <c r="D1" t="s">
        <v>182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5" t="s">
        <v>188</v>
      </c>
      <c r="L1" s="5" t="s">
        <v>178</v>
      </c>
      <c r="M1" t="s">
        <v>179</v>
      </c>
      <c r="N1" t="s">
        <v>180</v>
      </c>
      <c r="O1" t="s">
        <v>184</v>
      </c>
      <c r="P1" t="s">
        <v>141</v>
      </c>
      <c r="Q1" t="s">
        <v>142</v>
      </c>
      <c r="S1" t="s">
        <v>185</v>
      </c>
      <c r="T1">
        <f>ROUND(COUNTA(Session_2_data_file_1_payroll_data[Employee ID])*0.05,)</f>
        <v>10</v>
      </c>
      <c r="U1" t="s">
        <v>186</v>
      </c>
      <c r="W1" t="s">
        <v>187</v>
      </c>
    </row>
    <row r="2" spans="1:23" x14ac:dyDescent="0.35">
      <c r="A2">
        <v>138311</v>
      </c>
      <c r="B2" s="1" t="s">
        <v>8</v>
      </c>
      <c r="C2" s="1" t="s">
        <v>181</v>
      </c>
      <c r="D2" s="1" t="str">
        <f>IF(Session_2_data_file_1_payroll_data[[#This Row],[State]]="NJ","Tasty New Jersey", Session_2_data_file_1_payroll_data[[#This Row],[Division]])</f>
        <v>Tasty New Jersey</v>
      </c>
      <c r="E2" s="1" t="s">
        <v>9</v>
      </c>
      <c r="F2">
        <v>28334</v>
      </c>
      <c r="G2" s="1" t="s">
        <v>10</v>
      </c>
      <c r="H2" s="2">
        <v>36999</v>
      </c>
      <c r="I2">
        <v>3350</v>
      </c>
      <c r="J2">
        <v>2000</v>
      </c>
      <c r="K2" s="5" t="s">
        <v>11</v>
      </c>
      <c r="L2" s="5">
        <f>SUM(Session_2_data_file_1_payroll_data[[#This Row],[Salary]],Session_2_data_file_1_payroll_data[[#This Row],[Overtime_Pay]])</f>
        <v>28334</v>
      </c>
      <c r="M2">
        <f>SUM(F2,K2)</f>
        <v>28334</v>
      </c>
      <c r="N2" s="1">
        <f ca="1">YEAR(TODAY()) - YEAR(Session_2_data_file_1_payroll_data[[#This Row],[Start Date]])</f>
        <v>20</v>
      </c>
      <c r="O2" s="1">
        <f>IF(LEFT(Session_2_data_file_1_payroll_data[[#This Row],[Operating Unit]],5)="Tasty",1,0)</f>
        <v>1</v>
      </c>
      <c r="P2" s="1" t="str">
        <f>VLOOKUP(Session_2_data_file_1_payroll_data[[#This Row],[Employee ID]],Session_2_data_file_2_reference_data[[Employee ID]:[Gender]],2)</f>
        <v>Administrative Support</v>
      </c>
      <c r="Q2" s="1" t="str">
        <f>VLOOKUP(Session_2_data_file_1_payroll_data[[#This Row],[Employee ID]],Session_2_data_file_2_reference_data[[Employee ID]:[Gender]],3)</f>
        <v>F</v>
      </c>
      <c r="S2" cm="1">
        <f t="array" aca="1" ref="S2:S11" ca="1">INDEX(_xlfn.SORTBY($A$2:$A$202, _xlfn.RANDARRAY(ROWS($A$2:$A$202))), _xlfn.SEQUENCE(10))</f>
        <v>53725</v>
      </c>
      <c r="U2" t="str">
        <f ca="1">VLOOKUP(S2,Session_2_data_file_1_payroll_data[[Employee ID]:[Gender]],3)</f>
        <v>Tasty New Jersey</v>
      </c>
      <c r="V2" t="str">
        <f ca="1">VLOOKUP(S2,Session_2_data_file_1_payroll_data[[Employee ID]:[Gender]],7)</f>
        <v>NJ</v>
      </c>
      <c r="W2">
        <f>IFERROR(K2/L2,0)</f>
        <v>0</v>
      </c>
    </row>
    <row r="3" spans="1:23" x14ac:dyDescent="0.35">
      <c r="A3">
        <v>390</v>
      </c>
      <c r="B3" s="1" t="s">
        <v>8</v>
      </c>
      <c r="C3" s="1" t="s">
        <v>8</v>
      </c>
      <c r="D3" s="1" t="str">
        <f>IF(Session_2_data_file_1_payroll_data[[#This Row],[State]]="NJ","Tasty New Jersey", Session_2_data_file_1_payroll_data[[#This Row],[Division]])</f>
        <v>Tasty New York</v>
      </c>
      <c r="E3" s="1" t="s">
        <v>12</v>
      </c>
      <c r="F3">
        <v>56555</v>
      </c>
      <c r="G3" s="1" t="s">
        <v>13</v>
      </c>
      <c r="H3" s="2">
        <v>40775</v>
      </c>
      <c r="I3">
        <v>3810</v>
      </c>
      <c r="J3">
        <v>3000</v>
      </c>
      <c r="K3" s="5" t="s">
        <v>11</v>
      </c>
      <c r="L3" s="5">
        <f>SUM(Session_2_data_file_1_payroll_data[[#This Row],[Salary]],Session_2_data_file_1_payroll_data[[#This Row],[Overtime_Pay]])</f>
        <v>56555</v>
      </c>
      <c r="M3">
        <f t="shared" ref="M3:M65" si="0">SUM(F3,K3)</f>
        <v>56555</v>
      </c>
      <c r="N3" s="1">
        <f ca="1">YEAR(TODAY()) - YEAR(Session_2_data_file_1_payroll_data[[#This Row],[Start Date]])</f>
        <v>10</v>
      </c>
      <c r="O3" s="1">
        <f>IF(LEFT(Session_2_data_file_1_payroll_data[[#This Row],[Operating Unit]],5)="Tasty",1,0)</f>
        <v>0</v>
      </c>
      <c r="P3" s="1" t="str">
        <f>VLOOKUP(Session_2_data_file_1_payroll_data[[#This Row],[Employee ID]],Session_2_data_file_2_reference_data[[Employee ID]:[Gender]],2)</f>
        <v>Assistant</v>
      </c>
      <c r="Q3" s="1" t="str">
        <f>VLOOKUP(Session_2_data_file_1_payroll_data[[#This Row],[Employee ID]],Session_2_data_file_2_reference_data[[Employee ID]:[Gender]],3)</f>
        <v>F</v>
      </c>
      <c r="S3">
        <f ca="1"/>
        <v>145445</v>
      </c>
      <c r="U3" t="str">
        <f ca="1">VLOOKUP(S3,Session_2_data_file_1_payroll_data[[Employee ID]:[Gender]],3)</f>
        <v>Tasty New York</v>
      </c>
      <c r="V3" t="str">
        <f ca="1">VLOOKUP(S3,Session_2_data_file_1_payroll_data[[Employee ID]:[Gender]],7)</f>
        <v>CT</v>
      </c>
      <c r="W3">
        <f t="shared" ref="W3:W66" si="1">IFERROR(K3/L3,0)</f>
        <v>0</v>
      </c>
    </row>
    <row r="4" spans="1:23" x14ac:dyDescent="0.35">
      <c r="A4">
        <v>138661</v>
      </c>
      <c r="B4" s="1" t="s">
        <v>8</v>
      </c>
      <c r="C4" s="1" t="s">
        <v>181</v>
      </c>
      <c r="D4" s="1" t="str">
        <f>IF(Session_2_data_file_1_payroll_data[[#This Row],[State]]="NJ","Tasty New Jersey", Session_2_data_file_1_payroll_data[[#This Row],[Division]])</f>
        <v>Tasty New Jersey</v>
      </c>
      <c r="E4" s="1" t="s">
        <v>14</v>
      </c>
      <c r="F4">
        <v>26887</v>
      </c>
      <c r="G4" s="1" t="s">
        <v>10</v>
      </c>
      <c r="H4" s="2">
        <v>37426</v>
      </c>
      <c r="I4">
        <v>3364</v>
      </c>
      <c r="J4">
        <v>2300</v>
      </c>
      <c r="K4" s="5" t="s">
        <v>11</v>
      </c>
      <c r="L4" s="5">
        <f>SUM(Session_2_data_file_1_payroll_data[[#This Row],[Salary]],Session_2_data_file_1_payroll_data[[#This Row],[Overtime_Pay]])</f>
        <v>26887</v>
      </c>
      <c r="M4">
        <f t="shared" si="0"/>
        <v>26887</v>
      </c>
      <c r="N4" s="1">
        <f ca="1">YEAR(TODAY()) - YEAR(Session_2_data_file_1_payroll_data[[#This Row],[Start Date]])</f>
        <v>19</v>
      </c>
      <c r="O4" s="1">
        <f>IF(LEFT(Session_2_data_file_1_payroll_data[[#This Row],[Operating Unit]],5)="Tasty",1,0)</f>
        <v>1</v>
      </c>
      <c r="P4" s="1" t="str">
        <f>VLOOKUP(Session_2_data_file_1_payroll_data[[#This Row],[Employee ID]],Session_2_data_file_2_reference_data[[Employee ID]:[Gender]],2)</f>
        <v>Administrative Support</v>
      </c>
      <c r="Q4" s="1" t="str">
        <f>VLOOKUP(Session_2_data_file_1_payroll_data[[#This Row],[Employee ID]],Session_2_data_file_2_reference_data[[Employee ID]:[Gender]],3)</f>
        <v>M</v>
      </c>
      <c r="S4">
        <f ca="1"/>
        <v>140131</v>
      </c>
      <c r="U4" t="str">
        <f ca="1">VLOOKUP(S4,Session_2_data_file_1_payroll_data[[Employee ID]:[Gender]],3)</f>
        <v>Tasty New York</v>
      </c>
      <c r="V4" t="str">
        <f ca="1">VLOOKUP(S4,Session_2_data_file_1_payroll_data[[Employee ID]:[Gender]],7)</f>
        <v>CT</v>
      </c>
      <c r="W4">
        <f t="shared" si="1"/>
        <v>0</v>
      </c>
    </row>
    <row r="5" spans="1:23" x14ac:dyDescent="0.35">
      <c r="A5">
        <v>138707</v>
      </c>
      <c r="B5" s="1" t="s">
        <v>8</v>
      </c>
      <c r="C5" s="1" t="s">
        <v>181</v>
      </c>
      <c r="D5" s="1" t="str">
        <f>IF(Session_2_data_file_1_payroll_data[[#This Row],[State]]="NJ","Tasty New Jersey", Session_2_data_file_1_payroll_data[[#This Row],[Division]])</f>
        <v>Tasty New Jersey</v>
      </c>
      <c r="E5" s="1" t="s">
        <v>14</v>
      </c>
      <c r="F5">
        <v>29678.42</v>
      </c>
      <c r="G5" s="1" t="s">
        <v>10</v>
      </c>
      <c r="H5" s="2">
        <v>37510</v>
      </c>
      <c r="I5">
        <v>3364</v>
      </c>
      <c r="J5">
        <v>2500</v>
      </c>
      <c r="K5" s="5" t="s">
        <v>11</v>
      </c>
      <c r="L5" s="5">
        <f>SUM(Session_2_data_file_1_payroll_data[[#This Row],[Salary]],Session_2_data_file_1_payroll_data[[#This Row],[Overtime_Pay]])</f>
        <v>29678.42</v>
      </c>
      <c r="M5">
        <f t="shared" si="0"/>
        <v>29678.42</v>
      </c>
      <c r="N5" s="1">
        <f ca="1">YEAR(TODAY()) - YEAR(Session_2_data_file_1_payroll_data[[#This Row],[Start Date]])</f>
        <v>19</v>
      </c>
      <c r="O5" s="1">
        <f>IF(LEFT(Session_2_data_file_1_payroll_data[[#This Row],[Operating Unit]],5)="Tasty",1,0)</f>
        <v>1</v>
      </c>
      <c r="P5" s="1" t="str">
        <f>VLOOKUP(Session_2_data_file_1_payroll_data[[#This Row],[Employee ID]],Session_2_data_file_2_reference_data[[Employee ID]:[Gender]],2)</f>
        <v>Administrative Support</v>
      </c>
      <c r="Q5" s="1" t="str">
        <f>VLOOKUP(Session_2_data_file_1_payroll_data[[#This Row],[Employee ID]],Session_2_data_file_2_reference_data[[Employee ID]:[Gender]],3)</f>
        <v>M</v>
      </c>
      <c r="S5">
        <f ca="1"/>
        <v>139684</v>
      </c>
      <c r="U5" t="str">
        <f ca="1">VLOOKUP(S5,Session_2_data_file_1_payroll_data[[Employee ID]:[Gender]],3)</f>
        <v>Tasty New York</v>
      </c>
      <c r="V5" t="str">
        <f ca="1">VLOOKUP(S5,Session_2_data_file_1_payroll_data[[Employee ID]:[Gender]],7)</f>
        <v>NY</v>
      </c>
      <c r="W5">
        <f t="shared" si="1"/>
        <v>0</v>
      </c>
    </row>
    <row r="6" spans="1:23" x14ac:dyDescent="0.35">
      <c r="A6">
        <v>548</v>
      </c>
      <c r="B6" s="1" t="s">
        <v>8</v>
      </c>
      <c r="C6" s="1" t="s">
        <v>8</v>
      </c>
      <c r="D6" s="1" t="str">
        <f>IF(Session_2_data_file_1_payroll_data[[#This Row],[State]]="NJ","Tasty New Jersey", Session_2_data_file_1_payroll_data[[#This Row],[Division]])</f>
        <v>Tasty New York</v>
      </c>
      <c r="E6" s="1" t="s">
        <v>12</v>
      </c>
      <c r="F6">
        <v>168449</v>
      </c>
      <c r="G6" s="1" t="s">
        <v>15</v>
      </c>
      <c r="H6" s="2">
        <v>35081</v>
      </c>
      <c r="I6">
        <v>3810</v>
      </c>
      <c r="J6">
        <v>5000</v>
      </c>
      <c r="K6" s="5" t="s">
        <v>11</v>
      </c>
      <c r="L6" s="5">
        <f>SUM(Session_2_data_file_1_payroll_data[[#This Row],[Salary]],Session_2_data_file_1_payroll_data[[#This Row],[Overtime_Pay]])</f>
        <v>168449</v>
      </c>
      <c r="M6">
        <f t="shared" si="0"/>
        <v>168449</v>
      </c>
      <c r="N6" s="1">
        <f ca="1">YEAR(TODAY()) - YEAR(Session_2_data_file_1_payroll_data[[#This Row],[Start Date]])</f>
        <v>25</v>
      </c>
      <c r="O6" s="1">
        <f>IF(LEFT(Session_2_data_file_1_payroll_data[[#This Row],[Operating Unit]],5)="Tasty",1,0)</f>
        <v>0</v>
      </c>
      <c r="P6" s="1" t="str">
        <f>VLOOKUP(Session_2_data_file_1_payroll_data[[#This Row],[Employee ID]],Session_2_data_file_2_reference_data[[Employee ID]:[Gender]],2)</f>
        <v>Head of IT</v>
      </c>
      <c r="Q6" s="1" t="str">
        <f>VLOOKUP(Session_2_data_file_1_payroll_data[[#This Row],[Employee ID]],Session_2_data_file_2_reference_data[[Employee ID]:[Gender]],3)</f>
        <v>M</v>
      </c>
      <c r="S6">
        <f ca="1"/>
        <v>137307</v>
      </c>
      <c r="U6" t="str">
        <f ca="1">VLOOKUP(S6,Session_2_data_file_1_payroll_data[[Employee ID]:[Gender]],3)</f>
        <v>Tasty New Jersey</v>
      </c>
      <c r="V6" t="str">
        <f ca="1">VLOOKUP(S6,Session_2_data_file_1_payroll_data[[Employee ID]:[Gender]],7)</f>
        <v>NJ</v>
      </c>
      <c r="W6">
        <f t="shared" si="1"/>
        <v>0</v>
      </c>
    </row>
    <row r="7" spans="1:23" x14ac:dyDescent="0.35">
      <c r="A7">
        <v>574</v>
      </c>
      <c r="B7" s="1" t="s">
        <v>8</v>
      </c>
      <c r="C7" s="1" t="s">
        <v>8</v>
      </c>
      <c r="D7" s="1" t="str">
        <f>IF(Session_2_data_file_1_payroll_data[[#This Row],[State]]="NJ","Tasty New Jersey", Session_2_data_file_1_payroll_data[[#This Row],[Division]])</f>
        <v>Tasty New York</v>
      </c>
      <c r="E7" s="1" t="s">
        <v>12</v>
      </c>
      <c r="F7">
        <v>38917</v>
      </c>
      <c r="G7" s="1" t="s">
        <v>13</v>
      </c>
      <c r="H7" s="2">
        <v>38448</v>
      </c>
      <c r="I7">
        <v>3810</v>
      </c>
      <c r="J7">
        <v>4000</v>
      </c>
      <c r="K7" s="5" t="s">
        <v>11</v>
      </c>
      <c r="L7" s="5">
        <f>SUM(Session_2_data_file_1_payroll_data[[#This Row],[Salary]],Session_2_data_file_1_payroll_data[[#This Row],[Overtime_Pay]])</f>
        <v>38917</v>
      </c>
      <c r="M7">
        <f t="shared" si="0"/>
        <v>38917</v>
      </c>
      <c r="N7" s="1">
        <f ca="1">YEAR(TODAY()) - YEAR(Session_2_data_file_1_payroll_data[[#This Row],[Start Date]])</f>
        <v>16</v>
      </c>
      <c r="O7" s="1">
        <f>IF(LEFT(Session_2_data_file_1_payroll_data[[#This Row],[Operating Unit]],5)="Tasty",1,0)</f>
        <v>0</v>
      </c>
      <c r="P7" s="1" t="str">
        <f>VLOOKUP(Session_2_data_file_1_payroll_data[[#This Row],[Employee ID]],Session_2_data_file_2_reference_data[[Employee ID]:[Gender]],2)</f>
        <v>Assistant</v>
      </c>
      <c r="Q7" s="1" t="str">
        <f>VLOOKUP(Session_2_data_file_1_payroll_data[[#This Row],[Employee ID]],Session_2_data_file_2_reference_data[[Employee ID]:[Gender]],3)</f>
        <v>M</v>
      </c>
      <c r="S7">
        <f ca="1"/>
        <v>142896</v>
      </c>
      <c r="U7" t="str">
        <f ca="1">VLOOKUP(S7,Session_2_data_file_1_payroll_data[[Employee ID]:[Gender]],3)</f>
        <v>Tasty New Jersey</v>
      </c>
      <c r="V7" t="str">
        <f ca="1">VLOOKUP(S7,Session_2_data_file_1_payroll_data[[Employee ID]:[Gender]],7)</f>
        <v>NJ</v>
      </c>
      <c r="W7">
        <f t="shared" si="1"/>
        <v>0</v>
      </c>
    </row>
    <row r="8" spans="1:23" x14ac:dyDescent="0.35">
      <c r="A8">
        <v>601</v>
      </c>
      <c r="B8" s="1" t="s">
        <v>8</v>
      </c>
      <c r="C8" s="1" t="s">
        <v>8</v>
      </c>
      <c r="D8" s="1" t="str">
        <f>IF(Session_2_data_file_1_payroll_data[[#This Row],[State]]="NJ","Tasty New Jersey", Session_2_data_file_1_payroll_data[[#This Row],[Division]])</f>
        <v>Tasty New York</v>
      </c>
      <c r="E8" s="1" t="s">
        <v>12</v>
      </c>
      <c r="F8">
        <v>79585</v>
      </c>
      <c r="G8" s="1" t="s">
        <v>13</v>
      </c>
      <c r="H8" s="2">
        <v>36404</v>
      </c>
      <c r="I8">
        <v>3810</v>
      </c>
      <c r="J8">
        <v>3000</v>
      </c>
      <c r="K8" s="5" t="s">
        <v>11</v>
      </c>
      <c r="L8" s="5">
        <f>SUM(Session_2_data_file_1_payroll_data[[#This Row],[Salary]],Session_2_data_file_1_payroll_data[[#This Row],[Overtime_Pay]])</f>
        <v>79585</v>
      </c>
      <c r="M8">
        <f t="shared" si="0"/>
        <v>79585</v>
      </c>
      <c r="N8" s="1">
        <f ca="1">YEAR(TODAY()) - YEAR(Session_2_data_file_1_payroll_data[[#This Row],[Start Date]])</f>
        <v>22</v>
      </c>
      <c r="O8" s="1">
        <f>IF(LEFT(Session_2_data_file_1_payroll_data[[#This Row],[Operating Unit]],5)="Tasty",1,0)</f>
        <v>0</v>
      </c>
      <c r="P8" s="1" t="str">
        <f>VLOOKUP(Session_2_data_file_1_payroll_data[[#This Row],[Employee ID]],Session_2_data_file_2_reference_data[[Employee ID]:[Gender]],2)</f>
        <v>IT Manager</v>
      </c>
      <c r="Q8" s="1" t="str">
        <f>VLOOKUP(Session_2_data_file_1_payroll_data[[#This Row],[Employee ID]],Session_2_data_file_2_reference_data[[Employee ID]:[Gender]],3)</f>
        <v>M</v>
      </c>
      <c r="S8">
        <f ca="1"/>
        <v>100162</v>
      </c>
      <c r="U8" t="str">
        <f ca="1">VLOOKUP(S8,Session_2_data_file_1_payroll_data[[Employee ID]:[Gender]],3)</f>
        <v>Tasty New Jersey</v>
      </c>
      <c r="V8" t="str">
        <f ca="1">VLOOKUP(S8,Session_2_data_file_1_payroll_data[[Employee ID]:[Gender]],7)</f>
        <v>NJ</v>
      </c>
      <c r="W8">
        <f t="shared" si="1"/>
        <v>0</v>
      </c>
    </row>
    <row r="9" spans="1:23" x14ac:dyDescent="0.35">
      <c r="A9">
        <v>138795</v>
      </c>
      <c r="B9" s="1" t="s">
        <v>8</v>
      </c>
      <c r="C9" s="1" t="s">
        <v>181</v>
      </c>
      <c r="D9" s="1" t="str">
        <f>IF(Session_2_data_file_1_payroll_data[[#This Row],[State]]="NJ","Tasty New Jersey", Session_2_data_file_1_payroll_data[[#This Row],[Division]])</f>
        <v>Tasty New Jersey</v>
      </c>
      <c r="E9" s="1" t="s">
        <v>9</v>
      </c>
      <c r="F9">
        <v>25990</v>
      </c>
      <c r="G9" s="1" t="s">
        <v>10</v>
      </c>
      <c r="H9" s="2">
        <v>40735</v>
      </c>
      <c r="I9">
        <v>3338</v>
      </c>
      <c r="J9">
        <v>2000</v>
      </c>
      <c r="K9" s="5" t="s">
        <v>11</v>
      </c>
      <c r="L9" s="5">
        <f>SUM(Session_2_data_file_1_payroll_data[[#This Row],[Salary]],Session_2_data_file_1_payroll_data[[#This Row],[Overtime_Pay]])</f>
        <v>25990</v>
      </c>
      <c r="M9">
        <f t="shared" si="0"/>
        <v>25990</v>
      </c>
      <c r="N9" s="1">
        <f ca="1">YEAR(TODAY()) - YEAR(Session_2_data_file_1_payroll_data[[#This Row],[Start Date]])</f>
        <v>10</v>
      </c>
      <c r="O9" s="1">
        <f>IF(LEFT(Session_2_data_file_1_payroll_data[[#This Row],[Operating Unit]],5)="Tasty",1,0)</f>
        <v>1</v>
      </c>
      <c r="P9" s="1" t="str">
        <f>VLOOKUP(Session_2_data_file_1_payroll_data[[#This Row],[Employee ID]],Session_2_data_file_2_reference_data[[Employee ID]:[Gender]],2)</f>
        <v>Administrative Support</v>
      </c>
      <c r="Q9" s="1" t="str">
        <f>VLOOKUP(Session_2_data_file_1_payroll_data[[#This Row],[Employee ID]],Session_2_data_file_2_reference_data[[Employee ID]:[Gender]],3)</f>
        <v>F</v>
      </c>
      <c r="S9">
        <f ca="1"/>
        <v>137108</v>
      </c>
      <c r="U9" t="str">
        <f ca="1">VLOOKUP(S9,Session_2_data_file_1_payroll_data[[Employee ID]:[Gender]],3)</f>
        <v>Tasty New Jersey</v>
      </c>
      <c r="V9" t="str">
        <f ca="1">VLOOKUP(S9,Session_2_data_file_1_payroll_data[[Employee ID]:[Gender]],7)</f>
        <v>NJ</v>
      </c>
      <c r="W9">
        <f t="shared" si="1"/>
        <v>0</v>
      </c>
    </row>
    <row r="10" spans="1:23" x14ac:dyDescent="0.35">
      <c r="A10">
        <v>52250</v>
      </c>
      <c r="B10" s="1" t="s">
        <v>8</v>
      </c>
      <c r="C10" s="1" t="s">
        <v>8</v>
      </c>
      <c r="D10" s="1" t="str">
        <f>IF(Session_2_data_file_1_payroll_data[[#This Row],[State]]="NJ","Tasty New Jersey", Session_2_data_file_1_payroll_data[[#This Row],[Division]])</f>
        <v>Tasty New York</v>
      </c>
      <c r="E10" s="1" t="s">
        <v>16</v>
      </c>
      <c r="F10">
        <v>100507</v>
      </c>
      <c r="G10" s="1" t="s">
        <v>15</v>
      </c>
      <c r="H10" s="2">
        <v>18687</v>
      </c>
      <c r="I10">
        <v>3360</v>
      </c>
      <c r="J10">
        <v>5000</v>
      </c>
      <c r="K10" s="5" t="s">
        <v>17</v>
      </c>
      <c r="L10" s="5">
        <f>SUM(Session_2_data_file_1_payroll_data[[#This Row],[Salary]],Session_2_data_file_1_payroll_data[[#This Row],[Overtime_Pay]])</f>
        <v>100507</v>
      </c>
      <c r="M10">
        <f t="shared" si="0"/>
        <v>100507</v>
      </c>
      <c r="N10" s="1">
        <f ca="1">YEAR(TODAY()) - YEAR(Session_2_data_file_1_payroll_data[[#This Row],[Start Date]])</f>
        <v>70</v>
      </c>
      <c r="O10" s="1">
        <f>IF(LEFT(Session_2_data_file_1_payroll_data[[#This Row],[Operating Unit]],5)="Tasty",1,0)</f>
        <v>0</v>
      </c>
      <c r="P10" s="1" t="str">
        <f>VLOOKUP(Session_2_data_file_1_payroll_data[[#This Row],[Employee ID]],Session_2_data_file_2_reference_data[[Employee ID]:[Gender]],2)</f>
        <v>Plant Supervisor</v>
      </c>
      <c r="Q10" s="1" t="str">
        <f>VLOOKUP(Session_2_data_file_1_payroll_data[[#This Row],[Employee ID]],Session_2_data_file_2_reference_data[[Employee ID]:[Gender]],3)</f>
        <v>M</v>
      </c>
      <c r="S10">
        <f ca="1"/>
        <v>53725</v>
      </c>
      <c r="U10" t="str">
        <f ca="1">VLOOKUP(S10,Session_2_data_file_1_payroll_data[[Employee ID]:[Gender]],3)</f>
        <v>Tasty New Jersey</v>
      </c>
      <c r="V10" t="str">
        <f ca="1">VLOOKUP(S10,Session_2_data_file_1_payroll_data[[Employee ID]:[Gender]],7)</f>
        <v>NJ</v>
      </c>
      <c r="W10">
        <f t="shared" si="1"/>
        <v>1.9998607062194675E-2</v>
      </c>
    </row>
    <row r="11" spans="1:23" x14ac:dyDescent="0.35">
      <c r="A11">
        <v>53024</v>
      </c>
      <c r="B11" s="1" t="s">
        <v>8</v>
      </c>
      <c r="C11" s="1" t="s">
        <v>8</v>
      </c>
      <c r="D11" s="1" t="str">
        <f>IF(Session_2_data_file_1_payroll_data[[#This Row],[State]]="NJ","Tasty New Jersey", Session_2_data_file_1_payroll_data[[#This Row],[Division]])</f>
        <v>Tasty New York</v>
      </c>
      <c r="E11" s="1" t="s">
        <v>16</v>
      </c>
      <c r="F11">
        <v>193565</v>
      </c>
      <c r="G11" s="1" t="s">
        <v>13</v>
      </c>
      <c r="H11" s="2">
        <v>24651</v>
      </c>
      <c r="I11">
        <v>3360</v>
      </c>
      <c r="J11">
        <v>4000</v>
      </c>
      <c r="K11" s="5" t="s">
        <v>18</v>
      </c>
      <c r="L11" s="5">
        <f>SUM(Session_2_data_file_1_payroll_data[[#This Row],[Salary]],Session_2_data_file_1_payroll_data[[#This Row],[Overtime_Pay]])</f>
        <v>193565</v>
      </c>
      <c r="M11">
        <f t="shared" si="0"/>
        <v>193565</v>
      </c>
      <c r="N11" s="1">
        <f ca="1">YEAR(TODAY()) - YEAR(Session_2_data_file_1_payroll_data[[#This Row],[Start Date]])</f>
        <v>54</v>
      </c>
      <c r="O11" s="1">
        <f>IF(LEFT(Session_2_data_file_1_payroll_data[[#This Row],[Operating Unit]],5)="Tasty",1,0)</f>
        <v>0</v>
      </c>
      <c r="P11" s="1" t="str">
        <f>VLOOKUP(Session_2_data_file_1_payroll_data[[#This Row],[Employee ID]],Session_2_data_file_2_reference_data[[Employee ID]:[Gender]],2)</f>
        <v>Plant Leader</v>
      </c>
      <c r="Q11" s="1" t="str">
        <f>VLOOKUP(Session_2_data_file_1_payroll_data[[#This Row],[Employee ID]],Session_2_data_file_2_reference_data[[Employee ID]:[Gender]],3)</f>
        <v>M</v>
      </c>
      <c r="S11">
        <f ca="1"/>
        <v>140959</v>
      </c>
      <c r="U11" t="str">
        <f ca="1">VLOOKUP(S11,Session_2_data_file_1_payroll_data[[Employee ID]:[Gender]],3)</f>
        <v>Tasty New Jersey</v>
      </c>
      <c r="V11" t="str">
        <f ca="1">VLOOKUP(S11,Session_2_data_file_1_payroll_data[[Employee ID]:[Gender]],7)</f>
        <v>NJ</v>
      </c>
      <c r="W11">
        <f t="shared" si="1"/>
        <v>0.15000129155580813</v>
      </c>
    </row>
    <row r="12" spans="1:23" x14ac:dyDescent="0.35">
      <c r="A12">
        <v>53725</v>
      </c>
      <c r="B12" s="1" t="s">
        <v>8</v>
      </c>
      <c r="C12" s="1" t="s">
        <v>8</v>
      </c>
      <c r="D12" s="1" t="str">
        <f>IF(Session_2_data_file_1_payroll_data[[#This Row],[State]]="NJ","Tasty New Jersey", Session_2_data_file_1_payroll_data[[#This Row],[Division]])</f>
        <v>Tasty New York</v>
      </c>
      <c r="E12" s="1" t="s">
        <v>9</v>
      </c>
      <c r="F12">
        <v>186310</v>
      </c>
      <c r="G12" s="1" t="s">
        <v>13</v>
      </c>
      <c r="H12" s="2">
        <v>21627</v>
      </c>
      <c r="I12">
        <v>3361</v>
      </c>
      <c r="J12">
        <v>3000</v>
      </c>
      <c r="K12" s="5" t="s">
        <v>11</v>
      </c>
      <c r="L12" s="5">
        <f>SUM(Session_2_data_file_1_payroll_data[[#This Row],[Salary]],Session_2_data_file_1_payroll_data[[#This Row],[Overtime_Pay]])</f>
        <v>186310</v>
      </c>
      <c r="M12">
        <f t="shared" si="0"/>
        <v>186310</v>
      </c>
      <c r="N12" s="1">
        <f ca="1">YEAR(TODAY()) - YEAR(Session_2_data_file_1_payroll_data[[#This Row],[Start Date]])</f>
        <v>62</v>
      </c>
      <c r="O12" s="1">
        <f>IF(LEFT(Session_2_data_file_1_payroll_data[[#This Row],[Operating Unit]],5)="Tasty",1,0)</f>
        <v>1</v>
      </c>
      <c r="P12" s="1" t="str">
        <f>VLOOKUP(Session_2_data_file_1_payroll_data[[#This Row],[Employee ID]],Session_2_data_file_2_reference_data[[Employee ID]:[Gender]],2)</f>
        <v>Director</v>
      </c>
      <c r="Q12" s="1" t="str">
        <f>VLOOKUP(Session_2_data_file_1_payroll_data[[#This Row],[Employee ID]],Session_2_data_file_2_reference_data[[Employee ID]:[Gender]],3)</f>
        <v>M</v>
      </c>
      <c r="W12">
        <f t="shared" si="1"/>
        <v>0</v>
      </c>
    </row>
    <row r="13" spans="1:23" x14ac:dyDescent="0.35">
      <c r="A13">
        <v>53873</v>
      </c>
      <c r="B13" s="1" t="s">
        <v>8</v>
      </c>
      <c r="C13" s="1" t="s">
        <v>8</v>
      </c>
      <c r="D13" s="1" t="str">
        <f>IF(Session_2_data_file_1_payroll_data[[#This Row],[State]]="NJ","Tasty New Jersey", Session_2_data_file_1_payroll_data[[#This Row],[Division]])</f>
        <v>Tasty New York</v>
      </c>
      <c r="E13" s="1" t="s">
        <v>16</v>
      </c>
      <c r="F13">
        <v>108307</v>
      </c>
      <c r="G13" s="1" t="s">
        <v>13</v>
      </c>
      <c r="H13" s="2">
        <v>22775</v>
      </c>
      <c r="I13">
        <v>3360</v>
      </c>
      <c r="J13">
        <v>3000</v>
      </c>
      <c r="K13" s="5" t="s">
        <v>11</v>
      </c>
      <c r="L13" s="5">
        <f>SUM(Session_2_data_file_1_payroll_data[[#This Row],[Salary]],Session_2_data_file_1_payroll_data[[#This Row],[Overtime_Pay]])</f>
        <v>108307</v>
      </c>
      <c r="M13">
        <f t="shared" si="0"/>
        <v>108307</v>
      </c>
      <c r="N13" s="1">
        <f ca="1">YEAR(TODAY()) - YEAR(Session_2_data_file_1_payroll_data[[#This Row],[Start Date]])</f>
        <v>59</v>
      </c>
      <c r="O13" s="1">
        <f>IF(LEFT(Session_2_data_file_1_payroll_data[[#This Row],[Operating Unit]],5)="Tasty",1,0)</f>
        <v>0</v>
      </c>
      <c r="P13" s="1" t="str">
        <f>VLOOKUP(Session_2_data_file_1_payroll_data[[#This Row],[Employee ID]],Session_2_data_file_2_reference_data[[Employee ID]:[Gender]],2)</f>
        <v>Plant Supervisor</v>
      </c>
      <c r="Q13" s="1" t="str">
        <f>VLOOKUP(Session_2_data_file_1_payroll_data[[#This Row],[Employee ID]],Session_2_data_file_2_reference_data[[Employee ID]:[Gender]],3)</f>
        <v>M</v>
      </c>
      <c r="W13">
        <f t="shared" si="1"/>
        <v>0</v>
      </c>
    </row>
    <row r="14" spans="1:23" x14ac:dyDescent="0.35">
      <c r="A14">
        <v>53725</v>
      </c>
      <c r="B14" s="1" t="s">
        <v>8</v>
      </c>
      <c r="C14" s="1" t="s">
        <v>8</v>
      </c>
      <c r="D14" s="1" t="str">
        <f>IF(Session_2_data_file_1_payroll_data[[#This Row],[State]]="NJ","Tasty New Jersey", Session_2_data_file_1_payroll_data[[#This Row],[Division]])</f>
        <v>Tasty New York</v>
      </c>
      <c r="E14" s="1" t="s">
        <v>9</v>
      </c>
      <c r="F14">
        <v>186310</v>
      </c>
      <c r="G14" s="1" t="s">
        <v>13</v>
      </c>
      <c r="H14" s="2">
        <v>21627</v>
      </c>
      <c r="I14">
        <v>3361</v>
      </c>
      <c r="J14">
        <v>3000</v>
      </c>
      <c r="K14" s="5" t="s">
        <v>11</v>
      </c>
      <c r="L14" s="5">
        <f>SUM(Session_2_data_file_1_payroll_data[[#This Row],[Salary]],Session_2_data_file_1_payroll_data[[#This Row],[Overtime_Pay]])</f>
        <v>186310</v>
      </c>
      <c r="M14">
        <f t="shared" si="0"/>
        <v>186310</v>
      </c>
      <c r="N14" s="1">
        <f ca="1">YEAR(TODAY()) - YEAR(Session_2_data_file_1_payroll_data[[#This Row],[Start Date]])</f>
        <v>62</v>
      </c>
      <c r="O14" s="1">
        <f>IF(LEFT(Session_2_data_file_1_payroll_data[[#This Row],[Operating Unit]],5)="Tasty",1,0)</f>
        <v>1</v>
      </c>
      <c r="P14" s="1" t="str">
        <f>VLOOKUP(Session_2_data_file_1_payroll_data[[#This Row],[Employee ID]],Session_2_data_file_2_reference_data[[Employee ID]:[Gender]],2)</f>
        <v>Director</v>
      </c>
      <c r="Q14" s="1" t="str">
        <f>VLOOKUP(Session_2_data_file_1_payroll_data[[#This Row],[Employee ID]],Session_2_data_file_2_reference_data[[Employee ID]:[Gender]],3)</f>
        <v>M</v>
      </c>
      <c r="W14">
        <f t="shared" si="1"/>
        <v>0</v>
      </c>
    </row>
    <row r="15" spans="1:23" x14ac:dyDescent="0.35">
      <c r="A15">
        <v>53725</v>
      </c>
      <c r="B15" s="1" t="s">
        <v>8</v>
      </c>
      <c r="C15" s="1" t="s">
        <v>8</v>
      </c>
      <c r="D15" s="1" t="str">
        <f>IF(Session_2_data_file_1_payroll_data[[#This Row],[State]]="NJ","Tasty New Jersey", Session_2_data_file_1_payroll_data[[#This Row],[Division]])</f>
        <v>Tasty New York</v>
      </c>
      <c r="E15" s="1" t="s">
        <v>9</v>
      </c>
      <c r="F15">
        <v>186310</v>
      </c>
      <c r="G15" s="1" t="s">
        <v>13</v>
      </c>
      <c r="H15" s="2">
        <v>21627</v>
      </c>
      <c r="I15">
        <v>3361</v>
      </c>
      <c r="J15">
        <v>3000</v>
      </c>
      <c r="K15" s="5" t="s">
        <v>11</v>
      </c>
      <c r="L15" s="5">
        <f>SUM(Session_2_data_file_1_payroll_data[[#This Row],[Salary]],Session_2_data_file_1_payroll_data[[#This Row],[Overtime_Pay]])</f>
        <v>186310</v>
      </c>
      <c r="M15">
        <f t="shared" si="0"/>
        <v>186310</v>
      </c>
      <c r="N15" s="1">
        <f ca="1">YEAR(TODAY()) - YEAR(Session_2_data_file_1_payroll_data[[#This Row],[Start Date]])</f>
        <v>62</v>
      </c>
      <c r="O15" s="1">
        <f>IF(LEFT(Session_2_data_file_1_payroll_data[[#This Row],[Operating Unit]],5)="Tasty",1,0)</f>
        <v>1</v>
      </c>
      <c r="P15" s="1" t="str">
        <f>VLOOKUP(Session_2_data_file_1_payroll_data[[#This Row],[Employee ID]],Session_2_data_file_2_reference_data[[Employee ID]:[Gender]],2)</f>
        <v>Director</v>
      </c>
      <c r="Q15" s="1" t="str">
        <f>VLOOKUP(Session_2_data_file_1_payroll_data[[#This Row],[Employee ID]],Session_2_data_file_2_reference_data[[Employee ID]:[Gender]],3)</f>
        <v>M</v>
      </c>
      <c r="W15">
        <f t="shared" si="1"/>
        <v>0</v>
      </c>
    </row>
    <row r="16" spans="1:23" x14ac:dyDescent="0.35">
      <c r="A16">
        <v>53921</v>
      </c>
      <c r="B16" s="1" t="s">
        <v>8</v>
      </c>
      <c r="C16" s="1" t="s">
        <v>8</v>
      </c>
      <c r="D16" s="1" t="str">
        <f>IF(Session_2_data_file_1_payroll_data[[#This Row],[State]]="NJ","Tasty New Jersey", Session_2_data_file_1_payroll_data[[#This Row],[Division]])</f>
        <v>Tasty New York</v>
      </c>
      <c r="E16" s="1" t="s">
        <v>16</v>
      </c>
      <c r="F16">
        <v>111118</v>
      </c>
      <c r="G16" s="1" t="s">
        <v>13</v>
      </c>
      <c r="H16" s="2">
        <v>19968</v>
      </c>
      <c r="I16">
        <v>3360</v>
      </c>
      <c r="J16">
        <v>3000</v>
      </c>
      <c r="K16" s="5" t="s">
        <v>19</v>
      </c>
      <c r="L16" s="5">
        <f>SUM(Session_2_data_file_1_payroll_data[[#This Row],[Salary]],Session_2_data_file_1_payroll_data[[#This Row],[Overtime_Pay]])</f>
        <v>111118</v>
      </c>
      <c r="M16">
        <f t="shared" si="0"/>
        <v>111118</v>
      </c>
      <c r="N16" s="1">
        <f ca="1">YEAR(TODAY()) - YEAR(Session_2_data_file_1_payroll_data[[#This Row],[Start Date]])</f>
        <v>67</v>
      </c>
      <c r="O16" s="1">
        <f>IF(LEFT(Session_2_data_file_1_payroll_data[[#This Row],[Operating Unit]],5)="Tasty",1,0)</f>
        <v>0</v>
      </c>
      <c r="P16" s="1" t="str">
        <f>VLOOKUP(Session_2_data_file_1_payroll_data[[#This Row],[Employee ID]],Session_2_data_file_2_reference_data[[Employee ID]:[Gender]],2)</f>
        <v>Plant Manager</v>
      </c>
      <c r="Q16" s="1" t="str">
        <f>VLOOKUP(Session_2_data_file_1_payroll_data[[#This Row],[Employee ID]],Session_2_data_file_2_reference_data[[Employee ID]:[Gender]],3)</f>
        <v>M</v>
      </c>
      <c r="W16">
        <f t="shared" si="1"/>
        <v>0.15000269983261039</v>
      </c>
    </row>
    <row r="17" spans="1:23" x14ac:dyDescent="0.35">
      <c r="A17">
        <v>54133</v>
      </c>
      <c r="B17" s="1" t="s">
        <v>8</v>
      </c>
      <c r="C17" s="1" t="s">
        <v>8</v>
      </c>
      <c r="D17" s="1" t="str">
        <f>IF(Session_2_data_file_1_payroll_data[[#This Row],[State]]="NJ","Tasty New Jersey", Session_2_data_file_1_payroll_data[[#This Row],[Division]])</f>
        <v>Tasty New York</v>
      </c>
      <c r="E17" s="1" t="s">
        <v>20</v>
      </c>
      <c r="F17">
        <v>72242</v>
      </c>
      <c r="G17" s="1" t="s">
        <v>13</v>
      </c>
      <c r="H17" s="2">
        <v>21410</v>
      </c>
      <c r="I17">
        <v>3361</v>
      </c>
      <c r="J17">
        <v>3000</v>
      </c>
      <c r="K17" s="5" t="s">
        <v>21</v>
      </c>
      <c r="L17" s="5">
        <f>SUM(Session_2_data_file_1_payroll_data[[#This Row],[Salary]],Session_2_data_file_1_payroll_data[[#This Row],[Overtime_Pay]])</f>
        <v>72242</v>
      </c>
      <c r="M17">
        <f t="shared" si="0"/>
        <v>72242</v>
      </c>
      <c r="N17" s="1">
        <f ca="1">YEAR(TODAY()) - YEAR(Session_2_data_file_1_payroll_data[[#This Row],[Start Date]])</f>
        <v>63</v>
      </c>
      <c r="O17" s="1">
        <f>IF(LEFT(Session_2_data_file_1_payroll_data[[#This Row],[Operating Unit]],5)="Tasty",1,0)</f>
        <v>1</v>
      </c>
      <c r="P17" s="1" t="str">
        <f>VLOOKUP(Session_2_data_file_1_payroll_data[[#This Row],[Employee ID]],Session_2_data_file_2_reference_data[[Employee ID]:[Gender]],2)</f>
        <v>Plant Supervisor</v>
      </c>
      <c r="Q17" s="1" t="str">
        <f>VLOOKUP(Session_2_data_file_1_payroll_data[[#This Row],[Employee ID]],Session_2_data_file_2_reference_data[[Employee ID]:[Gender]],3)</f>
        <v>F</v>
      </c>
      <c r="W17">
        <f t="shared" si="1"/>
        <v>0.1999944630547327</v>
      </c>
    </row>
    <row r="18" spans="1:23" x14ac:dyDescent="0.35">
      <c r="A18">
        <v>61908</v>
      </c>
      <c r="B18" s="1" t="s">
        <v>8</v>
      </c>
      <c r="C18" s="1" t="s">
        <v>8</v>
      </c>
      <c r="D18" s="1" t="str">
        <f>IF(Session_2_data_file_1_payroll_data[[#This Row],[State]]="NJ","Tasty New Jersey", Session_2_data_file_1_payroll_data[[#This Row],[Division]])</f>
        <v>Tasty New York</v>
      </c>
      <c r="E18" s="1" t="s">
        <v>16</v>
      </c>
      <c r="F18">
        <v>39207.300000000003</v>
      </c>
      <c r="G18" s="1" t="s">
        <v>15</v>
      </c>
      <c r="H18" s="2">
        <v>26737</v>
      </c>
      <c r="I18">
        <v>3360</v>
      </c>
      <c r="J18">
        <v>5000</v>
      </c>
      <c r="K18" s="5" t="s">
        <v>22</v>
      </c>
      <c r="L18" s="5">
        <f>SUM(Session_2_data_file_1_payroll_data[[#This Row],[Salary]],Session_2_data_file_1_payroll_data[[#This Row],[Overtime_Pay]])</f>
        <v>39207.300000000003</v>
      </c>
      <c r="M18">
        <f t="shared" si="0"/>
        <v>39207.300000000003</v>
      </c>
      <c r="N18" s="1">
        <f ca="1">YEAR(TODAY()) - YEAR(Session_2_data_file_1_payroll_data[[#This Row],[Start Date]])</f>
        <v>48</v>
      </c>
      <c r="O18" s="1">
        <f>IF(LEFT(Session_2_data_file_1_payroll_data[[#This Row],[Operating Unit]],5)="Tasty",1,0)</f>
        <v>0</v>
      </c>
      <c r="P18" s="1" t="str">
        <f>VLOOKUP(Session_2_data_file_1_payroll_data[[#This Row],[Employee ID]],Session_2_data_file_2_reference_data[[Employee ID]:[Gender]],2)</f>
        <v>Plant Worker</v>
      </c>
      <c r="Q18" s="1" t="str">
        <f>VLOOKUP(Session_2_data_file_1_payroll_data[[#This Row],[Employee ID]],Session_2_data_file_2_reference_data[[Employee ID]:[Gender]],3)</f>
        <v>M</v>
      </c>
      <c r="W18">
        <f t="shared" si="1"/>
        <v>4.9990690509165381E-2</v>
      </c>
    </row>
    <row r="19" spans="1:23" x14ac:dyDescent="0.35">
      <c r="A19">
        <v>63032</v>
      </c>
      <c r="B19" s="1" t="s">
        <v>8</v>
      </c>
      <c r="C19" s="1" t="s">
        <v>8</v>
      </c>
      <c r="D19" s="1" t="str">
        <f>IF(Session_2_data_file_1_payroll_data[[#This Row],[State]]="NJ","Tasty New Jersey", Session_2_data_file_1_payroll_data[[#This Row],[Division]])</f>
        <v>Tasty New York</v>
      </c>
      <c r="E19" s="1" t="s">
        <v>16</v>
      </c>
      <c r="F19">
        <v>168154</v>
      </c>
      <c r="G19" s="1" t="s">
        <v>13</v>
      </c>
      <c r="H19" s="2">
        <v>27073</v>
      </c>
      <c r="I19">
        <v>3360</v>
      </c>
      <c r="J19">
        <v>4000</v>
      </c>
      <c r="K19" s="5" t="s">
        <v>23</v>
      </c>
      <c r="L19" s="5">
        <f>SUM(Session_2_data_file_1_payroll_data[[#This Row],[Salary]],Session_2_data_file_1_payroll_data[[#This Row],[Overtime_Pay]])</f>
        <v>168154</v>
      </c>
      <c r="M19">
        <f t="shared" si="0"/>
        <v>168154</v>
      </c>
      <c r="N19" s="1">
        <f ca="1">YEAR(TODAY()) - YEAR(Session_2_data_file_1_payroll_data[[#This Row],[Start Date]])</f>
        <v>47</v>
      </c>
      <c r="O19" s="1">
        <f>IF(LEFT(Session_2_data_file_1_payroll_data[[#This Row],[Operating Unit]],5)="Tasty",1,0)</f>
        <v>0</v>
      </c>
      <c r="P19" s="1" t="str">
        <f>VLOOKUP(Session_2_data_file_1_payroll_data[[#This Row],[Employee ID]],Session_2_data_file_2_reference_data[[Employee ID]:[Gender]],2)</f>
        <v>Plant Manager</v>
      </c>
      <c r="Q19" s="1" t="str">
        <f>VLOOKUP(Session_2_data_file_1_payroll_data[[#This Row],[Employee ID]],Session_2_data_file_2_reference_data[[Employee ID]:[Gender]],3)</f>
        <v>M</v>
      </c>
      <c r="W19">
        <f t="shared" si="1"/>
        <v>0.18000166514028806</v>
      </c>
    </row>
    <row r="20" spans="1:23" x14ac:dyDescent="0.35">
      <c r="A20">
        <v>141084</v>
      </c>
      <c r="B20" s="1" t="s">
        <v>8</v>
      </c>
      <c r="C20" s="1" t="s">
        <v>181</v>
      </c>
      <c r="D20" s="1" t="str">
        <f>IF(Session_2_data_file_1_payroll_data[[#This Row],[State]]="NJ","Tasty New Jersey", Session_2_data_file_1_payroll_data[[#This Row],[Division]])</f>
        <v>Tasty New Jersey</v>
      </c>
      <c r="E20" s="1" t="s">
        <v>14</v>
      </c>
      <c r="F20">
        <v>23874.15</v>
      </c>
      <c r="G20" s="1" t="s">
        <v>10</v>
      </c>
      <c r="H20" s="2">
        <v>38406</v>
      </c>
      <c r="I20">
        <v>3364</v>
      </c>
      <c r="J20">
        <v>2500</v>
      </c>
      <c r="K20" s="5" t="s">
        <v>11</v>
      </c>
      <c r="L20" s="5">
        <f>SUM(Session_2_data_file_1_payroll_data[[#This Row],[Salary]],Session_2_data_file_1_payroll_data[[#This Row],[Overtime_Pay]])</f>
        <v>23874.15</v>
      </c>
      <c r="M20">
        <f t="shared" si="0"/>
        <v>23874.15</v>
      </c>
      <c r="N20" s="1">
        <f ca="1">YEAR(TODAY()) - YEAR(Session_2_data_file_1_payroll_data[[#This Row],[Start Date]])</f>
        <v>16</v>
      </c>
      <c r="O20" s="1">
        <f>IF(LEFT(Session_2_data_file_1_payroll_data[[#This Row],[Operating Unit]],5)="Tasty",1,0)</f>
        <v>1</v>
      </c>
      <c r="P20" s="1" t="str">
        <f>VLOOKUP(Session_2_data_file_1_payroll_data[[#This Row],[Employee ID]],Session_2_data_file_2_reference_data[[Employee ID]:[Gender]],2)</f>
        <v>Administrative Support</v>
      </c>
      <c r="Q20" s="1" t="str">
        <f>VLOOKUP(Session_2_data_file_1_payroll_data[[#This Row],[Employee ID]],Session_2_data_file_2_reference_data[[Employee ID]:[Gender]],3)</f>
        <v>F</v>
      </c>
      <c r="W20">
        <f t="shared" si="1"/>
        <v>0</v>
      </c>
    </row>
    <row r="21" spans="1:23" x14ac:dyDescent="0.35">
      <c r="A21">
        <v>78018</v>
      </c>
      <c r="B21" s="1" t="s">
        <v>8</v>
      </c>
      <c r="C21" s="1" t="s">
        <v>8</v>
      </c>
      <c r="D21" s="1" t="str">
        <f>IF(Session_2_data_file_1_payroll_data[[#This Row],[State]]="NJ","Tasty New Jersey", Session_2_data_file_1_payroll_data[[#This Row],[Division]])</f>
        <v>Tasty New York</v>
      </c>
      <c r="E21" s="1" t="s">
        <v>16</v>
      </c>
      <c r="F21">
        <v>299552</v>
      </c>
      <c r="G21" s="1" t="s">
        <v>13</v>
      </c>
      <c r="H21" s="2">
        <v>28655</v>
      </c>
      <c r="I21">
        <v>3360</v>
      </c>
      <c r="J21">
        <v>4000</v>
      </c>
      <c r="K21" s="5" t="s">
        <v>11</v>
      </c>
      <c r="L21" s="5">
        <f>SUM(Session_2_data_file_1_payroll_data[[#This Row],[Salary]],Session_2_data_file_1_payroll_data[[#This Row],[Overtime_Pay]])</f>
        <v>299552</v>
      </c>
      <c r="M21">
        <f t="shared" si="0"/>
        <v>299552</v>
      </c>
      <c r="N21" s="1">
        <f ca="1">YEAR(TODAY()) - YEAR(Session_2_data_file_1_payroll_data[[#This Row],[Start Date]])</f>
        <v>43</v>
      </c>
      <c r="O21" s="1">
        <f>IF(LEFT(Session_2_data_file_1_payroll_data[[#This Row],[Operating Unit]],5)="Tasty",1,0)</f>
        <v>0</v>
      </c>
      <c r="P21" s="1" t="str">
        <f>VLOOKUP(Session_2_data_file_1_payroll_data[[#This Row],[Employee ID]],Session_2_data_file_2_reference_data[[Employee ID]:[Gender]],2)</f>
        <v>Director</v>
      </c>
      <c r="Q21" s="1" t="str">
        <f>VLOOKUP(Session_2_data_file_1_payroll_data[[#This Row],[Employee ID]],Session_2_data_file_2_reference_data[[Employee ID]:[Gender]],3)</f>
        <v>M</v>
      </c>
      <c r="W21">
        <f t="shared" si="1"/>
        <v>0</v>
      </c>
    </row>
    <row r="22" spans="1:23" x14ac:dyDescent="0.35">
      <c r="A22">
        <v>79912</v>
      </c>
      <c r="B22" s="1" t="s">
        <v>8</v>
      </c>
      <c r="C22" s="1" t="s">
        <v>8</v>
      </c>
      <c r="D22" s="1" t="str">
        <f>IF(Session_2_data_file_1_payroll_data[[#This Row],[State]]="NJ","Tasty New Jersey", Session_2_data_file_1_payroll_data[[#This Row],[Division]])</f>
        <v>Tasty New York</v>
      </c>
      <c r="E22" s="1" t="s">
        <v>16</v>
      </c>
      <c r="F22">
        <v>83266</v>
      </c>
      <c r="G22" s="1" t="s">
        <v>24</v>
      </c>
      <c r="H22" s="2">
        <v>28907</v>
      </c>
      <c r="I22">
        <v>3360</v>
      </c>
      <c r="J22">
        <v>6000</v>
      </c>
      <c r="K22" s="5" t="s">
        <v>25</v>
      </c>
      <c r="L22" s="5">
        <f>SUM(Session_2_data_file_1_payroll_data[[#This Row],[Salary]],Session_2_data_file_1_payroll_data[[#This Row],[Overtime_Pay]])</f>
        <v>83266</v>
      </c>
      <c r="M22">
        <f t="shared" si="0"/>
        <v>83266</v>
      </c>
      <c r="N22" s="1">
        <f ca="1">YEAR(TODAY()) - YEAR(Session_2_data_file_1_payroll_data[[#This Row],[Start Date]])</f>
        <v>42</v>
      </c>
      <c r="O22" s="1">
        <f>IF(LEFT(Session_2_data_file_1_payroll_data[[#This Row],[Operating Unit]],5)="Tasty",1,0)</f>
        <v>0</v>
      </c>
      <c r="P22" s="1" t="str">
        <f>VLOOKUP(Session_2_data_file_1_payroll_data[[#This Row],[Employee ID]],Session_2_data_file_2_reference_data[[Employee ID]:[Gender]],2)</f>
        <v>Plant Worker</v>
      </c>
      <c r="Q22" s="1" t="str">
        <f>VLOOKUP(Session_2_data_file_1_payroll_data[[#This Row],[Employee ID]],Session_2_data_file_2_reference_data[[Employee ID]:[Gender]],3)</f>
        <v>F</v>
      </c>
      <c r="W22">
        <f t="shared" si="1"/>
        <v>0.15000120097038408</v>
      </c>
    </row>
    <row r="23" spans="1:23" x14ac:dyDescent="0.35">
      <c r="A23">
        <v>86077</v>
      </c>
      <c r="B23" s="1" t="s">
        <v>8</v>
      </c>
      <c r="C23" s="1" t="s">
        <v>181</v>
      </c>
      <c r="D23" s="1" t="str">
        <f>IF(Session_2_data_file_1_payroll_data[[#This Row],[State]]="NJ","Tasty New Jersey", Session_2_data_file_1_payroll_data[[#This Row],[Division]])</f>
        <v>Tasty New Jersey</v>
      </c>
      <c r="E23" s="1" t="s">
        <v>16</v>
      </c>
      <c r="F23">
        <v>35414</v>
      </c>
      <c r="G23" s="1" t="s">
        <v>10</v>
      </c>
      <c r="H23" s="2">
        <v>30699</v>
      </c>
      <c r="I23">
        <v>3360</v>
      </c>
      <c r="J23">
        <v>7000</v>
      </c>
      <c r="K23" s="5" t="s">
        <v>11</v>
      </c>
      <c r="L23" s="5">
        <f>SUM(Session_2_data_file_1_payroll_data[[#This Row],[Salary]],Session_2_data_file_1_payroll_data[[#This Row],[Overtime_Pay]])</f>
        <v>35414</v>
      </c>
      <c r="M23">
        <f t="shared" si="0"/>
        <v>35414</v>
      </c>
      <c r="N23" s="1">
        <f ca="1">YEAR(TODAY()) - YEAR(Session_2_data_file_1_payroll_data[[#This Row],[Start Date]])</f>
        <v>37</v>
      </c>
      <c r="O23" s="1">
        <f>IF(LEFT(Session_2_data_file_1_payroll_data[[#This Row],[Operating Unit]],5)="Tasty",1,0)</f>
        <v>0</v>
      </c>
      <c r="P23" s="1" t="str">
        <f>VLOOKUP(Session_2_data_file_1_payroll_data[[#This Row],[Employee ID]],Session_2_data_file_2_reference_data[[Employee ID]:[Gender]],2)</f>
        <v>Administrative Support</v>
      </c>
      <c r="Q23" s="1" t="str">
        <f>VLOOKUP(Session_2_data_file_1_payroll_data[[#This Row],[Employee ID]],Session_2_data_file_2_reference_data[[Employee ID]:[Gender]],3)</f>
        <v>F</v>
      </c>
      <c r="W23">
        <f t="shared" si="1"/>
        <v>0</v>
      </c>
    </row>
    <row r="24" spans="1:23" x14ac:dyDescent="0.35">
      <c r="A24">
        <v>86134</v>
      </c>
      <c r="B24" s="1" t="s">
        <v>8</v>
      </c>
      <c r="C24" s="1" t="s">
        <v>8</v>
      </c>
      <c r="D24" s="1" t="str">
        <f>IF(Session_2_data_file_1_payroll_data[[#This Row],[State]]="NJ","Tasty New Jersey", Session_2_data_file_1_payroll_data[[#This Row],[Division]])</f>
        <v>Tasty New York</v>
      </c>
      <c r="E24" s="1" t="s">
        <v>9</v>
      </c>
      <c r="F24">
        <v>134816</v>
      </c>
      <c r="G24" s="1" t="s">
        <v>13</v>
      </c>
      <c r="H24" s="2">
        <v>29761</v>
      </c>
      <c r="I24">
        <v>3338</v>
      </c>
      <c r="J24">
        <v>1005</v>
      </c>
      <c r="K24" s="5" t="s">
        <v>26</v>
      </c>
      <c r="L24" s="5">
        <f>SUM(Session_2_data_file_1_payroll_data[[#This Row],[Salary]],Session_2_data_file_1_payroll_data[[#This Row],[Overtime_Pay]])</f>
        <v>134816</v>
      </c>
      <c r="M24">
        <f t="shared" si="0"/>
        <v>134816</v>
      </c>
      <c r="N24" s="1">
        <f ca="1">YEAR(TODAY()) - YEAR(Session_2_data_file_1_payroll_data[[#This Row],[Start Date]])</f>
        <v>40</v>
      </c>
      <c r="O24" s="1">
        <f>IF(LEFT(Session_2_data_file_1_payroll_data[[#This Row],[Operating Unit]],5)="Tasty",1,0)</f>
        <v>1</v>
      </c>
      <c r="P24" s="1" t="str">
        <f>VLOOKUP(Session_2_data_file_1_payroll_data[[#This Row],[Employee ID]],Session_2_data_file_2_reference_data[[Employee ID]:[Gender]],2)</f>
        <v>Plant Manager</v>
      </c>
      <c r="Q24" s="1" t="str">
        <f>VLOOKUP(Session_2_data_file_1_payroll_data[[#This Row],[Employee ID]],Session_2_data_file_2_reference_data[[Employee ID]:[Gender]],3)</f>
        <v>M</v>
      </c>
      <c r="W24">
        <f t="shared" si="1"/>
        <v>0.13999821979586993</v>
      </c>
    </row>
    <row r="25" spans="1:23" x14ac:dyDescent="0.35">
      <c r="A25">
        <v>142697</v>
      </c>
      <c r="B25" s="1" t="s">
        <v>8</v>
      </c>
      <c r="C25" s="1" t="s">
        <v>181</v>
      </c>
      <c r="D25" s="1" t="str">
        <f>IF(Session_2_data_file_1_payroll_data[[#This Row],[State]]="NJ","Tasty New Jersey", Session_2_data_file_1_payroll_data[[#This Row],[Division]])</f>
        <v>Tasty New Jersey</v>
      </c>
      <c r="E25" s="1" t="s">
        <v>14</v>
      </c>
      <c r="F25">
        <v>26745</v>
      </c>
      <c r="G25" s="1" t="s">
        <v>10</v>
      </c>
      <c r="H25" s="2">
        <v>38826</v>
      </c>
      <c r="I25">
        <v>3364</v>
      </c>
      <c r="J25">
        <v>2500</v>
      </c>
      <c r="K25" s="5" t="s">
        <v>11</v>
      </c>
      <c r="L25" s="5">
        <f>SUM(Session_2_data_file_1_payroll_data[[#This Row],[Salary]],Session_2_data_file_1_payroll_data[[#This Row],[Overtime_Pay]])</f>
        <v>26745</v>
      </c>
      <c r="M25">
        <f t="shared" si="0"/>
        <v>26745</v>
      </c>
      <c r="N25" s="1">
        <f ca="1">YEAR(TODAY()) - YEAR(Session_2_data_file_1_payroll_data[[#This Row],[Start Date]])</f>
        <v>15</v>
      </c>
      <c r="O25" s="1">
        <f>IF(LEFT(Session_2_data_file_1_payroll_data[[#This Row],[Operating Unit]],5)="Tasty",1,0)</f>
        <v>1</v>
      </c>
      <c r="P25" s="1" t="str">
        <f>VLOOKUP(Session_2_data_file_1_payroll_data[[#This Row],[Employee ID]],Session_2_data_file_2_reference_data[[Employee ID]:[Gender]],2)</f>
        <v>Administrative Support</v>
      </c>
      <c r="Q25" s="1" t="str">
        <f>VLOOKUP(Session_2_data_file_1_payroll_data[[#This Row],[Employee ID]],Session_2_data_file_2_reference_data[[Employee ID]:[Gender]],3)</f>
        <v>M</v>
      </c>
      <c r="W25">
        <f t="shared" si="1"/>
        <v>0</v>
      </c>
    </row>
    <row r="26" spans="1:23" x14ac:dyDescent="0.35">
      <c r="A26">
        <v>432</v>
      </c>
      <c r="B26" s="1" t="s">
        <v>8</v>
      </c>
      <c r="C26" s="1" t="s">
        <v>181</v>
      </c>
      <c r="D26" s="1" t="str">
        <f>IF(Session_2_data_file_1_payroll_data[[#This Row],[State]]="NJ","Tasty New Jersey", Session_2_data_file_1_payroll_data[[#This Row],[Division]])</f>
        <v>Tasty New Jersey</v>
      </c>
      <c r="E26" s="1" t="s">
        <v>12</v>
      </c>
      <c r="F26">
        <v>38458</v>
      </c>
      <c r="G26" s="1" t="s">
        <v>10</v>
      </c>
      <c r="H26" s="2">
        <v>36999</v>
      </c>
      <c r="I26">
        <v>3810</v>
      </c>
      <c r="J26">
        <v>2000</v>
      </c>
      <c r="K26" s="5" t="s">
        <v>11</v>
      </c>
      <c r="L26" s="5">
        <f>SUM(Session_2_data_file_1_payroll_data[[#This Row],[Salary]],Session_2_data_file_1_payroll_data[[#This Row],[Overtime_Pay]])</f>
        <v>38458</v>
      </c>
      <c r="M26">
        <f t="shared" si="0"/>
        <v>38458</v>
      </c>
      <c r="N26" s="1">
        <f ca="1">YEAR(TODAY()) - YEAR(Session_2_data_file_1_payroll_data[[#This Row],[Start Date]])</f>
        <v>20</v>
      </c>
      <c r="O26" s="1">
        <f>IF(LEFT(Session_2_data_file_1_payroll_data[[#This Row],[Operating Unit]],5)="Tasty",1,0)</f>
        <v>0</v>
      </c>
      <c r="P26" s="1" t="str">
        <f>VLOOKUP(Session_2_data_file_1_payroll_data[[#This Row],[Employee ID]],Session_2_data_file_2_reference_data[[Employee ID]:[Gender]],2)</f>
        <v>Assistant</v>
      </c>
      <c r="Q26" s="1" t="str">
        <f>VLOOKUP(Session_2_data_file_1_payroll_data[[#This Row],[Employee ID]],Session_2_data_file_2_reference_data[[Employee ID]:[Gender]],3)</f>
        <v>F</v>
      </c>
      <c r="W26">
        <f t="shared" si="1"/>
        <v>0</v>
      </c>
    </row>
    <row r="27" spans="1:23" x14ac:dyDescent="0.35">
      <c r="A27">
        <v>95088</v>
      </c>
      <c r="B27" s="1" t="s">
        <v>8</v>
      </c>
      <c r="C27" s="1" t="s">
        <v>8</v>
      </c>
      <c r="D27" s="1" t="str">
        <f>IF(Session_2_data_file_1_payroll_data[[#This Row],[State]]="NJ","Tasty New Jersey", Session_2_data_file_1_payroll_data[[#This Row],[Division]])</f>
        <v>Tasty New York</v>
      </c>
      <c r="E27" s="1" t="s">
        <v>14</v>
      </c>
      <c r="F27">
        <v>138721</v>
      </c>
      <c r="G27" s="1" t="s">
        <v>13</v>
      </c>
      <c r="H27" s="2">
        <v>32183</v>
      </c>
      <c r="I27">
        <v>3501</v>
      </c>
      <c r="J27">
        <v>3000</v>
      </c>
      <c r="K27" s="5" t="s">
        <v>11</v>
      </c>
      <c r="L27" s="5">
        <f>SUM(Session_2_data_file_1_payroll_data[[#This Row],[Salary]],Session_2_data_file_1_payroll_data[[#This Row],[Overtime_Pay]])</f>
        <v>138721</v>
      </c>
      <c r="M27">
        <f t="shared" si="0"/>
        <v>138721</v>
      </c>
      <c r="N27" s="1">
        <f ca="1">YEAR(TODAY()) - YEAR(Session_2_data_file_1_payroll_data[[#This Row],[Start Date]])</f>
        <v>33</v>
      </c>
      <c r="O27" s="1">
        <f>IF(LEFT(Session_2_data_file_1_payroll_data[[#This Row],[Operating Unit]],5)="Tasty",1,0)</f>
        <v>1</v>
      </c>
      <c r="P27" s="1" t="str">
        <f>VLOOKUP(Session_2_data_file_1_payroll_data[[#This Row],[Employee ID]],Session_2_data_file_2_reference_data[[Employee ID]:[Gender]],2)</f>
        <v>Director</v>
      </c>
      <c r="Q27" s="1" t="str">
        <f>VLOOKUP(Session_2_data_file_1_payroll_data[[#This Row],[Employee ID]],Session_2_data_file_2_reference_data[[Employee ID]:[Gender]],3)</f>
        <v>M</v>
      </c>
      <c r="W27">
        <f t="shared" si="1"/>
        <v>0</v>
      </c>
    </row>
    <row r="28" spans="1:23" x14ac:dyDescent="0.35">
      <c r="A28">
        <v>95284</v>
      </c>
      <c r="B28" s="1" t="s">
        <v>8</v>
      </c>
      <c r="C28" s="1" t="s">
        <v>8</v>
      </c>
      <c r="D28" s="1" t="str">
        <f>IF(Session_2_data_file_1_payroll_data[[#This Row],[State]]="NJ","Tasty New Jersey", Session_2_data_file_1_payroll_data[[#This Row],[Division]])</f>
        <v>Tasty New York</v>
      </c>
      <c r="E28" s="1" t="s">
        <v>27</v>
      </c>
      <c r="F28">
        <v>123906</v>
      </c>
      <c r="G28" s="1" t="s">
        <v>13</v>
      </c>
      <c r="H28" s="2">
        <v>31210</v>
      </c>
      <c r="I28">
        <v>3339</v>
      </c>
      <c r="J28">
        <v>3152</v>
      </c>
      <c r="K28" s="5" t="s">
        <v>28</v>
      </c>
      <c r="L28" s="5">
        <f>SUM(Session_2_data_file_1_payroll_data[[#This Row],[Salary]],Session_2_data_file_1_payroll_data[[#This Row],[Overtime_Pay]])</f>
        <v>123906</v>
      </c>
      <c r="M28">
        <f t="shared" si="0"/>
        <v>123906</v>
      </c>
      <c r="N28" s="1">
        <f ca="1">YEAR(TODAY()) - YEAR(Session_2_data_file_1_payroll_data[[#This Row],[Start Date]])</f>
        <v>36</v>
      </c>
      <c r="O28" s="1">
        <f>IF(LEFT(Session_2_data_file_1_payroll_data[[#This Row],[Operating Unit]],5)="Tasty",1,0)</f>
        <v>1</v>
      </c>
      <c r="P28" s="1" t="str">
        <f>VLOOKUP(Session_2_data_file_1_payroll_data[[#This Row],[Employee ID]],Session_2_data_file_2_reference_data[[Employee ID]:[Gender]],2)</f>
        <v>Plant Manager</v>
      </c>
      <c r="Q28" s="1" t="str">
        <f>VLOOKUP(Session_2_data_file_1_payroll_data[[#This Row],[Employee ID]],Session_2_data_file_2_reference_data[[Employee ID]:[Gender]],3)</f>
        <v>M</v>
      </c>
      <c r="W28">
        <f t="shared" si="1"/>
        <v>0.15000080706341903</v>
      </c>
    </row>
    <row r="29" spans="1:23" x14ac:dyDescent="0.35">
      <c r="A29">
        <v>98249</v>
      </c>
      <c r="B29" s="1" t="s">
        <v>8</v>
      </c>
      <c r="C29" s="1" t="s">
        <v>8</v>
      </c>
      <c r="D29" s="1" t="str">
        <f>IF(Session_2_data_file_1_payroll_data[[#This Row],[State]]="NJ","Tasty New Jersey", Session_2_data_file_1_payroll_data[[#This Row],[Division]])</f>
        <v>Tasty New York</v>
      </c>
      <c r="E29" s="1" t="s">
        <v>16</v>
      </c>
      <c r="F29">
        <v>69237</v>
      </c>
      <c r="G29" s="1" t="s">
        <v>15</v>
      </c>
      <c r="H29" s="2">
        <v>29117</v>
      </c>
      <c r="I29">
        <v>3360</v>
      </c>
      <c r="J29">
        <v>1600</v>
      </c>
      <c r="K29" s="5" t="s">
        <v>29</v>
      </c>
      <c r="L29" s="5">
        <f>SUM(Session_2_data_file_1_payroll_data[[#This Row],[Salary]],Session_2_data_file_1_payroll_data[[#This Row],[Overtime_Pay]])</f>
        <v>69237</v>
      </c>
      <c r="M29">
        <f t="shared" si="0"/>
        <v>69237</v>
      </c>
      <c r="N29" s="1">
        <f ca="1">YEAR(TODAY()) - YEAR(Session_2_data_file_1_payroll_data[[#This Row],[Start Date]])</f>
        <v>42</v>
      </c>
      <c r="O29" s="1">
        <f>IF(LEFT(Session_2_data_file_1_payroll_data[[#This Row],[Operating Unit]],5)="Tasty",1,0)</f>
        <v>0</v>
      </c>
      <c r="P29" s="1" t="str">
        <f>VLOOKUP(Session_2_data_file_1_payroll_data[[#This Row],[Employee ID]],Session_2_data_file_2_reference_data[[Employee ID]:[Gender]],2)</f>
        <v>Plant Worker</v>
      </c>
      <c r="Q29" s="1" t="str">
        <f>VLOOKUP(Session_2_data_file_1_payroll_data[[#This Row],[Employee ID]],Session_2_data_file_2_reference_data[[Employee ID]:[Gender]],3)</f>
        <v>M</v>
      </c>
      <c r="W29">
        <f t="shared" si="1"/>
        <v>0.15000649941505265</v>
      </c>
    </row>
    <row r="30" spans="1:23" x14ac:dyDescent="0.35">
      <c r="A30">
        <v>98427</v>
      </c>
      <c r="B30" s="1" t="s">
        <v>8</v>
      </c>
      <c r="C30" s="1" t="s">
        <v>8</v>
      </c>
      <c r="D30" s="1" t="str">
        <f>IF(Session_2_data_file_1_payroll_data[[#This Row],[State]]="NJ","Tasty New Jersey", Session_2_data_file_1_payroll_data[[#This Row],[Division]])</f>
        <v>Tasty New York</v>
      </c>
      <c r="E30" s="1" t="s">
        <v>30</v>
      </c>
      <c r="F30">
        <v>137842</v>
      </c>
      <c r="G30" s="1" t="s">
        <v>13</v>
      </c>
      <c r="H30" s="2">
        <v>21452</v>
      </c>
      <c r="I30">
        <v>3352</v>
      </c>
      <c r="J30">
        <v>1001</v>
      </c>
      <c r="K30" s="5" t="s">
        <v>11</v>
      </c>
      <c r="L30" s="5">
        <f>SUM(Session_2_data_file_1_payroll_data[[#This Row],[Salary]],Session_2_data_file_1_payroll_data[[#This Row],[Overtime_Pay]])</f>
        <v>137842</v>
      </c>
      <c r="M30">
        <f t="shared" si="0"/>
        <v>137842</v>
      </c>
      <c r="N30" s="1">
        <f ca="1">YEAR(TODAY()) - YEAR(Session_2_data_file_1_payroll_data[[#This Row],[Start Date]])</f>
        <v>63</v>
      </c>
      <c r="O30" s="1">
        <f>IF(LEFT(Session_2_data_file_1_payroll_data[[#This Row],[Operating Unit]],5)="Tasty",1,0)</f>
        <v>0</v>
      </c>
      <c r="P30" s="1" t="str">
        <f>VLOOKUP(Session_2_data_file_1_payroll_data[[#This Row],[Employee ID]],Session_2_data_file_2_reference_data[[Employee ID]:[Gender]],2)</f>
        <v>Head of Marketing</v>
      </c>
      <c r="Q30" s="1" t="str">
        <f>VLOOKUP(Session_2_data_file_1_payroll_data[[#This Row],[Employee ID]],Session_2_data_file_2_reference_data[[Employee ID]:[Gender]],3)</f>
        <v>F</v>
      </c>
      <c r="W30">
        <f t="shared" si="1"/>
        <v>0</v>
      </c>
    </row>
    <row r="31" spans="1:23" x14ac:dyDescent="0.35">
      <c r="A31">
        <v>100162</v>
      </c>
      <c r="B31" s="1" t="s">
        <v>8</v>
      </c>
      <c r="C31" s="1" t="s">
        <v>8</v>
      </c>
      <c r="D31" s="1" t="str">
        <f>IF(Session_2_data_file_1_payroll_data[[#This Row],[State]]="NJ","Tasty New Jersey", Session_2_data_file_1_payroll_data[[#This Row],[Division]])</f>
        <v>Tasty New York</v>
      </c>
      <c r="E31" s="1" t="s">
        <v>27</v>
      </c>
      <c r="F31">
        <v>80716</v>
      </c>
      <c r="G31" s="1" t="s">
        <v>24</v>
      </c>
      <c r="H31" s="2">
        <v>31931</v>
      </c>
      <c r="I31">
        <v>3340</v>
      </c>
      <c r="J31">
        <v>2150</v>
      </c>
      <c r="K31" s="5" t="s">
        <v>31</v>
      </c>
      <c r="L31" s="5">
        <f>SUM(Session_2_data_file_1_payroll_data[[#This Row],[Salary]],Session_2_data_file_1_payroll_data[[#This Row],[Overtime_Pay]])</f>
        <v>80716</v>
      </c>
      <c r="M31">
        <f t="shared" si="0"/>
        <v>80716</v>
      </c>
      <c r="N31" s="1">
        <f ca="1">YEAR(TODAY()) - YEAR(Session_2_data_file_1_payroll_data[[#This Row],[Start Date]])</f>
        <v>34</v>
      </c>
      <c r="O31" s="1">
        <f>IF(LEFT(Session_2_data_file_1_payroll_data[[#This Row],[Operating Unit]],5)="Tasty",1,0)</f>
        <v>1</v>
      </c>
      <c r="P31" s="1" t="str">
        <f>VLOOKUP(Session_2_data_file_1_payroll_data[[#This Row],[Employee ID]],Session_2_data_file_2_reference_data[[Employee ID]:[Gender]],2)</f>
        <v>Plant Supervisor</v>
      </c>
      <c r="Q31" s="1" t="str">
        <f>VLOOKUP(Session_2_data_file_1_payroll_data[[#This Row],[Employee ID]],Session_2_data_file_2_reference_data[[Employee ID]:[Gender]],3)</f>
        <v>M</v>
      </c>
      <c r="W31">
        <f t="shared" si="1"/>
        <v>0.13999702661182417</v>
      </c>
    </row>
    <row r="32" spans="1:23" x14ac:dyDescent="0.35">
      <c r="A32">
        <v>536</v>
      </c>
      <c r="B32" s="1" t="s">
        <v>8</v>
      </c>
      <c r="C32" s="1" t="s">
        <v>181</v>
      </c>
      <c r="D32" s="1" t="str">
        <f>IF(Session_2_data_file_1_payroll_data[[#This Row],[State]]="NJ","Tasty New Jersey", Session_2_data_file_1_payroll_data[[#This Row],[Division]])</f>
        <v>Tasty New Jersey</v>
      </c>
      <c r="E32" s="1" t="s">
        <v>12</v>
      </c>
      <c r="F32">
        <v>45498</v>
      </c>
      <c r="G32" s="1" t="s">
        <v>10</v>
      </c>
      <c r="H32" s="2">
        <v>38917</v>
      </c>
      <c r="I32">
        <v>3810</v>
      </c>
      <c r="J32">
        <v>2000</v>
      </c>
      <c r="K32" s="5" t="s">
        <v>11</v>
      </c>
      <c r="L32" s="5">
        <f>SUM(Session_2_data_file_1_payroll_data[[#This Row],[Salary]],Session_2_data_file_1_payroll_data[[#This Row],[Overtime_Pay]])</f>
        <v>45498</v>
      </c>
      <c r="M32">
        <f t="shared" si="0"/>
        <v>45498</v>
      </c>
      <c r="N32" s="1">
        <f ca="1">YEAR(TODAY()) - YEAR(Session_2_data_file_1_payroll_data[[#This Row],[Start Date]])</f>
        <v>15</v>
      </c>
      <c r="O32" s="1">
        <f>IF(LEFT(Session_2_data_file_1_payroll_data[[#This Row],[Operating Unit]],5)="Tasty",1,0)</f>
        <v>0</v>
      </c>
      <c r="P32" s="1" t="str">
        <f>VLOOKUP(Session_2_data_file_1_payroll_data[[#This Row],[Employee ID]],Session_2_data_file_2_reference_data[[Employee ID]:[Gender]],2)</f>
        <v>Assistant</v>
      </c>
      <c r="Q32" s="1" t="str">
        <f>VLOOKUP(Session_2_data_file_1_payroll_data[[#This Row],[Employee ID]],Session_2_data_file_2_reference_data[[Employee ID]:[Gender]],3)</f>
        <v>M</v>
      </c>
      <c r="W32">
        <f t="shared" si="1"/>
        <v>0</v>
      </c>
    </row>
    <row r="33" spans="1:23" x14ac:dyDescent="0.35">
      <c r="A33">
        <v>100402</v>
      </c>
      <c r="B33" s="1" t="s">
        <v>8</v>
      </c>
      <c r="C33" s="1" t="s">
        <v>8</v>
      </c>
      <c r="D33" s="1" t="str">
        <f>IF(Session_2_data_file_1_payroll_data[[#This Row],[State]]="NJ","Tasty New Jersey", Session_2_data_file_1_payroll_data[[#This Row],[Division]])</f>
        <v>Tasty New York</v>
      </c>
      <c r="E33" s="1" t="s">
        <v>27</v>
      </c>
      <c r="F33">
        <v>106290</v>
      </c>
      <c r="G33" s="1" t="s">
        <v>24</v>
      </c>
      <c r="H33" s="2">
        <v>35508</v>
      </c>
      <c r="I33">
        <v>3340</v>
      </c>
      <c r="J33">
        <v>2150</v>
      </c>
      <c r="K33" s="5" t="s">
        <v>32</v>
      </c>
      <c r="L33" s="5">
        <f>SUM(Session_2_data_file_1_payroll_data[[#This Row],[Salary]],Session_2_data_file_1_payroll_data[[#This Row],[Overtime_Pay]])</f>
        <v>106290</v>
      </c>
      <c r="M33">
        <f t="shared" si="0"/>
        <v>106290</v>
      </c>
      <c r="N33" s="1">
        <f ca="1">YEAR(TODAY()) - YEAR(Session_2_data_file_1_payroll_data[[#This Row],[Start Date]])</f>
        <v>24</v>
      </c>
      <c r="O33" s="1">
        <f>IF(LEFT(Session_2_data_file_1_payroll_data[[#This Row],[Operating Unit]],5)="Tasty",1,0)</f>
        <v>1</v>
      </c>
      <c r="P33" s="1" t="str">
        <f>VLOOKUP(Session_2_data_file_1_payroll_data[[#This Row],[Employee ID]],Session_2_data_file_2_reference_data[[Employee ID]:[Gender]],2)</f>
        <v>Plant Manager</v>
      </c>
      <c r="Q33" s="1" t="str">
        <f>VLOOKUP(Session_2_data_file_1_payroll_data[[#This Row],[Employee ID]],Session_2_data_file_2_reference_data[[Employee ID]:[Gender]],3)</f>
        <v>F</v>
      </c>
      <c r="W33">
        <f t="shared" si="1"/>
        <v>0.15000470411139336</v>
      </c>
    </row>
    <row r="34" spans="1:23" x14ac:dyDescent="0.35">
      <c r="A34">
        <v>126713</v>
      </c>
      <c r="B34" s="1" t="s">
        <v>8</v>
      </c>
      <c r="C34" s="1" t="s">
        <v>181</v>
      </c>
      <c r="D34" s="1" t="str">
        <f>IF(Session_2_data_file_1_payroll_data[[#This Row],[State]]="NJ","Tasty New Jersey", Session_2_data_file_1_payroll_data[[#This Row],[Division]])</f>
        <v>Tasty New Jersey</v>
      </c>
      <c r="E34" s="1" t="s">
        <v>33</v>
      </c>
      <c r="F34">
        <v>40113</v>
      </c>
      <c r="G34" s="1" t="s">
        <v>10</v>
      </c>
      <c r="H34" s="2">
        <v>32057</v>
      </c>
      <c r="I34">
        <v>3344</v>
      </c>
      <c r="J34">
        <v>3000</v>
      </c>
      <c r="K34" s="5" t="s">
        <v>11</v>
      </c>
      <c r="L34" s="5">
        <f>SUM(Session_2_data_file_1_payroll_data[[#This Row],[Salary]],Session_2_data_file_1_payroll_data[[#This Row],[Overtime_Pay]])</f>
        <v>40113</v>
      </c>
      <c r="M34">
        <f t="shared" si="0"/>
        <v>40113</v>
      </c>
      <c r="N34" s="1">
        <f ca="1">YEAR(TODAY()) - YEAR(Session_2_data_file_1_payroll_data[[#This Row],[Start Date]])</f>
        <v>34</v>
      </c>
      <c r="O34" s="1">
        <f>IF(LEFT(Session_2_data_file_1_payroll_data[[#This Row],[Operating Unit]],5)="Tasty",1,0)</f>
        <v>0</v>
      </c>
      <c r="P34" s="1" t="str">
        <f>VLOOKUP(Session_2_data_file_1_payroll_data[[#This Row],[Employee ID]],Session_2_data_file_2_reference_data[[Employee ID]:[Gender]],2)</f>
        <v>Assistant</v>
      </c>
      <c r="Q34" s="1" t="str">
        <f>VLOOKUP(Session_2_data_file_1_payroll_data[[#This Row],[Employee ID]],Session_2_data_file_2_reference_data[[Employee ID]:[Gender]],3)</f>
        <v>M</v>
      </c>
      <c r="W34">
        <f t="shared" si="1"/>
        <v>0</v>
      </c>
    </row>
    <row r="35" spans="1:23" x14ac:dyDescent="0.35">
      <c r="A35">
        <v>137699</v>
      </c>
      <c r="B35" s="1" t="s">
        <v>8</v>
      </c>
      <c r="C35" s="1" t="s">
        <v>181</v>
      </c>
      <c r="D35" s="1" t="str">
        <f>IF(Session_2_data_file_1_payroll_data[[#This Row],[State]]="NJ","Tasty New Jersey", Session_2_data_file_1_payroll_data[[#This Row],[Division]])</f>
        <v>Tasty New Jersey</v>
      </c>
      <c r="E35" s="1" t="s">
        <v>34</v>
      </c>
      <c r="F35">
        <v>39780</v>
      </c>
      <c r="G35" s="1" t="s">
        <v>10</v>
      </c>
      <c r="H35" s="2">
        <v>37251</v>
      </c>
      <c r="I35">
        <v>3310</v>
      </c>
      <c r="J35">
        <v>2000</v>
      </c>
      <c r="K35" s="5" t="s">
        <v>11</v>
      </c>
      <c r="L35" s="5">
        <f>SUM(Session_2_data_file_1_payroll_data[[#This Row],[Salary]],Session_2_data_file_1_payroll_data[[#This Row],[Overtime_Pay]])</f>
        <v>39780</v>
      </c>
      <c r="M35">
        <f t="shared" si="0"/>
        <v>39780</v>
      </c>
      <c r="N35" s="1">
        <f ca="1">YEAR(TODAY()) - YEAR(Session_2_data_file_1_payroll_data[[#This Row],[Start Date]])</f>
        <v>20</v>
      </c>
      <c r="O35" s="1">
        <f>IF(LEFT(Session_2_data_file_1_payroll_data[[#This Row],[Operating Unit]],5)="Tasty",1,0)</f>
        <v>0</v>
      </c>
      <c r="P35" s="1" t="str">
        <f>VLOOKUP(Session_2_data_file_1_payroll_data[[#This Row],[Employee ID]],Session_2_data_file_2_reference_data[[Employee ID]:[Gender]],2)</f>
        <v>Assistant</v>
      </c>
      <c r="Q35" s="1" t="str">
        <f>VLOOKUP(Session_2_data_file_1_payroll_data[[#This Row],[Employee ID]],Session_2_data_file_2_reference_data[[Employee ID]:[Gender]],3)</f>
        <v>F</v>
      </c>
      <c r="W35">
        <f t="shared" si="1"/>
        <v>0</v>
      </c>
    </row>
    <row r="36" spans="1:23" x14ac:dyDescent="0.35">
      <c r="A36">
        <v>138375</v>
      </c>
      <c r="B36" s="1" t="s">
        <v>8</v>
      </c>
      <c r="C36" s="1" t="s">
        <v>181</v>
      </c>
      <c r="D36" s="1" t="str">
        <f>IF(Session_2_data_file_1_payroll_data[[#This Row],[State]]="NJ","Tasty New Jersey", Session_2_data_file_1_payroll_data[[#This Row],[Division]])</f>
        <v>Tasty New Jersey</v>
      </c>
      <c r="E36" s="1" t="s">
        <v>33</v>
      </c>
      <c r="F36">
        <v>52385</v>
      </c>
      <c r="G36" s="1" t="s">
        <v>10</v>
      </c>
      <c r="H36" s="2">
        <v>37678</v>
      </c>
      <c r="I36">
        <v>3344</v>
      </c>
      <c r="J36">
        <v>1001</v>
      </c>
      <c r="K36" s="5" t="s">
        <v>11</v>
      </c>
      <c r="L36" s="5">
        <f>SUM(Session_2_data_file_1_payroll_data[[#This Row],[Salary]],Session_2_data_file_1_payroll_data[[#This Row],[Overtime_Pay]])</f>
        <v>52385</v>
      </c>
      <c r="M36">
        <f t="shared" si="0"/>
        <v>52385</v>
      </c>
      <c r="N36" s="1">
        <f ca="1">YEAR(TODAY()) - YEAR(Session_2_data_file_1_payroll_data[[#This Row],[Start Date]])</f>
        <v>18</v>
      </c>
      <c r="O36" s="1">
        <f>IF(LEFT(Session_2_data_file_1_payroll_data[[#This Row],[Operating Unit]],5)="Tasty",1,0)</f>
        <v>0</v>
      </c>
      <c r="P36" s="1" t="str">
        <f>VLOOKUP(Session_2_data_file_1_payroll_data[[#This Row],[Employee ID]],Session_2_data_file_2_reference_data[[Employee ID]:[Gender]],2)</f>
        <v>Assistant</v>
      </c>
      <c r="Q36" s="1" t="str">
        <f>VLOOKUP(Session_2_data_file_1_payroll_data[[#This Row],[Employee ID]],Session_2_data_file_2_reference_data[[Employee ID]:[Gender]],3)</f>
        <v>F</v>
      </c>
      <c r="W36">
        <f t="shared" si="1"/>
        <v>0</v>
      </c>
    </row>
    <row r="37" spans="1:23" x14ac:dyDescent="0.35">
      <c r="A37">
        <v>147366</v>
      </c>
      <c r="B37" s="1" t="s">
        <v>8</v>
      </c>
      <c r="C37" s="1" t="s">
        <v>181</v>
      </c>
      <c r="D37" s="1" t="str">
        <f>IF(Session_2_data_file_1_payroll_data[[#This Row],[State]]="NJ","Tasty New Jersey", Session_2_data_file_1_payroll_data[[#This Row],[Division]])</f>
        <v>Tasty New Jersey</v>
      </c>
      <c r="E37" s="1" t="s">
        <v>27</v>
      </c>
      <c r="F37">
        <v>749564</v>
      </c>
      <c r="G37" s="1" t="s">
        <v>10</v>
      </c>
      <c r="H37" s="2">
        <v>41488</v>
      </c>
      <c r="I37">
        <v>3342</v>
      </c>
      <c r="J37">
        <v>1001</v>
      </c>
      <c r="K37" s="5" t="s">
        <v>11</v>
      </c>
      <c r="L37" s="5">
        <f>SUM(Session_2_data_file_1_payroll_data[[#This Row],[Salary]],Session_2_data_file_1_payroll_data[[#This Row],[Overtime_Pay]])</f>
        <v>749564</v>
      </c>
      <c r="M37">
        <f t="shared" si="0"/>
        <v>749564</v>
      </c>
      <c r="N37" s="1">
        <f ca="1">YEAR(TODAY()) - YEAR(Session_2_data_file_1_payroll_data[[#This Row],[Start Date]])</f>
        <v>8</v>
      </c>
      <c r="O37" s="1">
        <f>IF(LEFT(Session_2_data_file_1_payroll_data[[#This Row],[Operating Unit]],5)="Tasty",1,0)</f>
        <v>1</v>
      </c>
      <c r="P37" s="1" t="str">
        <f>VLOOKUP(Session_2_data_file_1_payroll_data[[#This Row],[Employee ID]],Session_2_data_file_2_reference_data[[Employee ID]:[Gender]],2)</f>
        <v>Director</v>
      </c>
      <c r="Q37" s="1" t="str">
        <f>VLOOKUP(Session_2_data_file_1_payroll_data[[#This Row],[Employee ID]],Session_2_data_file_2_reference_data[[Employee ID]:[Gender]],3)</f>
        <v>F</v>
      </c>
      <c r="W37">
        <f t="shared" si="1"/>
        <v>0</v>
      </c>
    </row>
    <row r="38" spans="1:23" x14ac:dyDescent="0.35">
      <c r="A38">
        <v>100522</v>
      </c>
      <c r="B38" s="1" t="s">
        <v>8</v>
      </c>
      <c r="C38" s="1" t="s">
        <v>181</v>
      </c>
      <c r="D38" s="1" t="str">
        <f>IF(Session_2_data_file_1_payroll_data[[#This Row],[State]]="NJ","Tasty New Jersey", Session_2_data_file_1_payroll_data[[#This Row],[Division]])</f>
        <v>Tasty New Jersey</v>
      </c>
      <c r="E38" s="1" t="s">
        <v>27</v>
      </c>
      <c r="F38">
        <v>171600</v>
      </c>
      <c r="G38" s="1" t="s">
        <v>10</v>
      </c>
      <c r="H38" s="2">
        <v>36229</v>
      </c>
      <c r="I38">
        <v>3340</v>
      </c>
      <c r="J38">
        <v>2150</v>
      </c>
      <c r="K38" s="5" t="s">
        <v>11</v>
      </c>
      <c r="L38" s="5">
        <f>SUM(Session_2_data_file_1_payroll_data[[#This Row],[Salary]],Session_2_data_file_1_payroll_data[[#This Row],[Overtime_Pay]])</f>
        <v>171600</v>
      </c>
      <c r="M38">
        <f t="shared" si="0"/>
        <v>171600</v>
      </c>
      <c r="N38" s="1">
        <f ca="1">YEAR(TODAY()) - YEAR(Session_2_data_file_1_payroll_data[[#This Row],[Start Date]])</f>
        <v>22</v>
      </c>
      <c r="O38" s="1">
        <f>IF(LEFT(Session_2_data_file_1_payroll_data[[#This Row],[Operating Unit]],5)="Tasty",1,0)</f>
        <v>1</v>
      </c>
      <c r="P38" s="1" t="str">
        <f>VLOOKUP(Session_2_data_file_1_payroll_data[[#This Row],[Employee ID]],Session_2_data_file_2_reference_data[[Employee ID]:[Gender]],2)</f>
        <v>Director</v>
      </c>
      <c r="Q38" s="1" t="str">
        <f>VLOOKUP(Session_2_data_file_1_payroll_data[[#This Row],[Employee ID]],Session_2_data_file_2_reference_data[[Employee ID]:[Gender]],3)</f>
        <v>M</v>
      </c>
      <c r="W38">
        <f t="shared" si="1"/>
        <v>0</v>
      </c>
    </row>
    <row r="39" spans="1:23" x14ac:dyDescent="0.35">
      <c r="A39">
        <v>103910</v>
      </c>
      <c r="B39" s="1" t="s">
        <v>8</v>
      </c>
      <c r="C39" s="1" t="s">
        <v>8</v>
      </c>
      <c r="D39" s="1" t="str">
        <f>IF(Session_2_data_file_1_payroll_data[[#This Row],[State]]="NJ","Tasty New Jersey", Session_2_data_file_1_payroll_data[[#This Row],[Division]])</f>
        <v>Tasty New York</v>
      </c>
      <c r="E39" s="1" t="s">
        <v>16</v>
      </c>
      <c r="F39">
        <v>234050</v>
      </c>
      <c r="G39" s="1" t="s">
        <v>13</v>
      </c>
      <c r="H39" s="2">
        <v>31672</v>
      </c>
      <c r="I39">
        <v>3360</v>
      </c>
      <c r="J39">
        <v>3000</v>
      </c>
      <c r="K39" s="5" t="s">
        <v>11</v>
      </c>
      <c r="L39" s="5">
        <f>SUM(Session_2_data_file_1_payroll_data[[#This Row],[Salary]],Session_2_data_file_1_payroll_data[[#This Row],[Overtime_Pay]])</f>
        <v>234050</v>
      </c>
      <c r="M39">
        <f t="shared" si="0"/>
        <v>234050</v>
      </c>
      <c r="N39" s="1">
        <f ca="1">YEAR(TODAY()) - YEAR(Session_2_data_file_1_payroll_data[[#This Row],[Start Date]])</f>
        <v>35</v>
      </c>
      <c r="O39" s="1">
        <f>IF(LEFT(Session_2_data_file_1_payroll_data[[#This Row],[Operating Unit]],5)="Tasty",1,0)</f>
        <v>0</v>
      </c>
      <c r="P39" s="1" t="str">
        <f>VLOOKUP(Session_2_data_file_1_payroll_data[[#This Row],[Employee ID]],Session_2_data_file_2_reference_data[[Employee ID]:[Gender]],2)</f>
        <v>Director</v>
      </c>
      <c r="Q39" s="1" t="str">
        <f>VLOOKUP(Session_2_data_file_1_payroll_data[[#This Row],[Employee ID]],Session_2_data_file_2_reference_data[[Employee ID]:[Gender]],3)</f>
        <v>M</v>
      </c>
      <c r="W39">
        <f t="shared" si="1"/>
        <v>0</v>
      </c>
    </row>
    <row r="40" spans="1:23" x14ac:dyDescent="0.35">
      <c r="A40">
        <v>100622</v>
      </c>
      <c r="B40" s="1" t="s">
        <v>8</v>
      </c>
      <c r="C40" s="1" t="s">
        <v>181</v>
      </c>
      <c r="D40" s="1" t="str">
        <f>IF(Session_2_data_file_1_payroll_data[[#This Row],[State]]="NJ","Tasty New Jersey", Session_2_data_file_1_payroll_data[[#This Row],[Division]])</f>
        <v>Tasty New Jersey</v>
      </c>
      <c r="E40" s="1" t="s">
        <v>34</v>
      </c>
      <c r="F40">
        <v>100272</v>
      </c>
      <c r="G40" s="1" t="s">
        <v>10</v>
      </c>
      <c r="H40" s="2">
        <v>36404</v>
      </c>
      <c r="I40">
        <v>3310</v>
      </c>
      <c r="J40">
        <v>2000</v>
      </c>
      <c r="K40" s="5" t="s">
        <v>11</v>
      </c>
      <c r="L40" s="5">
        <f>SUM(Session_2_data_file_1_payroll_data[[#This Row],[Salary]],Session_2_data_file_1_payroll_data[[#This Row],[Overtime_Pay]])</f>
        <v>100272</v>
      </c>
      <c r="M40">
        <f t="shared" si="0"/>
        <v>100272</v>
      </c>
      <c r="N40" s="1">
        <f ca="1">YEAR(TODAY()) - YEAR(Session_2_data_file_1_payroll_data[[#This Row],[Start Date]])</f>
        <v>22</v>
      </c>
      <c r="O40" s="1">
        <f>IF(LEFT(Session_2_data_file_1_payroll_data[[#This Row],[Operating Unit]],5)="Tasty",1,0)</f>
        <v>0</v>
      </c>
      <c r="P40" s="1" t="str">
        <f>VLOOKUP(Session_2_data_file_1_payroll_data[[#This Row],[Employee ID]],Session_2_data_file_2_reference_data[[Employee ID]:[Gender]],2)</f>
        <v>Finance Manager</v>
      </c>
      <c r="Q40" s="1" t="str">
        <f>VLOOKUP(Session_2_data_file_1_payroll_data[[#This Row],[Employee ID]],Session_2_data_file_2_reference_data[[Employee ID]:[Gender]],3)</f>
        <v>F</v>
      </c>
      <c r="W40">
        <f t="shared" si="1"/>
        <v>0</v>
      </c>
    </row>
    <row r="41" spans="1:23" x14ac:dyDescent="0.35">
      <c r="A41">
        <v>147316</v>
      </c>
      <c r="B41" s="1" t="s">
        <v>8</v>
      </c>
      <c r="C41" s="1" t="s">
        <v>181</v>
      </c>
      <c r="D41" s="1" t="str">
        <f>IF(Session_2_data_file_1_payroll_data[[#This Row],[State]]="NJ","Tasty New Jersey", Session_2_data_file_1_payroll_data[[#This Row],[Division]])</f>
        <v>Tasty New Jersey</v>
      </c>
      <c r="E41" s="1" t="s">
        <v>34</v>
      </c>
      <c r="F41">
        <v>173317</v>
      </c>
      <c r="G41" s="1" t="s">
        <v>10</v>
      </c>
      <c r="H41" s="2">
        <v>34997</v>
      </c>
      <c r="I41">
        <v>3310</v>
      </c>
      <c r="J41">
        <v>2000</v>
      </c>
      <c r="K41" s="5" t="s">
        <v>11</v>
      </c>
      <c r="L41" s="5">
        <f>SUM(Session_2_data_file_1_payroll_data[[#This Row],[Salary]],Session_2_data_file_1_payroll_data[[#This Row],[Overtime_Pay]])</f>
        <v>173317</v>
      </c>
      <c r="M41">
        <f t="shared" si="0"/>
        <v>173317</v>
      </c>
      <c r="N41" s="1">
        <f ca="1">YEAR(TODAY()) - YEAR(Session_2_data_file_1_payroll_data[[#This Row],[Start Date]])</f>
        <v>26</v>
      </c>
      <c r="O41" s="1">
        <f>IF(LEFT(Session_2_data_file_1_payroll_data[[#This Row],[Operating Unit]],5)="Tasty",1,0)</f>
        <v>0</v>
      </c>
      <c r="P41" s="1" t="str">
        <f>VLOOKUP(Session_2_data_file_1_payroll_data[[#This Row],[Employee ID]],Session_2_data_file_2_reference_data[[Employee ID]:[Gender]],2)</f>
        <v>Head of Finance</v>
      </c>
      <c r="Q41" s="1" t="str">
        <f>VLOOKUP(Session_2_data_file_1_payroll_data[[#This Row],[Employee ID]],Session_2_data_file_2_reference_data[[Employee ID]:[Gender]],3)</f>
        <v>M</v>
      </c>
      <c r="W41">
        <f t="shared" si="1"/>
        <v>0</v>
      </c>
    </row>
    <row r="42" spans="1:23" x14ac:dyDescent="0.35">
      <c r="A42">
        <v>139524</v>
      </c>
      <c r="B42" s="1" t="s">
        <v>8</v>
      </c>
      <c r="C42" s="1" t="s">
        <v>181</v>
      </c>
      <c r="D42" s="1" t="str">
        <f>IF(Session_2_data_file_1_payroll_data[[#This Row],[State]]="NJ","Tasty New Jersey", Session_2_data_file_1_payroll_data[[#This Row],[Division]])</f>
        <v>Tasty New Jersey</v>
      </c>
      <c r="E42" s="1" t="s">
        <v>35</v>
      </c>
      <c r="F42">
        <v>80350</v>
      </c>
      <c r="G42" s="1" t="s">
        <v>10</v>
      </c>
      <c r="H42" s="2">
        <v>38147</v>
      </c>
      <c r="I42">
        <v>3314</v>
      </c>
      <c r="J42">
        <v>2000</v>
      </c>
      <c r="K42" s="5" t="s">
        <v>11</v>
      </c>
      <c r="L42" s="5">
        <f>SUM(Session_2_data_file_1_payroll_data[[#This Row],[Salary]],Session_2_data_file_1_payroll_data[[#This Row],[Overtime_Pay]])</f>
        <v>80350</v>
      </c>
      <c r="M42">
        <f t="shared" si="0"/>
        <v>80350</v>
      </c>
      <c r="N42" s="1">
        <f ca="1">YEAR(TODAY()) - YEAR(Session_2_data_file_1_payroll_data[[#This Row],[Start Date]])</f>
        <v>17</v>
      </c>
      <c r="O42" s="1">
        <f>IF(LEFT(Session_2_data_file_1_payroll_data[[#This Row],[Operating Unit]],5)="Tasty",1,0)</f>
        <v>0</v>
      </c>
      <c r="P42" s="1" t="str">
        <f>VLOOKUP(Session_2_data_file_1_payroll_data[[#This Row],[Employee ID]],Session_2_data_file_2_reference_data[[Employee ID]:[Gender]],2)</f>
        <v>Human Resource Officer</v>
      </c>
      <c r="Q42" s="1" t="str">
        <f>VLOOKUP(Session_2_data_file_1_payroll_data[[#This Row],[Employee ID]],Session_2_data_file_2_reference_data[[Employee ID]:[Gender]],3)</f>
        <v>F</v>
      </c>
      <c r="W42">
        <f t="shared" si="1"/>
        <v>0</v>
      </c>
    </row>
    <row r="43" spans="1:23" x14ac:dyDescent="0.35">
      <c r="A43">
        <v>648</v>
      </c>
      <c r="B43" s="1" t="s">
        <v>8</v>
      </c>
      <c r="C43" s="1" t="s">
        <v>181</v>
      </c>
      <c r="D43" s="1" t="str">
        <f>IF(Session_2_data_file_1_payroll_data[[#This Row],[State]]="NJ","Tasty New Jersey", Session_2_data_file_1_payroll_data[[#This Row],[Division]])</f>
        <v>Tasty New Jersey</v>
      </c>
      <c r="E43" s="1" t="s">
        <v>12</v>
      </c>
      <c r="F43">
        <v>121422</v>
      </c>
      <c r="G43" s="1" t="s">
        <v>10</v>
      </c>
      <c r="H43" s="2">
        <v>38959</v>
      </c>
      <c r="I43">
        <v>3810</v>
      </c>
      <c r="J43">
        <v>3000</v>
      </c>
      <c r="K43" s="5" t="s">
        <v>11</v>
      </c>
      <c r="L43" s="5">
        <f>SUM(Session_2_data_file_1_payroll_data[[#This Row],[Salary]],Session_2_data_file_1_payroll_data[[#This Row],[Overtime_Pay]])</f>
        <v>121422</v>
      </c>
      <c r="M43">
        <f t="shared" si="0"/>
        <v>121422</v>
      </c>
      <c r="N43" s="1">
        <f ca="1">YEAR(TODAY()) - YEAR(Session_2_data_file_1_payroll_data[[#This Row],[Start Date]])</f>
        <v>15</v>
      </c>
      <c r="O43" s="1">
        <f>IF(LEFT(Session_2_data_file_1_payroll_data[[#This Row],[Operating Unit]],5)="Tasty",1,0)</f>
        <v>0</v>
      </c>
      <c r="P43" s="1" t="str">
        <f>VLOOKUP(Session_2_data_file_1_payroll_data[[#This Row],[Employee ID]],Session_2_data_file_2_reference_data[[Employee ID]:[Gender]],2)</f>
        <v>IT Leader</v>
      </c>
      <c r="Q43" s="1" t="str">
        <f>VLOOKUP(Session_2_data_file_1_payroll_data[[#This Row],[Employee ID]],Session_2_data_file_2_reference_data[[Employee ID]:[Gender]],3)</f>
        <v>F</v>
      </c>
      <c r="W43">
        <f t="shared" si="1"/>
        <v>0</v>
      </c>
    </row>
    <row r="44" spans="1:23" x14ac:dyDescent="0.35">
      <c r="A44">
        <v>113834</v>
      </c>
      <c r="B44" s="1" t="s">
        <v>8</v>
      </c>
      <c r="C44" s="1" t="s">
        <v>8</v>
      </c>
      <c r="D44" s="1" t="str">
        <f>IF(Session_2_data_file_1_payroll_data[[#This Row],[State]]="NJ","Tasty New Jersey", Session_2_data_file_1_payroll_data[[#This Row],[Division]])</f>
        <v>Tasty New York</v>
      </c>
      <c r="E44" s="1" t="s">
        <v>9</v>
      </c>
      <c r="F44">
        <v>43249</v>
      </c>
      <c r="G44" s="1" t="s">
        <v>24</v>
      </c>
      <c r="H44" s="2">
        <v>33163</v>
      </c>
      <c r="I44">
        <v>3361</v>
      </c>
      <c r="J44">
        <v>6000</v>
      </c>
      <c r="K44" s="5" t="s">
        <v>36</v>
      </c>
      <c r="L44" s="5">
        <f>SUM(Session_2_data_file_1_payroll_data[[#This Row],[Salary]],Session_2_data_file_1_payroll_data[[#This Row],[Overtime_Pay]])</f>
        <v>43249</v>
      </c>
      <c r="M44">
        <f t="shared" si="0"/>
        <v>43249</v>
      </c>
      <c r="N44" s="1">
        <f ca="1">YEAR(TODAY()) - YEAR(Session_2_data_file_1_payroll_data[[#This Row],[Start Date]])</f>
        <v>31</v>
      </c>
      <c r="O44" s="1">
        <f>IF(LEFT(Session_2_data_file_1_payroll_data[[#This Row],[Operating Unit]],5)="Tasty",1,0)</f>
        <v>1</v>
      </c>
      <c r="P44" s="1" t="str">
        <f>VLOOKUP(Session_2_data_file_1_payroll_data[[#This Row],[Employee ID]],Session_2_data_file_2_reference_data[[Employee ID]:[Gender]],2)</f>
        <v>Plant Worker</v>
      </c>
      <c r="Q44" s="1" t="str">
        <f>VLOOKUP(Session_2_data_file_1_payroll_data[[#This Row],[Employee ID]],Session_2_data_file_2_reference_data[[Employee ID]:[Gender]],3)</f>
        <v>F</v>
      </c>
      <c r="W44">
        <f t="shared" si="1"/>
        <v>0.14999190732733705</v>
      </c>
    </row>
    <row r="45" spans="1:23" x14ac:dyDescent="0.35">
      <c r="A45">
        <v>113991</v>
      </c>
      <c r="B45" s="1" t="s">
        <v>8</v>
      </c>
      <c r="C45" s="1" t="s">
        <v>8</v>
      </c>
      <c r="D45" s="1" t="str">
        <f>IF(Session_2_data_file_1_payroll_data[[#This Row],[State]]="NJ","Tasty New Jersey", Session_2_data_file_1_payroll_data[[#This Row],[Division]])</f>
        <v>Tasty New York</v>
      </c>
      <c r="E45" s="1" t="s">
        <v>12</v>
      </c>
      <c r="F45">
        <v>71873</v>
      </c>
      <c r="G45" s="1" t="s">
        <v>13</v>
      </c>
      <c r="H45" s="2">
        <v>32743</v>
      </c>
      <c r="I45">
        <v>3318</v>
      </c>
      <c r="J45">
        <v>2127</v>
      </c>
      <c r="K45" s="5" t="s">
        <v>11</v>
      </c>
      <c r="L45" s="5">
        <f>SUM(Session_2_data_file_1_payroll_data[[#This Row],[Salary]],Session_2_data_file_1_payroll_data[[#This Row],[Overtime_Pay]])</f>
        <v>71873</v>
      </c>
      <c r="M45">
        <f t="shared" si="0"/>
        <v>71873</v>
      </c>
      <c r="N45" s="1">
        <f ca="1">YEAR(TODAY()) - YEAR(Session_2_data_file_1_payroll_data[[#This Row],[Start Date]])</f>
        <v>32</v>
      </c>
      <c r="O45" s="1">
        <f>IF(LEFT(Session_2_data_file_1_payroll_data[[#This Row],[Operating Unit]],5)="Tasty",1,0)</f>
        <v>0</v>
      </c>
      <c r="P45" s="1" t="str">
        <f>VLOOKUP(Session_2_data_file_1_payroll_data[[#This Row],[Employee ID]],Session_2_data_file_2_reference_data[[Employee ID]:[Gender]],2)</f>
        <v>Senior Assistant</v>
      </c>
      <c r="Q45" s="1" t="str">
        <f>VLOOKUP(Session_2_data_file_1_payroll_data[[#This Row],[Employee ID]],Session_2_data_file_2_reference_data[[Employee ID]:[Gender]],3)</f>
        <v>M</v>
      </c>
      <c r="W45">
        <f t="shared" si="1"/>
        <v>0</v>
      </c>
    </row>
    <row r="46" spans="1:23" x14ac:dyDescent="0.35">
      <c r="A46">
        <v>136266</v>
      </c>
      <c r="B46" s="1" t="s">
        <v>8</v>
      </c>
      <c r="C46" s="1" t="s">
        <v>181</v>
      </c>
      <c r="D46" s="1" t="str">
        <f>IF(Session_2_data_file_1_payroll_data[[#This Row],[State]]="NJ","Tasty New Jersey", Session_2_data_file_1_payroll_data[[#This Row],[Division]])</f>
        <v>Tasty New Jersey</v>
      </c>
      <c r="E46" s="1" t="s">
        <v>12</v>
      </c>
      <c r="F46">
        <v>120371</v>
      </c>
      <c r="G46" s="1" t="s">
        <v>10</v>
      </c>
      <c r="H46" s="2">
        <v>35935</v>
      </c>
      <c r="I46">
        <v>3318</v>
      </c>
      <c r="J46">
        <v>2127</v>
      </c>
      <c r="K46" s="5" t="s">
        <v>11</v>
      </c>
      <c r="L46" s="5">
        <f>SUM(Session_2_data_file_1_payroll_data[[#This Row],[Salary]],Session_2_data_file_1_payroll_data[[#This Row],[Overtime_Pay]])</f>
        <v>120371</v>
      </c>
      <c r="M46">
        <f t="shared" si="0"/>
        <v>120371</v>
      </c>
      <c r="N46" s="1">
        <f ca="1">YEAR(TODAY()) - YEAR(Session_2_data_file_1_payroll_data[[#This Row],[Start Date]])</f>
        <v>23</v>
      </c>
      <c r="O46" s="1">
        <f>IF(LEFT(Session_2_data_file_1_payroll_data[[#This Row],[Operating Unit]],5)="Tasty",1,0)</f>
        <v>0</v>
      </c>
      <c r="P46" s="1" t="str">
        <f>VLOOKUP(Session_2_data_file_1_payroll_data[[#This Row],[Employee ID]],Session_2_data_file_2_reference_data[[Employee ID]:[Gender]],2)</f>
        <v>IT Leader</v>
      </c>
      <c r="Q46" s="1" t="str">
        <f>VLOOKUP(Session_2_data_file_1_payroll_data[[#This Row],[Employee ID]],Session_2_data_file_2_reference_data[[Employee ID]:[Gender]],3)</f>
        <v>M</v>
      </c>
      <c r="W46">
        <f t="shared" si="1"/>
        <v>0</v>
      </c>
    </row>
    <row r="47" spans="1:23" x14ac:dyDescent="0.35">
      <c r="A47">
        <v>117681</v>
      </c>
      <c r="B47" s="1" t="s">
        <v>8</v>
      </c>
      <c r="C47" s="1" t="s">
        <v>8</v>
      </c>
      <c r="D47" s="1" t="str">
        <f>IF(Session_2_data_file_1_payroll_data[[#This Row],[State]]="NJ","Tasty New Jersey", Session_2_data_file_1_payroll_data[[#This Row],[Division]])</f>
        <v>Tasty New York</v>
      </c>
      <c r="E47" s="1" t="s">
        <v>16</v>
      </c>
      <c r="F47">
        <v>184963</v>
      </c>
      <c r="G47" s="1" t="s">
        <v>13</v>
      </c>
      <c r="H47" s="2">
        <v>33121</v>
      </c>
      <c r="I47">
        <v>3360</v>
      </c>
      <c r="J47">
        <v>3000</v>
      </c>
      <c r="K47" s="5" t="s">
        <v>37</v>
      </c>
      <c r="L47" s="5">
        <f>SUM(Session_2_data_file_1_payroll_data[[#This Row],[Salary]],Session_2_data_file_1_payroll_data[[#This Row],[Overtime_Pay]])</f>
        <v>184963</v>
      </c>
      <c r="M47">
        <f t="shared" si="0"/>
        <v>184963</v>
      </c>
      <c r="N47" s="1">
        <f ca="1">YEAR(TODAY()) - YEAR(Session_2_data_file_1_payroll_data[[#This Row],[Start Date]])</f>
        <v>31</v>
      </c>
      <c r="O47" s="1">
        <f>IF(LEFT(Session_2_data_file_1_payroll_data[[#This Row],[Operating Unit]],5)="Tasty",1,0)</f>
        <v>0</v>
      </c>
      <c r="P47" s="1" t="str">
        <f>VLOOKUP(Session_2_data_file_1_payroll_data[[#This Row],[Employee ID]],Session_2_data_file_2_reference_data[[Employee ID]:[Gender]],2)</f>
        <v>Plant Leader</v>
      </c>
      <c r="Q47" s="1" t="str">
        <f>VLOOKUP(Session_2_data_file_1_payroll_data[[#This Row],[Employee ID]],Session_2_data_file_2_reference_data[[Employee ID]:[Gender]],3)</f>
        <v>M</v>
      </c>
      <c r="W47">
        <f t="shared" si="1"/>
        <v>0.15999956748106378</v>
      </c>
    </row>
    <row r="48" spans="1:23" x14ac:dyDescent="0.35">
      <c r="A48">
        <v>120766</v>
      </c>
      <c r="B48" s="1" t="s">
        <v>8</v>
      </c>
      <c r="C48" s="1" t="s">
        <v>8</v>
      </c>
      <c r="D48" s="1" t="str">
        <f>IF(Session_2_data_file_1_payroll_data[[#This Row],[State]]="NJ","Tasty New Jersey", Session_2_data_file_1_payroll_data[[#This Row],[Division]])</f>
        <v>Tasty New York</v>
      </c>
      <c r="E48" s="1" t="s">
        <v>14</v>
      </c>
      <c r="F48">
        <v>112294</v>
      </c>
      <c r="G48" s="1" t="s">
        <v>15</v>
      </c>
      <c r="H48" s="2">
        <v>33464</v>
      </c>
      <c r="I48">
        <v>3508</v>
      </c>
      <c r="J48">
        <v>5000</v>
      </c>
      <c r="K48" s="5" t="s">
        <v>38</v>
      </c>
      <c r="L48" s="5">
        <f>SUM(Session_2_data_file_1_payroll_data[[#This Row],[Salary]],Session_2_data_file_1_payroll_data[[#This Row],[Overtime_Pay]])</f>
        <v>112294</v>
      </c>
      <c r="M48">
        <f t="shared" si="0"/>
        <v>112294</v>
      </c>
      <c r="N48" s="1">
        <f ca="1">YEAR(TODAY()) - YEAR(Session_2_data_file_1_payroll_data[[#This Row],[Start Date]])</f>
        <v>30</v>
      </c>
      <c r="O48" s="1">
        <f>IF(LEFT(Session_2_data_file_1_payroll_data[[#This Row],[Operating Unit]],5)="Tasty",1,0)</f>
        <v>1</v>
      </c>
      <c r="P48" s="1" t="str">
        <f>VLOOKUP(Session_2_data_file_1_payroll_data[[#This Row],[Employee ID]],Session_2_data_file_2_reference_data[[Employee ID]:[Gender]],2)</f>
        <v>Plant Leader</v>
      </c>
      <c r="Q48" s="1" t="str">
        <f>VLOOKUP(Session_2_data_file_1_payroll_data[[#This Row],[Employee ID]],Session_2_data_file_2_reference_data[[Employee ID]:[Gender]],3)</f>
        <v>M</v>
      </c>
      <c r="W48">
        <f t="shared" si="1"/>
        <v>9.9996437921883632E-2</v>
      </c>
    </row>
    <row r="49" spans="1:23" x14ac:dyDescent="0.35">
      <c r="A49">
        <v>123477</v>
      </c>
      <c r="B49" s="1" t="s">
        <v>8</v>
      </c>
      <c r="C49" s="1" t="s">
        <v>8</v>
      </c>
      <c r="D49" s="1" t="str">
        <f>IF(Session_2_data_file_1_payroll_data[[#This Row],[State]]="NJ","Tasty New Jersey", Session_2_data_file_1_payroll_data[[#This Row],[Division]])</f>
        <v>Tasty New York</v>
      </c>
      <c r="E49" s="1" t="s">
        <v>16</v>
      </c>
      <c r="F49">
        <v>141672</v>
      </c>
      <c r="G49" s="1" t="s">
        <v>15</v>
      </c>
      <c r="H49" s="2">
        <v>33891</v>
      </c>
      <c r="I49">
        <v>3360</v>
      </c>
      <c r="J49">
        <v>5000</v>
      </c>
      <c r="K49" s="5" t="s">
        <v>39</v>
      </c>
      <c r="L49" s="5">
        <f>SUM(Session_2_data_file_1_payroll_data[[#This Row],[Salary]],Session_2_data_file_1_payroll_data[[#This Row],[Overtime_Pay]])</f>
        <v>141672</v>
      </c>
      <c r="M49">
        <f t="shared" si="0"/>
        <v>141672</v>
      </c>
      <c r="N49" s="1">
        <f ca="1">YEAR(TODAY()) - YEAR(Session_2_data_file_1_payroll_data[[#This Row],[Start Date]])</f>
        <v>29</v>
      </c>
      <c r="O49" s="1">
        <f>IF(LEFT(Session_2_data_file_1_payroll_data[[#This Row],[Operating Unit]],5)="Tasty",1,0)</f>
        <v>0</v>
      </c>
      <c r="P49" s="1" t="str">
        <f>VLOOKUP(Session_2_data_file_1_payroll_data[[#This Row],[Employee ID]],Session_2_data_file_2_reference_data[[Employee ID]:[Gender]],2)</f>
        <v>Plant Manager</v>
      </c>
      <c r="Q49" s="1" t="str">
        <f>VLOOKUP(Session_2_data_file_1_payroll_data[[#This Row],[Employee ID]],Session_2_data_file_2_reference_data[[Employee ID]:[Gender]],3)</f>
        <v>M</v>
      </c>
      <c r="W49">
        <f t="shared" si="1"/>
        <v>5.999774126150545E-2</v>
      </c>
    </row>
    <row r="50" spans="1:23" x14ac:dyDescent="0.35">
      <c r="A50">
        <v>383</v>
      </c>
      <c r="B50" s="1" t="s">
        <v>8</v>
      </c>
      <c r="C50" s="1" t="s">
        <v>8</v>
      </c>
      <c r="D50" s="1" t="str">
        <f>IF(Session_2_data_file_1_payroll_data[[#This Row],[State]]="NJ","Tasty New Jersey", Session_2_data_file_1_payroll_data[[#This Row],[Division]])</f>
        <v>Tasty New York</v>
      </c>
      <c r="E50" s="1" t="s">
        <v>12</v>
      </c>
      <c r="F50">
        <v>76752</v>
      </c>
      <c r="G50" s="1" t="s">
        <v>40</v>
      </c>
      <c r="H50" s="2">
        <v>40943</v>
      </c>
      <c r="I50">
        <v>3810</v>
      </c>
      <c r="J50">
        <v>2000</v>
      </c>
      <c r="K50" s="5" t="s">
        <v>11</v>
      </c>
      <c r="L50" s="5">
        <f>SUM(Session_2_data_file_1_payroll_data[[#This Row],[Salary]],Session_2_data_file_1_payroll_data[[#This Row],[Overtime_Pay]])</f>
        <v>76752</v>
      </c>
      <c r="M50">
        <f t="shared" si="0"/>
        <v>76752</v>
      </c>
      <c r="N50" s="1">
        <f ca="1">YEAR(TODAY()) - YEAR(Session_2_data_file_1_payroll_data[[#This Row],[Start Date]])</f>
        <v>9</v>
      </c>
      <c r="O50" s="1">
        <f>IF(LEFT(Session_2_data_file_1_payroll_data[[#This Row],[Operating Unit]],5)="Tasty",1,0)</f>
        <v>0</v>
      </c>
      <c r="P50" s="1" t="str">
        <f>VLOOKUP(Session_2_data_file_1_payroll_data[[#This Row],[Employee ID]],Session_2_data_file_2_reference_data[[Employee ID]:[Gender]],2)</f>
        <v>IT Manager</v>
      </c>
      <c r="Q50" s="1" t="str">
        <f>VLOOKUP(Session_2_data_file_1_payroll_data[[#This Row],[Employee ID]],Session_2_data_file_2_reference_data[[Employee ID]:[Gender]],3)</f>
        <v>M</v>
      </c>
      <c r="W50">
        <f t="shared" si="1"/>
        <v>0</v>
      </c>
    </row>
    <row r="51" spans="1:23" x14ac:dyDescent="0.35">
      <c r="A51">
        <v>126919</v>
      </c>
      <c r="B51" s="1" t="s">
        <v>8</v>
      </c>
      <c r="C51" s="1" t="s">
        <v>8</v>
      </c>
      <c r="D51" s="1" t="str">
        <f>IF(Session_2_data_file_1_payroll_data[[#This Row],[State]]="NJ","Tasty New Jersey", Session_2_data_file_1_payroll_data[[#This Row],[Division]])</f>
        <v>Tasty New York</v>
      </c>
      <c r="E51" s="1" t="s">
        <v>33</v>
      </c>
      <c r="F51">
        <v>175052</v>
      </c>
      <c r="G51" s="1" t="s">
        <v>13</v>
      </c>
      <c r="H51" s="2">
        <v>30524</v>
      </c>
      <c r="I51">
        <v>3344</v>
      </c>
      <c r="J51">
        <v>1001</v>
      </c>
      <c r="K51" s="5" t="s">
        <v>11</v>
      </c>
      <c r="L51" s="5">
        <f>SUM(Session_2_data_file_1_payroll_data[[#This Row],[Salary]],Session_2_data_file_1_payroll_data[[#This Row],[Overtime_Pay]])</f>
        <v>175052</v>
      </c>
      <c r="M51">
        <f t="shared" si="0"/>
        <v>175052</v>
      </c>
      <c r="N51" s="1">
        <f ca="1">YEAR(TODAY()) - YEAR(Session_2_data_file_1_payroll_data[[#This Row],[Start Date]])</f>
        <v>38</v>
      </c>
      <c r="O51" s="1">
        <f>IF(LEFT(Session_2_data_file_1_payroll_data[[#This Row],[Operating Unit]],5)="Tasty",1,0)</f>
        <v>0</v>
      </c>
      <c r="P51" s="1" t="str">
        <f>VLOOKUP(Session_2_data_file_1_payroll_data[[#This Row],[Employee ID]],Session_2_data_file_2_reference_data[[Employee ID]:[Gender]],2)</f>
        <v>Head of Support Services</v>
      </c>
      <c r="Q51" s="1" t="str">
        <f>VLOOKUP(Session_2_data_file_1_payroll_data[[#This Row],[Employee ID]],Session_2_data_file_2_reference_data[[Employee ID]:[Gender]],3)</f>
        <v>F</v>
      </c>
      <c r="W51">
        <f t="shared" si="1"/>
        <v>0</v>
      </c>
    </row>
    <row r="52" spans="1:23" x14ac:dyDescent="0.35">
      <c r="A52">
        <v>126946</v>
      </c>
      <c r="B52" s="1" t="s">
        <v>8</v>
      </c>
      <c r="C52" s="1" t="s">
        <v>8</v>
      </c>
      <c r="D52" s="1" t="str">
        <f>IF(Session_2_data_file_1_payroll_data[[#This Row],[State]]="NJ","Tasty New Jersey", Session_2_data_file_1_payroll_data[[#This Row],[Division]])</f>
        <v>Tasty New York</v>
      </c>
      <c r="E52" s="1" t="s">
        <v>12</v>
      </c>
      <c r="F52">
        <v>129273</v>
      </c>
      <c r="G52" s="1" t="s">
        <v>13</v>
      </c>
      <c r="H52" s="2">
        <v>28312</v>
      </c>
      <c r="I52">
        <v>3318</v>
      </c>
      <c r="J52">
        <v>2127</v>
      </c>
      <c r="K52" s="5" t="s">
        <v>11</v>
      </c>
      <c r="L52" s="5">
        <f>SUM(Session_2_data_file_1_payroll_data[[#This Row],[Salary]],Session_2_data_file_1_payroll_data[[#This Row],[Overtime_Pay]])</f>
        <v>129273</v>
      </c>
      <c r="M52">
        <f t="shared" si="0"/>
        <v>129273</v>
      </c>
      <c r="N52" s="1">
        <f ca="1">YEAR(TODAY()) - YEAR(Session_2_data_file_1_payroll_data[[#This Row],[Start Date]])</f>
        <v>44</v>
      </c>
      <c r="O52" s="1">
        <f>IF(LEFT(Session_2_data_file_1_payroll_data[[#This Row],[Operating Unit]],5)="Tasty",1,0)</f>
        <v>0</v>
      </c>
      <c r="P52" s="1" t="str">
        <f>VLOOKUP(Session_2_data_file_1_payroll_data[[#This Row],[Employee ID]],Session_2_data_file_2_reference_data[[Employee ID]:[Gender]],2)</f>
        <v>IT Leader</v>
      </c>
      <c r="Q52" s="1" t="str">
        <f>VLOOKUP(Session_2_data_file_1_payroll_data[[#This Row],[Employee ID]],Session_2_data_file_2_reference_data[[Employee ID]:[Gender]],3)</f>
        <v>F</v>
      </c>
      <c r="W52">
        <f t="shared" si="1"/>
        <v>0</v>
      </c>
    </row>
    <row r="53" spans="1:23" x14ac:dyDescent="0.35">
      <c r="A53">
        <v>127242</v>
      </c>
      <c r="B53" s="1" t="s">
        <v>8</v>
      </c>
      <c r="C53" s="1" t="s">
        <v>8</v>
      </c>
      <c r="D53" s="1" t="str">
        <f>IF(Session_2_data_file_1_payroll_data[[#This Row],[State]]="NJ","Tasty New Jersey", Session_2_data_file_1_payroll_data[[#This Row],[Division]])</f>
        <v>Tasty New York</v>
      </c>
      <c r="E53" s="1" t="s">
        <v>33</v>
      </c>
      <c r="F53">
        <v>60733.95</v>
      </c>
      <c r="G53" s="1" t="s">
        <v>13</v>
      </c>
      <c r="H53" s="2">
        <v>32869</v>
      </c>
      <c r="I53">
        <v>3344</v>
      </c>
      <c r="J53">
        <v>3934</v>
      </c>
      <c r="K53" s="5" t="s">
        <v>11</v>
      </c>
      <c r="L53" s="5">
        <f>SUM(Session_2_data_file_1_payroll_data[[#This Row],[Salary]],Session_2_data_file_1_payroll_data[[#This Row],[Overtime_Pay]])</f>
        <v>60733.95</v>
      </c>
      <c r="M53">
        <f t="shared" si="0"/>
        <v>60733.95</v>
      </c>
      <c r="N53" s="1">
        <f ca="1">YEAR(TODAY()) - YEAR(Session_2_data_file_1_payroll_data[[#This Row],[Start Date]])</f>
        <v>32</v>
      </c>
      <c r="O53" s="1">
        <f>IF(LEFT(Session_2_data_file_1_payroll_data[[#This Row],[Operating Unit]],5)="Tasty",1,0)</f>
        <v>0</v>
      </c>
      <c r="P53" s="1" t="str">
        <f>VLOOKUP(Session_2_data_file_1_payroll_data[[#This Row],[Employee ID]],Session_2_data_file_2_reference_data[[Employee ID]:[Gender]],2)</f>
        <v>Senior Assistant</v>
      </c>
      <c r="Q53" s="1" t="str">
        <f>VLOOKUP(Session_2_data_file_1_payroll_data[[#This Row],[Employee ID]],Session_2_data_file_2_reference_data[[Employee ID]:[Gender]],3)</f>
        <v>F</v>
      </c>
      <c r="W53">
        <f t="shared" si="1"/>
        <v>0</v>
      </c>
    </row>
    <row r="54" spans="1:23" x14ac:dyDescent="0.35">
      <c r="A54">
        <v>127345</v>
      </c>
      <c r="B54" s="1" t="s">
        <v>8</v>
      </c>
      <c r="C54" s="1" t="s">
        <v>8</v>
      </c>
      <c r="D54" s="1" t="str">
        <f>IF(Session_2_data_file_1_payroll_data[[#This Row],[State]]="NJ","Tasty New Jersey", Session_2_data_file_1_payroll_data[[#This Row],[Division]])</f>
        <v>Tasty New York</v>
      </c>
      <c r="E54" s="1" t="s">
        <v>33</v>
      </c>
      <c r="F54">
        <v>156180</v>
      </c>
      <c r="G54" s="1" t="s">
        <v>13</v>
      </c>
      <c r="H54" s="2">
        <v>32694</v>
      </c>
      <c r="I54">
        <v>3344</v>
      </c>
      <c r="J54">
        <v>3934</v>
      </c>
      <c r="K54" s="5" t="s">
        <v>11</v>
      </c>
      <c r="L54" s="5">
        <f>SUM(Session_2_data_file_1_payroll_data[[#This Row],[Salary]],Session_2_data_file_1_payroll_data[[#This Row],[Overtime_Pay]])</f>
        <v>156180</v>
      </c>
      <c r="M54">
        <f t="shared" si="0"/>
        <v>156180</v>
      </c>
      <c r="N54" s="1">
        <f ca="1">YEAR(TODAY()) - YEAR(Session_2_data_file_1_payroll_data[[#This Row],[Start Date]])</f>
        <v>32</v>
      </c>
      <c r="O54" s="1">
        <f>IF(LEFT(Session_2_data_file_1_payroll_data[[#This Row],[Operating Unit]],5)="Tasty",1,0)</f>
        <v>0</v>
      </c>
      <c r="P54" s="1" t="str">
        <f>VLOOKUP(Session_2_data_file_1_payroll_data[[#This Row],[Employee ID]],Session_2_data_file_2_reference_data[[Employee ID]:[Gender]],2)</f>
        <v>Team Leader</v>
      </c>
      <c r="Q54" s="1" t="str">
        <f>VLOOKUP(Session_2_data_file_1_payroll_data[[#This Row],[Employee ID]],Session_2_data_file_2_reference_data[[Employee ID]:[Gender]],3)</f>
        <v>M</v>
      </c>
      <c r="W54">
        <f t="shared" si="1"/>
        <v>0</v>
      </c>
    </row>
    <row r="55" spans="1:23" x14ac:dyDescent="0.35">
      <c r="A55">
        <v>131070</v>
      </c>
      <c r="B55" s="1" t="s">
        <v>8</v>
      </c>
      <c r="C55" s="1" t="s">
        <v>8</v>
      </c>
      <c r="D55" s="1" t="str">
        <f>IF(Session_2_data_file_1_payroll_data[[#This Row],[State]]="NJ","Tasty New Jersey", Session_2_data_file_1_payroll_data[[#This Row],[Division]])</f>
        <v>Tasty New York</v>
      </c>
      <c r="E55" s="1" t="s">
        <v>9</v>
      </c>
      <c r="F55">
        <v>87979</v>
      </c>
      <c r="G55" s="1" t="s">
        <v>15</v>
      </c>
      <c r="H55" s="2">
        <v>34360</v>
      </c>
      <c r="I55">
        <v>3361</v>
      </c>
      <c r="J55">
        <v>1600</v>
      </c>
      <c r="K55" s="5" t="s">
        <v>41</v>
      </c>
      <c r="L55" s="5">
        <f>SUM(Session_2_data_file_1_payroll_data[[#This Row],[Salary]],Session_2_data_file_1_payroll_data[[#This Row],[Overtime_Pay]])</f>
        <v>87979</v>
      </c>
      <c r="M55">
        <f t="shared" si="0"/>
        <v>87979</v>
      </c>
      <c r="N55" s="1">
        <f ca="1">YEAR(TODAY()) - YEAR(Session_2_data_file_1_payroll_data[[#This Row],[Start Date]])</f>
        <v>27</v>
      </c>
      <c r="O55" s="1">
        <f>IF(LEFT(Session_2_data_file_1_payroll_data[[#This Row],[Operating Unit]],5)="Tasty",1,0)</f>
        <v>1</v>
      </c>
      <c r="P55" s="1" t="str">
        <f>VLOOKUP(Session_2_data_file_1_payroll_data[[#This Row],[Employee ID]],Session_2_data_file_2_reference_data[[Employee ID]:[Gender]],2)</f>
        <v>Plant Supervisor</v>
      </c>
      <c r="Q55" s="1" t="str">
        <f>VLOOKUP(Session_2_data_file_1_payroll_data[[#This Row],[Employee ID]],Session_2_data_file_2_reference_data[[Employee ID]:[Gender]],3)</f>
        <v>F</v>
      </c>
      <c r="W55">
        <f t="shared" si="1"/>
        <v>0.13999931801907273</v>
      </c>
    </row>
    <row r="56" spans="1:23" x14ac:dyDescent="0.35">
      <c r="A56">
        <v>133926</v>
      </c>
      <c r="B56" s="1" t="s">
        <v>8</v>
      </c>
      <c r="C56" s="1" t="s">
        <v>8</v>
      </c>
      <c r="D56" s="1" t="str">
        <f>IF(Session_2_data_file_1_payroll_data[[#This Row],[State]]="NJ","Tasty New Jersey", Session_2_data_file_1_payroll_data[[#This Row],[Division]])</f>
        <v>Tasty New York</v>
      </c>
      <c r="E56" s="1" t="s">
        <v>9</v>
      </c>
      <c r="F56">
        <v>45619</v>
      </c>
      <c r="G56" s="1" t="s">
        <v>24</v>
      </c>
      <c r="H56" s="2">
        <v>35081</v>
      </c>
      <c r="I56">
        <v>3361</v>
      </c>
      <c r="J56">
        <v>6000</v>
      </c>
      <c r="K56" s="5" t="s">
        <v>42</v>
      </c>
      <c r="L56" s="5">
        <f>SUM(Session_2_data_file_1_payroll_data[[#This Row],[Salary]],Session_2_data_file_1_payroll_data[[#This Row],[Overtime_Pay]])</f>
        <v>45619</v>
      </c>
      <c r="M56">
        <f t="shared" si="0"/>
        <v>45619</v>
      </c>
      <c r="N56" s="1">
        <f ca="1">YEAR(TODAY()) - YEAR(Session_2_data_file_1_payroll_data[[#This Row],[Start Date]])</f>
        <v>25</v>
      </c>
      <c r="O56" s="1">
        <f>IF(LEFT(Session_2_data_file_1_payroll_data[[#This Row],[Operating Unit]],5)="Tasty",1,0)</f>
        <v>1</v>
      </c>
      <c r="P56" s="1" t="str">
        <f>VLOOKUP(Session_2_data_file_1_payroll_data[[#This Row],[Employee ID]],Session_2_data_file_2_reference_data[[Employee ID]:[Gender]],2)</f>
        <v>Plant Worker</v>
      </c>
      <c r="Q56" s="1" t="str">
        <f>VLOOKUP(Session_2_data_file_1_payroll_data[[#This Row],[Employee ID]],Session_2_data_file_2_reference_data[[Employee ID]:[Gender]],3)</f>
        <v>M</v>
      </c>
      <c r="W56">
        <f t="shared" si="1"/>
        <v>0.1599991231723624</v>
      </c>
    </row>
    <row r="57" spans="1:23" x14ac:dyDescent="0.35">
      <c r="A57">
        <v>136281</v>
      </c>
      <c r="B57" s="1" t="s">
        <v>8</v>
      </c>
      <c r="C57" s="1" t="s">
        <v>181</v>
      </c>
      <c r="D57" s="1" t="str">
        <f>IF(Session_2_data_file_1_payroll_data[[#This Row],[State]]="NJ","Tasty New Jersey", Session_2_data_file_1_payroll_data[[#This Row],[Division]])</f>
        <v>Tasty New Jersey</v>
      </c>
      <c r="E57" s="1" t="s">
        <v>12</v>
      </c>
      <c r="F57">
        <v>87718</v>
      </c>
      <c r="G57" s="1" t="s">
        <v>10</v>
      </c>
      <c r="H57" s="2">
        <v>36320</v>
      </c>
      <c r="I57">
        <v>3318</v>
      </c>
      <c r="J57">
        <v>2127</v>
      </c>
      <c r="K57" s="5" t="s">
        <v>11</v>
      </c>
      <c r="L57" s="5">
        <f>SUM(Session_2_data_file_1_payroll_data[[#This Row],[Salary]],Session_2_data_file_1_payroll_data[[#This Row],[Overtime_Pay]])</f>
        <v>87718</v>
      </c>
      <c r="M57">
        <f t="shared" si="0"/>
        <v>87718</v>
      </c>
      <c r="N57" s="1">
        <f ca="1">YEAR(TODAY()) - YEAR(Session_2_data_file_1_payroll_data[[#This Row],[Start Date]])</f>
        <v>22</v>
      </c>
      <c r="O57" s="1">
        <f>IF(LEFT(Session_2_data_file_1_payroll_data[[#This Row],[Operating Unit]],5)="Tasty",1,0)</f>
        <v>0</v>
      </c>
      <c r="P57" s="1" t="str">
        <f>VLOOKUP(Session_2_data_file_1_payroll_data[[#This Row],[Employee ID]],Session_2_data_file_2_reference_data[[Employee ID]:[Gender]],2)</f>
        <v>IT Manager</v>
      </c>
      <c r="Q57" s="1" t="str">
        <f>VLOOKUP(Session_2_data_file_1_payroll_data[[#This Row],[Employee ID]],Session_2_data_file_2_reference_data[[Employee ID]:[Gender]],3)</f>
        <v>M</v>
      </c>
      <c r="W57">
        <f t="shared" si="1"/>
        <v>0</v>
      </c>
    </row>
    <row r="58" spans="1:23" x14ac:dyDescent="0.35">
      <c r="A58">
        <v>134633</v>
      </c>
      <c r="B58" s="1" t="s">
        <v>8</v>
      </c>
      <c r="C58" s="1" t="s">
        <v>8</v>
      </c>
      <c r="D58" s="1" t="str">
        <f>IF(Session_2_data_file_1_payroll_data[[#This Row],[State]]="NJ","Tasty New Jersey", Session_2_data_file_1_payroll_data[[#This Row],[Division]])</f>
        <v>Tasty New York</v>
      </c>
      <c r="E58" s="1" t="s">
        <v>20</v>
      </c>
      <c r="F58">
        <v>76331</v>
      </c>
      <c r="G58" s="1" t="s">
        <v>15</v>
      </c>
      <c r="H58" s="2">
        <v>34696</v>
      </c>
      <c r="I58">
        <v>3361</v>
      </c>
      <c r="J58">
        <v>5000</v>
      </c>
      <c r="K58" s="5" t="s">
        <v>43</v>
      </c>
      <c r="L58" s="5">
        <f>SUM(Session_2_data_file_1_payroll_data[[#This Row],[Salary]],Session_2_data_file_1_payroll_data[[#This Row],[Overtime_Pay]])</f>
        <v>76331</v>
      </c>
      <c r="M58">
        <f t="shared" si="0"/>
        <v>76331</v>
      </c>
      <c r="N58" s="1">
        <f ca="1">YEAR(TODAY()) - YEAR(Session_2_data_file_1_payroll_data[[#This Row],[Start Date]])</f>
        <v>27</v>
      </c>
      <c r="O58" s="1">
        <f>IF(LEFT(Session_2_data_file_1_payroll_data[[#This Row],[Operating Unit]],5)="Tasty",1,0)</f>
        <v>1</v>
      </c>
      <c r="P58" s="1" t="str">
        <f>VLOOKUP(Session_2_data_file_1_payroll_data[[#This Row],[Employee ID]],Session_2_data_file_2_reference_data[[Employee ID]:[Gender]],2)</f>
        <v>Plant Supervisor</v>
      </c>
      <c r="Q58" s="1" t="str">
        <f>VLOOKUP(Session_2_data_file_1_payroll_data[[#This Row],[Employee ID]],Session_2_data_file_2_reference_data[[Employee ID]:[Gender]],3)</f>
        <v>M</v>
      </c>
      <c r="W58">
        <f t="shared" si="1"/>
        <v>7.9993711598171119E-2</v>
      </c>
    </row>
    <row r="59" spans="1:23" x14ac:dyDescent="0.35">
      <c r="A59">
        <v>134017</v>
      </c>
      <c r="B59" s="1" t="s">
        <v>8</v>
      </c>
      <c r="C59" s="1" t="s">
        <v>181</v>
      </c>
      <c r="D59" s="1" t="str">
        <f>IF(Session_2_data_file_1_payroll_data[[#This Row],[State]]="NJ","Tasty New Jersey", Session_2_data_file_1_payroll_data[[#This Row],[Division]])</f>
        <v>Tasty New Jersey</v>
      </c>
      <c r="E59" s="1" t="s">
        <v>33</v>
      </c>
      <c r="F59">
        <v>115101</v>
      </c>
      <c r="G59" s="1" t="s">
        <v>10</v>
      </c>
      <c r="H59" s="2">
        <v>35249</v>
      </c>
      <c r="I59">
        <v>3343</v>
      </c>
      <c r="J59">
        <v>2000</v>
      </c>
      <c r="K59" s="5" t="s">
        <v>11</v>
      </c>
      <c r="L59" s="5">
        <f>SUM(Session_2_data_file_1_payroll_data[[#This Row],[Salary]],Session_2_data_file_1_payroll_data[[#This Row],[Overtime_Pay]])</f>
        <v>115101</v>
      </c>
      <c r="M59">
        <f t="shared" si="0"/>
        <v>115101</v>
      </c>
      <c r="N59" s="1">
        <f ca="1">YEAR(TODAY()) - YEAR(Session_2_data_file_1_payroll_data[[#This Row],[Start Date]])</f>
        <v>25</v>
      </c>
      <c r="O59" s="1">
        <f>IF(LEFT(Session_2_data_file_1_payroll_data[[#This Row],[Operating Unit]],5)="Tasty",1,0)</f>
        <v>0</v>
      </c>
      <c r="P59" s="1" t="str">
        <f>VLOOKUP(Session_2_data_file_1_payroll_data[[#This Row],[Employee ID]],Session_2_data_file_2_reference_data[[Employee ID]:[Gender]],2)</f>
        <v>Manager</v>
      </c>
      <c r="Q59" s="1" t="str">
        <f>VLOOKUP(Session_2_data_file_1_payroll_data[[#This Row],[Employee ID]],Session_2_data_file_2_reference_data[[Employee ID]:[Gender]],3)</f>
        <v>M</v>
      </c>
      <c r="W59">
        <f t="shared" si="1"/>
        <v>0</v>
      </c>
    </row>
    <row r="60" spans="1:23" x14ac:dyDescent="0.35">
      <c r="A60">
        <v>135961</v>
      </c>
      <c r="B60" s="1" t="s">
        <v>8</v>
      </c>
      <c r="C60" s="1" t="s">
        <v>8</v>
      </c>
      <c r="D60" s="1" t="str">
        <f>IF(Session_2_data_file_1_payroll_data[[#This Row],[State]]="NJ","Tasty New Jersey", Session_2_data_file_1_payroll_data[[#This Row],[Division]])</f>
        <v>Tasty New York</v>
      </c>
      <c r="E60" s="1" t="s">
        <v>16</v>
      </c>
      <c r="F60">
        <v>145025</v>
      </c>
      <c r="G60" s="1" t="s">
        <v>15</v>
      </c>
      <c r="H60" s="2">
        <v>34997</v>
      </c>
      <c r="I60">
        <v>3360</v>
      </c>
      <c r="J60">
        <v>1600</v>
      </c>
      <c r="K60" s="5" t="s">
        <v>44</v>
      </c>
      <c r="L60" s="5">
        <f>SUM(Session_2_data_file_1_payroll_data[[#This Row],[Salary]],Session_2_data_file_1_payroll_data[[#This Row],[Overtime_Pay]])</f>
        <v>145025</v>
      </c>
      <c r="M60">
        <f t="shared" si="0"/>
        <v>145025</v>
      </c>
      <c r="N60" s="1">
        <f ca="1">YEAR(TODAY()) - YEAR(Session_2_data_file_1_payroll_data[[#This Row],[Start Date]])</f>
        <v>26</v>
      </c>
      <c r="O60" s="1">
        <f>IF(LEFT(Session_2_data_file_1_payroll_data[[#This Row],[Operating Unit]],5)="Tasty",1,0)</f>
        <v>0</v>
      </c>
      <c r="P60" s="1" t="str">
        <f>VLOOKUP(Session_2_data_file_1_payroll_data[[#This Row],[Employee ID]],Session_2_data_file_2_reference_data[[Employee ID]:[Gender]],2)</f>
        <v>Plant Manager</v>
      </c>
      <c r="Q60" s="1" t="str">
        <f>VLOOKUP(Session_2_data_file_1_payroll_data[[#This Row],[Employee ID]],Session_2_data_file_2_reference_data[[Employee ID]:[Gender]],3)</f>
        <v>M</v>
      </c>
      <c r="W60">
        <f t="shared" si="1"/>
        <v>0.15000172384071711</v>
      </c>
    </row>
    <row r="61" spans="1:23" x14ac:dyDescent="0.35">
      <c r="A61">
        <v>134017</v>
      </c>
      <c r="B61" s="1" t="s">
        <v>8</v>
      </c>
      <c r="C61" s="1" t="s">
        <v>181</v>
      </c>
      <c r="D61" s="1" t="str">
        <f>IF(Session_2_data_file_1_payroll_data[[#This Row],[State]]="NJ","Tasty New Jersey", Session_2_data_file_1_payroll_data[[#This Row],[Division]])</f>
        <v>Tasty New Jersey</v>
      </c>
      <c r="E61" s="1" t="s">
        <v>33</v>
      </c>
      <c r="F61">
        <v>115101</v>
      </c>
      <c r="G61" s="1" t="s">
        <v>10</v>
      </c>
      <c r="H61" s="2">
        <v>35249</v>
      </c>
      <c r="I61">
        <v>3343</v>
      </c>
      <c r="J61">
        <v>2000</v>
      </c>
      <c r="K61" s="5" t="s">
        <v>11</v>
      </c>
      <c r="L61" s="5">
        <f>SUM(Session_2_data_file_1_payroll_data[[#This Row],[Salary]],Session_2_data_file_1_payroll_data[[#This Row],[Overtime_Pay]])</f>
        <v>115101</v>
      </c>
      <c r="M61">
        <f t="shared" si="0"/>
        <v>115101</v>
      </c>
      <c r="N61" s="1">
        <f ca="1">YEAR(TODAY()) - YEAR(Session_2_data_file_1_payroll_data[[#This Row],[Start Date]])</f>
        <v>25</v>
      </c>
      <c r="O61" s="1">
        <f>IF(LEFT(Session_2_data_file_1_payroll_data[[#This Row],[Operating Unit]],5)="Tasty",1,0)</f>
        <v>0</v>
      </c>
      <c r="P61" s="1" t="str">
        <f>VLOOKUP(Session_2_data_file_1_payroll_data[[#This Row],[Employee ID]],Session_2_data_file_2_reference_data[[Employee ID]:[Gender]],2)</f>
        <v>Manager</v>
      </c>
      <c r="Q61" s="1" t="str">
        <f>VLOOKUP(Session_2_data_file_1_payroll_data[[#This Row],[Employee ID]],Session_2_data_file_2_reference_data[[Employee ID]:[Gender]],3)</f>
        <v>M</v>
      </c>
      <c r="W61">
        <f t="shared" si="1"/>
        <v>0</v>
      </c>
    </row>
    <row r="62" spans="1:23" x14ac:dyDescent="0.35">
      <c r="A62">
        <v>138374</v>
      </c>
      <c r="B62" s="1" t="s">
        <v>8</v>
      </c>
      <c r="C62" s="1" t="s">
        <v>181</v>
      </c>
      <c r="D62" s="1" t="str">
        <f>IF(Session_2_data_file_1_payroll_data[[#This Row],[State]]="NJ","Tasty New Jersey", Session_2_data_file_1_payroll_data[[#This Row],[Division]])</f>
        <v>Tasty New Jersey</v>
      </c>
      <c r="E62" s="1" t="s">
        <v>30</v>
      </c>
      <c r="F62">
        <v>49609</v>
      </c>
      <c r="G62" s="1" t="s">
        <v>10</v>
      </c>
      <c r="H62" s="2">
        <v>37384</v>
      </c>
      <c r="I62">
        <v>3352</v>
      </c>
      <c r="J62">
        <v>2000</v>
      </c>
      <c r="K62" s="5" t="s">
        <v>11</v>
      </c>
      <c r="L62" s="5">
        <f>SUM(Session_2_data_file_1_payroll_data[[#This Row],[Salary]],Session_2_data_file_1_payroll_data[[#This Row],[Overtime_Pay]])</f>
        <v>49609</v>
      </c>
      <c r="M62">
        <f t="shared" si="0"/>
        <v>49609</v>
      </c>
      <c r="N62" s="1">
        <f ca="1">YEAR(TODAY()) - YEAR(Session_2_data_file_1_payroll_data[[#This Row],[Start Date]])</f>
        <v>19</v>
      </c>
      <c r="O62" s="1">
        <f>IF(LEFT(Session_2_data_file_1_payroll_data[[#This Row],[Operating Unit]],5)="Tasty",1,0)</f>
        <v>0</v>
      </c>
      <c r="P62" s="1" t="str">
        <f>VLOOKUP(Session_2_data_file_1_payroll_data[[#This Row],[Employee ID]],Session_2_data_file_2_reference_data[[Employee ID]:[Gender]],2)</f>
        <v>Marketing Assistant</v>
      </c>
      <c r="Q62" s="1" t="str">
        <f>VLOOKUP(Session_2_data_file_1_payroll_data[[#This Row],[Employee ID]],Session_2_data_file_2_reference_data[[Employee ID]:[Gender]],3)</f>
        <v>F</v>
      </c>
      <c r="W62">
        <f t="shared" si="1"/>
        <v>0</v>
      </c>
    </row>
    <row r="63" spans="1:23" x14ac:dyDescent="0.35">
      <c r="A63">
        <v>139221</v>
      </c>
      <c r="B63" s="1" t="s">
        <v>8</v>
      </c>
      <c r="C63" s="1" t="s">
        <v>181</v>
      </c>
      <c r="D63" s="1" t="str">
        <f>IF(Session_2_data_file_1_payroll_data[[#This Row],[State]]="NJ","Tasty New Jersey", Session_2_data_file_1_payroll_data[[#This Row],[Division]])</f>
        <v>Tasty New Jersey</v>
      </c>
      <c r="E63" s="1" t="s">
        <v>30</v>
      </c>
      <c r="F63">
        <v>26116</v>
      </c>
      <c r="G63" s="1" t="s">
        <v>10</v>
      </c>
      <c r="H63" s="2">
        <v>38231</v>
      </c>
      <c r="I63">
        <v>3352</v>
      </c>
      <c r="J63">
        <v>2000</v>
      </c>
      <c r="K63" s="5" t="s">
        <v>11</v>
      </c>
      <c r="L63" s="5">
        <f>SUM(Session_2_data_file_1_payroll_data[[#This Row],[Salary]],Session_2_data_file_1_payroll_data[[#This Row],[Overtime_Pay]])</f>
        <v>26116</v>
      </c>
      <c r="M63">
        <f t="shared" si="0"/>
        <v>26116</v>
      </c>
      <c r="N63" s="1">
        <f ca="1">YEAR(TODAY()) - YEAR(Session_2_data_file_1_payroll_data[[#This Row],[Start Date]])</f>
        <v>17</v>
      </c>
      <c r="O63" s="1">
        <f>IF(LEFT(Session_2_data_file_1_payroll_data[[#This Row],[Operating Unit]],5)="Tasty",1,0)</f>
        <v>0</v>
      </c>
      <c r="P63" s="1" t="str">
        <f>VLOOKUP(Session_2_data_file_1_payroll_data[[#This Row],[Employee ID]],Session_2_data_file_2_reference_data[[Employee ID]:[Gender]],2)</f>
        <v>Marketing Assistant</v>
      </c>
      <c r="Q63" s="1" t="str">
        <f>VLOOKUP(Session_2_data_file_1_payroll_data[[#This Row],[Employee ID]],Session_2_data_file_2_reference_data[[Employee ID]:[Gender]],3)</f>
        <v>F</v>
      </c>
      <c r="W63">
        <f t="shared" si="1"/>
        <v>0</v>
      </c>
    </row>
    <row r="64" spans="1:23" x14ac:dyDescent="0.35">
      <c r="A64">
        <v>142534</v>
      </c>
      <c r="B64" s="1" t="s">
        <v>8</v>
      </c>
      <c r="C64" s="1" t="s">
        <v>181</v>
      </c>
      <c r="D64" s="1" t="str">
        <f>IF(Session_2_data_file_1_payroll_data[[#This Row],[State]]="NJ","Tasty New Jersey", Session_2_data_file_1_payroll_data[[#This Row],[Division]])</f>
        <v>Tasty New Jersey</v>
      </c>
      <c r="E64" s="1" t="s">
        <v>30</v>
      </c>
      <c r="F64">
        <v>109561</v>
      </c>
      <c r="G64" s="1" t="s">
        <v>10</v>
      </c>
      <c r="H64" s="2">
        <v>38448</v>
      </c>
      <c r="I64">
        <v>3352</v>
      </c>
      <c r="J64">
        <v>1001</v>
      </c>
      <c r="K64" s="5" t="s">
        <v>11</v>
      </c>
      <c r="L64" s="5">
        <f>SUM(Session_2_data_file_1_payroll_data[[#This Row],[Salary]],Session_2_data_file_1_payroll_data[[#This Row],[Overtime_Pay]])</f>
        <v>109561</v>
      </c>
      <c r="M64">
        <f t="shared" si="0"/>
        <v>109561</v>
      </c>
      <c r="N64" s="1">
        <f ca="1">YEAR(TODAY()) - YEAR(Session_2_data_file_1_payroll_data[[#This Row],[Start Date]])</f>
        <v>16</v>
      </c>
      <c r="O64" s="1">
        <f>IF(LEFT(Session_2_data_file_1_payroll_data[[#This Row],[Operating Unit]],5)="Tasty",1,0)</f>
        <v>0</v>
      </c>
      <c r="P64" s="1" t="str">
        <f>VLOOKUP(Session_2_data_file_1_payroll_data[[#This Row],[Employee ID]],Session_2_data_file_2_reference_data[[Employee ID]:[Gender]],2)</f>
        <v>Marketing Manager</v>
      </c>
      <c r="Q64" s="1" t="str">
        <f>VLOOKUP(Session_2_data_file_1_payroll_data[[#This Row],[Employee ID]],Session_2_data_file_2_reference_data[[Employee ID]:[Gender]],3)</f>
        <v>F</v>
      </c>
      <c r="W64">
        <f t="shared" si="1"/>
        <v>0</v>
      </c>
    </row>
    <row r="65" spans="1:23" x14ac:dyDescent="0.35">
      <c r="A65">
        <v>92386</v>
      </c>
      <c r="B65" s="1" t="s">
        <v>8</v>
      </c>
      <c r="C65" s="1" t="s">
        <v>181</v>
      </c>
      <c r="D65" s="1" t="str">
        <f>IF(Session_2_data_file_1_payroll_data[[#This Row],[State]]="NJ","Tasty New Jersey", Session_2_data_file_1_payroll_data[[#This Row],[Division]])</f>
        <v>Tasty New Jersey</v>
      </c>
      <c r="E65" s="1" t="s">
        <v>30</v>
      </c>
      <c r="F65">
        <v>66402.210000000006</v>
      </c>
      <c r="G65" s="1" t="s">
        <v>10</v>
      </c>
      <c r="H65" s="2">
        <v>30951</v>
      </c>
      <c r="I65">
        <v>3352</v>
      </c>
      <c r="J65">
        <v>2000</v>
      </c>
      <c r="K65" s="5" t="s">
        <v>11</v>
      </c>
      <c r="L65" s="5">
        <f>SUM(Session_2_data_file_1_payroll_data[[#This Row],[Salary]],Session_2_data_file_1_payroll_data[[#This Row],[Overtime_Pay]])</f>
        <v>66402.210000000006</v>
      </c>
      <c r="M65">
        <f t="shared" si="0"/>
        <v>66402.210000000006</v>
      </c>
      <c r="N65" s="1">
        <f ca="1">YEAR(TODAY()) - YEAR(Session_2_data_file_1_payroll_data[[#This Row],[Start Date]])</f>
        <v>37</v>
      </c>
      <c r="O65" s="1">
        <f>IF(LEFT(Session_2_data_file_1_payroll_data[[#This Row],[Operating Unit]],5)="Tasty",1,0)</f>
        <v>0</v>
      </c>
      <c r="P65" s="1" t="str">
        <f>VLOOKUP(Session_2_data_file_1_payroll_data[[#This Row],[Employee ID]],Session_2_data_file_2_reference_data[[Employee ID]:[Gender]],2)</f>
        <v>Marketing Senior Assistant</v>
      </c>
      <c r="Q65" s="1" t="str">
        <f>VLOOKUP(Session_2_data_file_1_payroll_data[[#This Row],[Employee ID]],Session_2_data_file_2_reference_data[[Employee ID]:[Gender]],3)</f>
        <v>F</v>
      </c>
      <c r="W65">
        <f t="shared" si="1"/>
        <v>0</v>
      </c>
    </row>
    <row r="66" spans="1:23" x14ac:dyDescent="0.35">
      <c r="A66">
        <v>136514</v>
      </c>
      <c r="B66" s="1" t="s">
        <v>8</v>
      </c>
      <c r="C66" s="1" t="s">
        <v>8</v>
      </c>
      <c r="D66" s="1" t="str">
        <f>IF(Session_2_data_file_1_payroll_data[[#This Row],[State]]="NJ","Tasty New Jersey", Session_2_data_file_1_payroll_data[[#This Row],[Division]])</f>
        <v>Tasty New York</v>
      </c>
      <c r="E66" s="1" t="s">
        <v>9</v>
      </c>
      <c r="F66">
        <v>46210</v>
      </c>
      <c r="G66" s="1" t="s">
        <v>24</v>
      </c>
      <c r="H66" s="2">
        <v>41415</v>
      </c>
      <c r="I66">
        <v>3361</v>
      </c>
      <c r="J66">
        <v>6000</v>
      </c>
      <c r="K66" s="5" t="s">
        <v>45</v>
      </c>
      <c r="L66" s="5">
        <f>SUM(Session_2_data_file_1_payroll_data[[#This Row],[Salary]],Session_2_data_file_1_payroll_data[[#This Row],[Overtime_Pay]])</f>
        <v>46210</v>
      </c>
      <c r="M66">
        <f t="shared" ref="M66:M129" si="2">SUM(F66,K66)</f>
        <v>46210</v>
      </c>
      <c r="N66" s="1">
        <f ca="1">YEAR(TODAY()) - YEAR(Session_2_data_file_1_payroll_data[[#This Row],[Start Date]])</f>
        <v>8</v>
      </c>
      <c r="O66" s="1">
        <f>IF(LEFT(Session_2_data_file_1_payroll_data[[#This Row],[Operating Unit]],5)="Tasty",1,0)</f>
        <v>1</v>
      </c>
      <c r="P66" s="1" t="str">
        <f>VLOOKUP(Session_2_data_file_1_payroll_data[[#This Row],[Employee ID]],Session_2_data_file_2_reference_data[[Employee ID]:[Gender]],2)</f>
        <v>Plant Worker</v>
      </c>
      <c r="Q66" s="1" t="str">
        <f>VLOOKUP(Session_2_data_file_1_payroll_data[[#This Row],[Employee ID]],Session_2_data_file_2_reference_data[[Employee ID]:[Gender]],3)</f>
        <v>M</v>
      </c>
      <c r="W66">
        <f t="shared" si="1"/>
        <v>0.15001082016879463</v>
      </c>
    </row>
    <row r="67" spans="1:23" x14ac:dyDescent="0.35">
      <c r="A67">
        <v>110662</v>
      </c>
      <c r="B67" s="1" t="s">
        <v>8</v>
      </c>
      <c r="C67" s="1" t="s">
        <v>181</v>
      </c>
      <c r="D67" s="1" t="str">
        <f>IF(Session_2_data_file_1_payroll_data[[#This Row],[State]]="NJ","Tasty New Jersey", Session_2_data_file_1_payroll_data[[#This Row],[Division]])</f>
        <v>Tasty New Jersey</v>
      </c>
      <c r="E67" s="1" t="s">
        <v>27</v>
      </c>
      <c r="F67">
        <v>163752</v>
      </c>
      <c r="G67" s="1" t="s">
        <v>10</v>
      </c>
      <c r="H67" s="2">
        <v>30188</v>
      </c>
      <c r="I67">
        <v>3340</v>
      </c>
      <c r="J67">
        <v>2150</v>
      </c>
      <c r="K67" s="5" t="s">
        <v>46</v>
      </c>
      <c r="L67" s="5">
        <f>SUM(Session_2_data_file_1_payroll_data[[#This Row],[Salary]],Session_2_data_file_1_payroll_data[[#This Row],[Overtime_Pay]])</f>
        <v>163752</v>
      </c>
      <c r="M67">
        <f t="shared" si="2"/>
        <v>163752</v>
      </c>
      <c r="N67" s="1">
        <f ca="1">YEAR(TODAY()) - YEAR(Session_2_data_file_1_payroll_data[[#This Row],[Start Date]])</f>
        <v>39</v>
      </c>
      <c r="O67" s="1">
        <f>IF(LEFT(Session_2_data_file_1_payroll_data[[#This Row],[Operating Unit]],5)="Tasty",1,0)</f>
        <v>1</v>
      </c>
      <c r="P67" s="1" t="str">
        <f>VLOOKUP(Session_2_data_file_1_payroll_data[[#This Row],[Employee ID]],Session_2_data_file_2_reference_data[[Employee ID]:[Gender]],2)</f>
        <v>Plant Leader</v>
      </c>
      <c r="Q67" s="1" t="str">
        <f>VLOOKUP(Session_2_data_file_1_payroll_data[[#This Row],[Employee ID]],Session_2_data_file_2_reference_data[[Employee ID]:[Gender]],3)</f>
        <v>M</v>
      </c>
      <c r="W67">
        <f t="shared" ref="W67:W130" si="3">IFERROR(K67/L67,0)</f>
        <v>0.23000024427182569</v>
      </c>
    </row>
    <row r="68" spans="1:23" x14ac:dyDescent="0.35">
      <c r="A68">
        <v>136731</v>
      </c>
      <c r="B68" s="1" t="s">
        <v>8</v>
      </c>
      <c r="C68" s="1" t="s">
        <v>8</v>
      </c>
      <c r="D68" s="1" t="str">
        <f>IF(Session_2_data_file_1_payroll_data[[#This Row],[State]]="NJ","Tasty New Jersey", Session_2_data_file_1_payroll_data[[#This Row],[Division]])</f>
        <v>Tasty New York</v>
      </c>
      <c r="E68" s="1" t="s">
        <v>9</v>
      </c>
      <c r="F68">
        <v>23914</v>
      </c>
      <c r="G68" s="1" t="s">
        <v>24</v>
      </c>
      <c r="H68" s="2">
        <v>36488</v>
      </c>
      <c r="I68">
        <v>3361</v>
      </c>
      <c r="J68">
        <v>6000</v>
      </c>
      <c r="K68" s="5" t="s">
        <v>11</v>
      </c>
      <c r="L68" s="5">
        <f>SUM(Session_2_data_file_1_payroll_data[[#This Row],[Salary]],Session_2_data_file_1_payroll_data[[#This Row],[Overtime_Pay]])</f>
        <v>23914</v>
      </c>
      <c r="M68">
        <f t="shared" si="2"/>
        <v>23914</v>
      </c>
      <c r="N68" s="1">
        <f ca="1">YEAR(TODAY()) - YEAR(Session_2_data_file_1_payroll_data[[#This Row],[Start Date]])</f>
        <v>22</v>
      </c>
      <c r="O68" s="1">
        <f>IF(LEFT(Session_2_data_file_1_payroll_data[[#This Row],[Operating Unit]],5)="Tasty",1,0)</f>
        <v>1</v>
      </c>
      <c r="P68" s="1" t="str">
        <f>VLOOKUP(Session_2_data_file_1_payroll_data[[#This Row],[Employee ID]],Session_2_data_file_2_reference_data[[Employee ID]:[Gender]],2)</f>
        <v>Administrative Support</v>
      </c>
      <c r="Q68" s="1" t="str">
        <f>VLOOKUP(Session_2_data_file_1_payroll_data[[#This Row],[Employee ID]],Session_2_data_file_2_reference_data[[Employee ID]:[Gender]],3)</f>
        <v>F</v>
      </c>
      <c r="W68">
        <f t="shared" si="3"/>
        <v>0</v>
      </c>
    </row>
    <row r="69" spans="1:23" x14ac:dyDescent="0.35">
      <c r="A69">
        <v>140363</v>
      </c>
      <c r="B69" s="1" t="s">
        <v>8</v>
      </c>
      <c r="C69" s="1" t="s">
        <v>181</v>
      </c>
      <c r="D69" s="1" t="str">
        <f>IF(Session_2_data_file_1_payroll_data[[#This Row],[State]]="NJ","Tasty New Jersey", Session_2_data_file_1_payroll_data[[#This Row],[Division]])</f>
        <v>Tasty New Jersey</v>
      </c>
      <c r="E69" s="1" t="s">
        <v>9</v>
      </c>
      <c r="F69">
        <v>141690</v>
      </c>
      <c r="G69" s="1" t="s">
        <v>10</v>
      </c>
      <c r="H69" s="2">
        <v>38448</v>
      </c>
      <c r="I69">
        <v>3312</v>
      </c>
      <c r="J69">
        <v>2000</v>
      </c>
      <c r="K69" s="5" t="s">
        <v>47</v>
      </c>
      <c r="L69" s="5">
        <f>SUM(Session_2_data_file_1_payroll_data[[#This Row],[Salary]],Session_2_data_file_1_payroll_data[[#This Row],[Overtime_Pay]])</f>
        <v>141690</v>
      </c>
      <c r="M69">
        <f t="shared" si="2"/>
        <v>141690</v>
      </c>
      <c r="N69" s="1">
        <f ca="1">YEAR(TODAY()) - YEAR(Session_2_data_file_1_payroll_data[[#This Row],[Start Date]])</f>
        <v>16</v>
      </c>
      <c r="O69" s="1">
        <f>IF(LEFT(Session_2_data_file_1_payroll_data[[#This Row],[Operating Unit]],5)="Tasty",1,0)</f>
        <v>1</v>
      </c>
      <c r="P69" s="1" t="str">
        <f>VLOOKUP(Session_2_data_file_1_payroll_data[[#This Row],[Employee ID]],Session_2_data_file_2_reference_data[[Employee ID]:[Gender]],2)</f>
        <v>Plant Leader</v>
      </c>
      <c r="Q69" s="1" t="str">
        <f>VLOOKUP(Session_2_data_file_1_payroll_data[[#This Row],[Employee ID]],Session_2_data_file_2_reference_data[[Employee ID]:[Gender]],3)</f>
        <v>M</v>
      </c>
      <c r="W69">
        <f t="shared" si="3"/>
        <v>0.48057025901616207</v>
      </c>
    </row>
    <row r="70" spans="1:23" x14ac:dyDescent="0.35">
      <c r="A70">
        <v>136929</v>
      </c>
      <c r="B70" s="1" t="s">
        <v>8</v>
      </c>
      <c r="C70" s="1" t="s">
        <v>8</v>
      </c>
      <c r="D70" s="1" t="str">
        <f>IF(Session_2_data_file_1_payroll_data[[#This Row],[State]]="NJ","Tasty New Jersey", Session_2_data_file_1_payroll_data[[#This Row],[Division]])</f>
        <v>Tasty New York</v>
      </c>
      <c r="E70" s="1" t="s">
        <v>9</v>
      </c>
      <c r="F70">
        <v>47927</v>
      </c>
      <c r="G70" s="1" t="s">
        <v>24</v>
      </c>
      <c r="H70" s="2">
        <v>35893</v>
      </c>
      <c r="I70">
        <v>3338</v>
      </c>
      <c r="J70">
        <v>6000</v>
      </c>
      <c r="K70" s="5" t="s">
        <v>48</v>
      </c>
      <c r="L70" s="5">
        <f>SUM(Session_2_data_file_1_payroll_data[[#This Row],[Salary]],Session_2_data_file_1_payroll_data[[#This Row],[Overtime_Pay]])</f>
        <v>47927</v>
      </c>
      <c r="M70">
        <f t="shared" si="2"/>
        <v>47927</v>
      </c>
      <c r="N70" s="1">
        <f ca="1">YEAR(TODAY()) - YEAR(Session_2_data_file_1_payroll_data[[#This Row],[Start Date]])</f>
        <v>23</v>
      </c>
      <c r="O70" s="1">
        <f>IF(LEFT(Session_2_data_file_1_payroll_data[[#This Row],[Operating Unit]],5)="Tasty",1,0)</f>
        <v>1</v>
      </c>
      <c r="P70" s="1" t="str">
        <f>VLOOKUP(Session_2_data_file_1_payroll_data[[#This Row],[Employee ID]],Session_2_data_file_2_reference_data[[Employee ID]:[Gender]],2)</f>
        <v>Plant Worker</v>
      </c>
      <c r="Q70" s="1" t="str">
        <f>VLOOKUP(Session_2_data_file_1_payroll_data[[#This Row],[Employee ID]],Session_2_data_file_2_reference_data[[Employee ID]:[Gender]],3)</f>
        <v>M</v>
      </c>
      <c r="W70">
        <f t="shared" si="3"/>
        <v>0.11999499238425104</v>
      </c>
    </row>
    <row r="71" spans="1:23" x14ac:dyDescent="0.35">
      <c r="A71">
        <v>136174</v>
      </c>
      <c r="B71" s="1" t="s">
        <v>8</v>
      </c>
      <c r="C71" s="1" t="s">
        <v>181</v>
      </c>
      <c r="D71" s="1" t="str">
        <f>IF(Session_2_data_file_1_payroll_data[[#This Row],[State]]="NJ","Tasty New Jersey", Session_2_data_file_1_payroll_data[[#This Row],[Division]])</f>
        <v>Tasty New Jersey</v>
      </c>
      <c r="E71" s="1" t="s">
        <v>14</v>
      </c>
      <c r="F71">
        <v>53089</v>
      </c>
      <c r="G71" s="1" t="s">
        <v>10</v>
      </c>
      <c r="H71" s="2">
        <v>35760</v>
      </c>
      <c r="I71">
        <v>3364</v>
      </c>
      <c r="J71">
        <v>2000</v>
      </c>
      <c r="K71" s="5" t="s">
        <v>49</v>
      </c>
      <c r="L71" s="5">
        <f>SUM(Session_2_data_file_1_payroll_data[[#This Row],[Salary]],Session_2_data_file_1_payroll_data[[#This Row],[Overtime_Pay]])</f>
        <v>53089</v>
      </c>
      <c r="M71">
        <f t="shared" si="2"/>
        <v>53089</v>
      </c>
      <c r="N71" s="1">
        <f ca="1">YEAR(TODAY()) - YEAR(Session_2_data_file_1_payroll_data[[#This Row],[Start Date]])</f>
        <v>24</v>
      </c>
      <c r="O71" s="1">
        <f>IF(LEFT(Session_2_data_file_1_payroll_data[[#This Row],[Operating Unit]],5)="Tasty",1,0)</f>
        <v>1</v>
      </c>
      <c r="P71" s="1" t="str">
        <f>VLOOKUP(Session_2_data_file_1_payroll_data[[#This Row],[Employee ID]],Session_2_data_file_2_reference_data[[Employee ID]:[Gender]],2)</f>
        <v>Plant Manager</v>
      </c>
      <c r="Q71" s="1" t="str">
        <f>VLOOKUP(Session_2_data_file_1_payroll_data[[#This Row],[Employee ID]],Session_2_data_file_2_reference_data[[Employee ID]:[Gender]],3)</f>
        <v>M</v>
      </c>
      <c r="W71">
        <f t="shared" si="3"/>
        <v>0.22999114694192771</v>
      </c>
    </row>
    <row r="72" spans="1:23" x14ac:dyDescent="0.35">
      <c r="A72">
        <v>137080</v>
      </c>
      <c r="B72" s="1" t="s">
        <v>8</v>
      </c>
      <c r="C72" s="1" t="s">
        <v>8</v>
      </c>
      <c r="D72" s="1" t="str">
        <f>IF(Session_2_data_file_1_payroll_data[[#This Row],[State]]="NJ","Tasty New Jersey", Session_2_data_file_1_payroll_data[[#This Row],[Division]])</f>
        <v>Tasty New York</v>
      </c>
      <c r="E72" s="1" t="s">
        <v>27</v>
      </c>
      <c r="F72">
        <v>110844</v>
      </c>
      <c r="G72" s="1" t="s">
        <v>15</v>
      </c>
      <c r="H72" s="2">
        <v>28865</v>
      </c>
      <c r="I72">
        <v>3339</v>
      </c>
      <c r="J72">
        <v>2000</v>
      </c>
      <c r="K72" s="5" t="s">
        <v>50</v>
      </c>
      <c r="L72" s="5">
        <f>SUM(Session_2_data_file_1_payroll_data[[#This Row],[Salary]],Session_2_data_file_1_payroll_data[[#This Row],[Overtime_Pay]])</f>
        <v>110844</v>
      </c>
      <c r="M72">
        <f t="shared" si="2"/>
        <v>110844</v>
      </c>
      <c r="N72" s="1">
        <f ca="1">YEAR(TODAY()) - YEAR(Session_2_data_file_1_payroll_data[[#This Row],[Start Date]])</f>
        <v>42</v>
      </c>
      <c r="O72" s="1">
        <f>IF(LEFT(Session_2_data_file_1_payroll_data[[#This Row],[Operating Unit]],5)="Tasty",1,0)</f>
        <v>1</v>
      </c>
      <c r="P72" s="1" t="str">
        <f>VLOOKUP(Session_2_data_file_1_payroll_data[[#This Row],[Employee ID]],Session_2_data_file_2_reference_data[[Employee ID]:[Gender]],2)</f>
        <v>Plant Manager</v>
      </c>
      <c r="Q72" s="1" t="str">
        <f>VLOOKUP(Session_2_data_file_1_payroll_data[[#This Row],[Employee ID]],Session_2_data_file_2_reference_data[[Employee ID]:[Gender]],3)</f>
        <v>F</v>
      </c>
      <c r="W72">
        <f t="shared" si="3"/>
        <v>8.0004330410306371E-2</v>
      </c>
    </row>
    <row r="73" spans="1:23" x14ac:dyDescent="0.35">
      <c r="A73">
        <v>137108</v>
      </c>
      <c r="B73" s="1" t="s">
        <v>8</v>
      </c>
      <c r="C73" s="1" t="s">
        <v>8</v>
      </c>
      <c r="D73" s="1" t="str">
        <f>IF(Session_2_data_file_1_payroll_data[[#This Row],[State]]="NJ","Tasty New Jersey", Session_2_data_file_1_payroll_data[[#This Row],[Division]])</f>
        <v>Tasty New York</v>
      </c>
      <c r="E73" s="1" t="s">
        <v>9</v>
      </c>
      <c r="F73">
        <v>150986</v>
      </c>
      <c r="G73" s="1" t="s">
        <v>13</v>
      </c>
      <c r="H73" s="2">
        <v>32316</v>
      </c>
      <c r="I73">
        <v>3361</v>
      </c>
      <c r="J73">
        <v>3000</v>
      </c>
      <c r="K73" s="5" t="s">
        <v>11</v>
      </c>
      <c r="L73" s="5">
        <f>SUM(Session_2_data_file_1_payroll_data[[#This Row],[Salary]],Session_2_data_file_1_payroll_data[[#This Row],[Overtime_Pay]])</f>
        <v>150986</v>
      </c>
      <c r="M73">
        <f t="shared" si="2"/>
        <v>150986</v>
      </c>
      <c r="N73" s="1">
        <f ca="1">YEAR(TODAY()) - YEAR(Session_2_data_file_1_payroll_data[[#This Row],[Start Date]])</f>
        <v>33</v>
      </c>
      <c r="O73" s="1">
        <f>IF(LEFT(Session_2_data_file_1_payroll_data[[#This Row],[Operating Unit]],5)="Tasty",1,0)</f>
        <v>1</v>
      </c>
      <c r="P73" s="1" t="str">
        <f>VLOOKUP(Session_2_data_file_1_payroll_data[[#This Row],[Employee ID]],Session_2_data_file_2_reference_data[[Employee ID]:[Gender]],2)</f>
        <v>Director</v>
      </c>
      <c r="Q73" s="1" t="str">
        <f>VLOOKUP(Session_2_data_file_1_payroll_data[[#This Row],[Employee ID]],Session_2_data_file_2_reference_data[[Employee ID]:[Gender]],3)</f>
        <v>M</v>
      </c>
      <c r="W73">
        <f t="shared" si="3"/>
        <v>0</v>
      </c>
    </row>
    <row r="74" spans="1:23" x14ac:dyDescent="0.35">
      <c r="A74">
        <v>137171</v>
      </c>
      <c r="B74" s="1" t="s">
        <v>8</v>
      </c>
      <c r="C74" s="1" t="s">
        <v>8</v>
      </c>
      <c r="D74" s="1" t="str">
        <f>IF(Session_2_data_file_1_payroll_data[[#This Row],[State]]="NJ","Tasty New Jersey", Session_2_data_file_1_payroll_data[[#This Row],[Division]])</f>
        <v>Tasty New York</v>
      </c>
      <c r="E74" s="1" t="s">
        <v>27</v>
      </c>
      <c r="F74">
        <v>20193</v>
      </c>
      <c r="G74" s="1" t="s">
        <v>13</v>
      </c>
      <c r="H74" s="2">
        <v>35508</v>
      </c>
      <c r="I74">
        <v>3339</v>
      </c>
      <c r="J74">
        <v>3152</v>
      </c>
      <c r="K74" s="5" t="s">
        <v>11</v>
      </c>
      <c r="L74" s="5">
        <f>SUM(Session_2_data_file_1_payroll_data[[#This Row],[Salary]],Session_2_data_file_1_payroll_data[[#This Row],[Overtime_Pay]])</f>
        <v>20193</v>
      </c>
      <c r="M74">
        <f t="shared" si="2"/>
        <v>20193</v>
      </c>
      <c r="N74" s="1">
        <f ca="1">YEAR(TODAY()) - YEAR(Session_2_data_file_1_payroll_data[[#This Row],[Start Date]])</f>
        <v>24</v>
      </c>
      <c r="O74" s="1">
        <f>IF(LEFT(Session_2_data_file_1_payroll_data[[#This Row],[Operating Unit]],5)="Tasty",1,0)</f>
        <v>1</v>
      </c>
      <c r="P74" s="1" t="str">
        <f>VLOOKUP(Session_2_data_file_1_payroll_data[[#This Row],[Employee ID]],Session_2_data_file_2_reference_data[[Employee ID]:[Gender]],2)</f>
        <v>Administrative Support</v>
      </c>
      <c r="Q74" s="1" t="str">
        <f>VLOOKUP(Session_2_data_file_1_payroll_data[[#This Row],[Employee ID]],Session_2_data_file_2_reference_data[[Employee ID]:[Gender]],3)</f>
        <v>F</v>
      </c>
      <c r="W74">
        <f t="shared" si="3"/>
        <v>0</v>
      </c>
    </row>
    <row r="75" spans="1:23" x14ac:dyDescent="0.35">
      <c r="A75">
        <v>137253</v>
      </c>
      <c r="B75" s="1" t="s">
        <v>8</v>
      </c>
      <c r="C75" s="1" t="s">
        <v>181</v>
      </c>
      <c r="D75" s="1" t="str">
        <f>IF(Session_2_data_file_1_payroll_data[[#This Row],[State]]="NJ","Tasty New Jersey", Session_2_data_file_1_payroll_data[[#This Row],[Division]])</f>
        <v>Tasty New Jersey</v>
      </c>
      <c r="E75" s="1" t="s">
        <v>14</v>
      </c>
      <c r="F75">
        <v>53062</v>
      </c>
      <c r="G75" s="1" t="s">
        <v>10</v>
      </c>
      <c r="H75" s="2">
        <v>35977</v>
      </c>
      <c r="I75">
        <v>3310</v>
      </c>
      <c r="J75">
        <v>2000</v>
      </c>
      <c r="K75" s="5" t="s">
        <v>51</v>
      </c>
      <c r="L75" s="5">
        <f>SUM(Session_2_data_file_1_payroll_data[[#This Row],[Salary]],Session_2_data_file_1_payroll_data[[#This Row],[Overtime_Pay]])</f>
        <v>53062</v>
      </c>
      <c r="M75">
        <f t="shared" si="2"/>
        <v>53062</v>
      </c>
      <c r="N75" s="1">
        <f ca="1">YEAR(TODAY()) - YEAR(Session_2_data_file_1_payroll_data[[#This Row],[Start Date]])</f>
        <v>23</v>
      </c>
      <c r="O75" s="1">
        <f>IF(LEFT(Session_2_data_file_1_payroll_data[[#This Row],[Operating Unit]],5)="Tasty",1,0)</f>
        <v>1</v>
      </c>
      <c r="P75" s="1" t="str">
        <f>VLOOKUP(Session_2_data_file_1_payroll_data[[#This Row],[Employee ID]],Session_2_data_file_2_reference_data[[Employee ID]:[Gender]],2)</f>
        <v>Plant Manager</v>
      </c>
      <c r="Q75" s="1" t="str">
        <f>VLOOKUP(Session_2_data_file_1_payroll_data[[#This Row],[Employee ID]],Session_2_data_file_2_reference_data[[Employee ID]:[Gender]],3)</f>
        <v>M</v>
      </c>
      <c r="W75">
        <f t="shared" si="3"/>
        <v>0.27999321548377371</v>
      </c>
    </row>
    <row r="76" spans="1:23" x14ac:dyDescent="0.35">
      <c r="A76">
        <v>137809</v>
      </c>
      <c r="B76" s="1" t="s">
        <v>8</v>
      </c>
      <c r="C76" s="1" t="s">
        <v>181</v>
      </c>
      <c r="D76" s="1" t="str">
        <f>IF(Session_2_data_file_1_payroll_data[[#This Row],[State]]="NJ","Tasty New Jersey", Session_2_data_file_1_payroll_data[[#This Row],[Division]])</f>
        <v>Tasty New Jersey</v>
      </c>
      <c r="E76" s="1" t="s">
        <v>14</v>
      </c>
      <c r="F76">
        <v>59002</v>
      </c>
      <c r="G76" s="1" t="s">
        <v>10</v>
      </c>
      <c r="H76" s="2">
        <v>36698</v>
      </c>
      <c r="I76">
        <v>3364</v>
      </c>
      <c r="J76">
        <v>2150</v>
      </c>
      <c r="K76" s="5" t="s">
        <v>52</v>
      </c>
      <c r="L76" s="5">
        <f>SUM(Session_2_data_file_1_payroll_data[[#This Row],[Salary]],Session_2_data_file_1_payroll_data[[#This Row],[Overtime_Pay]])</f>
        <v>59002</v>
      </c>
      <c r="M76">
        <f t="shared" si="2"/>
        <v>59002</v>
      </c>
      <c r="N76" s="1">
        <f ca="1">YEAR(TODAY()) - YEAR(Session_2_data_file_1_payroll_data[[#This Row],[Start Date]])</f>
        <v>21</v>
      </c>
      <c r="O76" s="1">
        <f>IF(LEFT(Session_2_data_file_1_payroll_data[[#This Row],[Operating Unit]],5)="Tasty",1,0)</f>
        <v>1</v>
      </c>
      <c r="P76" s="1" t="str">
        <f>VLOOKUP(Session_2_data_file_1_payroll_data[[#This Row],[Employee ID]],Session_2_data_file_2_reference_data[[Employee ID]:[Gender]],2)</f>
        <v>Plant Manager</v>
      </c>
      <c r="Q76" s="1" t="str">
        <f>VLOOKUP(Session_2_data_file_1_payroll_data[[#This Row],[Employee ID]],Session_2_data_file_2_reference_data[[Employee ID]:[Gender]],3)</f>
        <v>F</v>
      </c>
      <c r="W76">
        <f t="shared" si="3"/>
        <v>0.26000813531744688</v>
      </c>
    </row>
    <row r="77" spans="1:23" x14ac:dyDescent="0.35">
      <c r="A77">
        <v>140546</v>
      </c>
      <c r="B77" s="1" t="s">
        <v>8</v>
      </c>
      <c r="C77" s="1" t="s">
        <v>181</v>
      </c>
      <c r="D77" s="1" t="str">
        <f>IF(Session_2_data_file_1_payroll_data[[#This Row],[State]]="NJ","Tasty New Jersey", Session_2_data_file_1_payroll_data[[#This Row],[Division]])</f>
        <v>Tasty New Jersey</v>
      </c>
      <c r="E77" s="1" t="s">
        <v>14</v>
      </c>
      <c r="F77">
        <v>89732</v>
      </c>
      <c r="G77" s="1" t="s">
        <v>10</v>
      </c>
      <c r="H77" s="2">
        <v>37468</v>
      </c>
      <c r="I77">
        <v>3364</v>
      </c>
      <c r="J77">
        <v>2000</v>
      </c>
      <c r="K77" s="5" t="s">
        <v>53</v>
      </c>
      <c r="L77" s="5">
        <f>SUM(Session_2_data_file_1_payroll_data[[#This Row],[Salary]],Session_2_data_file_1_payroll_data[[#This Row],[Overtime_Pay]])</f>
        <v>89732</v>
      </c>
      <c r="M77">
        <f t="shared" si="2"/>
        <v>89732</v>
      </c>
      <c r="N77" s="1">
        <f ca="1">YEAR(TODAY()) - YEAR(Session_2_data_file_1_payroll_data[[#This Row],[Start Date]])</f>
        <v>19</v>
      </c>
      <c r="O77" s="1">
        <f>IF(LEFT(Session_2_data_file_1_payroll_data[[#This Row],[Operating Unit]],5)="Tasty",1,0)</f>
        <v>1</v>
      </c>
      <c r="P77" s="1" t="str">
        <f>VLOOKUP(Session_2_data_file_1_payroll_data[[#This Row],[Employee ID]],Session_2_data_file_2_reference_data[[Employee ID]:[Gender]],2)</f>
        <v>Plant Manager</v>
      </c>
      <c r="Q77" s="1" t="str">
        <f>VLOOKUP(Session_2_data_file_1_payroll_data[[#This Row],[Employee ID]],Session_2_data_file_2_reference_data[[Employee ID]:[Gender]],3)</f>
        <v>F</v>
      </c>
      <c r="W77">
        <f t="shared" si="3"/>
        <v>0.24000356617483173</v>
      </c>
    </row>
    <row r="78" spans="1:23" x14ac:dyDescent="0.35">
      <c r="A78">
        <v>141056</v>
      </c>
      <c r="B78" s="1" t="s">
        <v>8</v>
      </c>
      <c r="C78" s="1" t="s">
        <v>181</v>
      </c>
      <c r="D78" s="1" t="str">
        <f>IF(Session_2_data_file_1_payroll_data[[#This Row],[State]]="NJ","Tasty New Jersey", Session_2_data_file_1_payroll_data[[#This Row],[Division]])</f>
        <v>Tasty New Jersey</v>
      </c>
      <c r="E78" s="1" t="s">
        <v>14</v>
      </c>
      <c r="F78">
        <v>74297</v>
      </c>
      <c r="G78" s="1" t="s">
        <v>10</v>
      </c>
      <c r="H78" s="2">
        <v>38364</v>
      </c>
      <c r="I78">
        <v>3364</v>
      </c>
      <c r="J78">
        <v>2000</v>
      </c>
      <c r="K78" s="5" t="s">
        <v>54</v>
      </c>
      <c r="L78" s="5">
        <f>SUM(Session_2_data_file_1_payroll_data[[#This Row],[Salary]],Session_2_data_file_1_payroll_data[[#This Row],[Overtime_Pay]])</f>
        <v>74297</v>
      </c>
      <c r="M78">
        <f t="shared" si="2"/>
        <v>74297</v>
      </c>
      <c r="N78" s="1">
        <f ca="1">YEAR(TODAY()) - YEAR(Session_2_data_file_1_payroll_data[[#This Row],[Start Date]])</f>
        <v>16</v>
      </c>
      <c r="O78" s="1">
        <f>IF(LEFT(Session_2_data_file_1_payroll_data[[#This Row],[Operating Unit]],5)="Tasty",1,0)</f>
        <v>1</v>
      </c>
      <c r="P78" s="1" t="str">
        <f>VLOOKUP(Session_2_data_file_1_payroll_data[[#This Row],[Employee ID]],Session_2_data_file_2_reference_data[[Employee ID]:[Gender]],2)</f>
        <v>Plant Manager</v>
      </c>
      <c r="Q78" s="1" t="str">
        <f>VLOOKUP(Session_2_data_file_1_payroll_data[[#This Row],[Employee ID]],Session_2_data_file_2_reference_data[[Employee ID]:[Gender]],3)</f>
        <v>F</v>
      </c>
      <c r="W78">
        <f t="shared" si="3"/>
        <v>0.30999905783544424</v>
      </c>
    </row>
    <row r="79" spans="1:23" x14ac:dyDescent="0.35">
      <c r="A79">
        <v>141558</v>
      </c>
      <c r="B79" s="1" t="s">
        <v>8</v>
      </c>
      <c r="C79" s="1" t="s">
        <v>181</v>
      </c>
      <c r="D79" s="1" t="str">
        <f>IF(Session_2_data_file_1_payroll_data[[#This Row],[State]]="NJ","Tasty New Jersey", Session_2_data_file_1_payroll_data[[#This Row],[Division]])</f>
        <v>Tasty New Jersey</v>
      </c>
      <c r="E79" s="1" t="s">
        <v>14</v>
      </c>
      <c r="F79">
        <v>70209</v>
      </c>
      <c r="G79" s="1" t="s">
        <v>10</v>
      </c>
      <c r="H79" s="2">
        <v>38700</v>
      </c>
      <c r="I79">
        <v>3364</v>
      </c>
      <c r="J79">
        <v>2150</v>
      </c>
      <c r="K79" s="5" t="s">
        <v>55</v>
      </c>
      <c r="L79" s="5">
        <f>SUM(Session_2_data_file_1_payroll_data[[#This Row],[Salary]],Session_2_data_file_1_payroll_data[[#This Row],[Overtime_Pay]])</f>
        <v>70209</v>
      </c>
      <c r="M79">
        <f t="shared" si="2"/>
        <v>70209</v>
      </c>
      <c r="N79" s="1">
        <f ca="1">YEAR(TODAY()) - YEAR(Session_2_data_file_1_payroll_data[[#This Row],[Start Date]])</f>
        <v>16</v>
      </c>
      <c r="O79" s="1">
        <f>IF(LEFT(Session_2_data_file_1_payroll_data[[#This Row],[Operating Unit]],5)="Tasty",1,0)</f>
        <v>1</v>
      </c>
      <c r="P79" s="1" t="str">
        <f>VLOOKUP(Session_2_data_file_1_payroll_data[[#This Row],[Employee ID]],Session_2_data_file_2_reference_data[[Employee ID]:[Gender]],2)</f>
        <v>Plant Manager</v>
      </c>
      <c r="Q79" s="1" t="str">
        <f>VLOOKUP(Session_2_data_file_1_payroll_data[[#This Row],[Employee ID]],Session_2_data_file_2_reference_data[[Employee ID]:[Gender]],3)</f>
        <v>F</v>
      </c>
      <c r="W79">
        <f t="shared" si="3"/>
        <v>0.28000683673033372</v>
      </c>
    </row>
    <row r="80" spans="1:23" x14ac:dyDescent="0.35">
      <c r="A80">
        <v>142071</v>
      </c>
      <c r="B80" s="1" t="s">
        <v>8</v>
      </c>
      <c r="C80" s="1" t="s">
        <v>181</v>
      </c>
      <c r="D80" s="1" t="str">
        <f>IF(Session_2_data_file_1_payroll_data[[#This Row],[State]]="NJ","Tasty New Jersey", Session_2_data_file_1_payroll_data[[#This Row],[Division]])</f>
        <v>Tasty New Jersey</v>
      </c>
      <c r="E80" s="1" t="s">
        <v>14</v>
      </c>
      <c r="F80">
        <v>53666</v>
      </c>
      <c r="G80" s="1" t="s">
        <v>10</v>
      </c>
      <c r="H80" s="2">
        <v>39001</v>
      </c>
      <c r="I80">
        <v>3310</v>
      </c>
      <c r="J80">
        <v>2000</v>
      </c>
      <c r="K80" s="5" t="s">
        <v>56</v>
      </c>
      <c r="L80" s="5">
        <f>SUM(Session_2_data_file_1_payroll_data[[#This Row],[Salary]],Session_2_data_file_1_payroll_data[[#This Row],[Overtime_Pay]])</f>
        <v>53666</v>
      </c>
      <c r="M80">
        <f t="shared" si="2"/>
        <v>53666</v>
      </c>
      <c r="N80" s="1">
        <f ca="1">YEAR(TODAY()) - YEAR(Session_2_data_file_1_payroll_data[[#This Row],[Start Date]])</f>
        <v>15</v>
      </c>
      <c r="O80" s="1">
        <f>IF(LEFT(Session_2_data_file_1_payroll_data[[#This Row],[Operating Unit]],5)="Tasty",1,0)</f>
        <v>1</v>
      </c>
      <c r="P80" s="1" t="str">
        <f>VLOOKUP(Session_2_data_file_1_payroll_data[[#This Row],[Employee ID]],Session_2_data_file_2_reference_data[[Employee ID]:[Gender]],2)</f>
        <v>Plant Manager</v>
      </c>
      <c r="Q80" s="1" t="str">
        <f>VLOOKUP(Session_2_data_file_1_payroll_data[[#This Row],[Employee ID]],Session_2_data_file_2_reference_data[[Employee ID]:[Gender]],3)</f>
        <v>M</v>
      </c>
      <c r="W80">
        <f t="shared" si="3"/>
        <v>0.25000931688592404</v>
      </c>
    </row>
    <row r="81" spans="1:23" x14ac:dyDescent="0.35">
      <c r="A81">
        <v>137666</v>
      </c>
      <c r="B81" s="1" t="s">
        <v>8</v>
      </c>
      <c r="C81" s="1" t="s">
        <v>8</v>
      </c>
      <c r="D81" s="1" t="str">
        <f>IF(Session_2_data_file_1_payroll_data[[#This Row],[State]]="NJ","Tasty New Jersey", Session_2_data_file_1_payroll_data[[#This Row],[Division]])</f>
        <v>Tasty New York</v>
      </c>
      <c r="E81" s="1" t="s">
        <v>9</v>
      </c>
      <c r="F81">
        <v>130646</v>
      </c>
      <c r="G81" s="1" t="s">
        <v>13</v>
      </c>
      <c r="H81" s="2">
        <v>29803</v>
      </c>
      <c r="I81">
        <v>3349</v>
      </c>
      <c r="J81">
        <v>1001</v>
      </c>
      <c r="K81" s="5" t="s">
        <v>57</v>
      </c>
      <c r="L81" s="5">
        <f>SUM(Session_2_data_file_1_payroll_data[[#This Row],[Salary]],Session_2_data_file_1_payroll_data[[#This Row],[Overtime_Pay]])</f>
        <v>130646</v>
      </c>
      <c r="M81">
        <f t="shared" si="2"/>
        <v>130646</v>
      </c>
      <c r="N81" s="1">
        <f ca="1">YEAR(TODAY()) - YEAR(Session_2_data_file_1_payroll_data[[#This Row],[Start Date]])</f>
        <v>40</v>
      </c>
      <c r="O81" s="1">
        <f>IF(LEFT(Session_2_data_file_1_payroll_data[[#This Row],[Operating Unit]],5)="Tasty",1,0)</f>
        <v>1</v>
      </c>
      <c r="P81" s="1" t="str">
        <f>VLOOKUP(Session_2_data_file_1_payroll_data[[#This Row],[Employee ID]],Session_2_data_file_2_reference_data[[Employee ID]:[Gender]],2)</f>
        <v>Plant Manager</v>
      </c>
      <c r="Q81" s="1" t="str">
        <f>VLOOKUP(Session_2_data_file_1_payroll_data[[#This Row],[Employee ID]],Session_2_data_file_2_reference_data[[Employee ID]:[Gender]],3)</f>
        <v>F</v>
      </c>
      <c r="W81">
        <f t="shared" si="3"/>
        <v>0.15000076542718491</v>
      </c>
    </row>
    <row r="82" spans="1:23" x14ac:dyDescent="0.35">
      <c r="A82">
        <v>143940</v>
      </c>
      <c r="B82" s="1" t="s">
        <v>8</v>
      </c>
      <c r="C82" s="1" t="s">
        <v>181</v>
      </c>
      <c r="D82" s="1" t="str">
        <f>IF(Session_2_data_file_1_payroll_data[[#This Row],[State]]="NJ","Tasty New Jersey", Session_2_data_file_1_payroll_data[[#This Row],[Division]])</f>
        <v>Tasty New Jersey</v>
      </c>
      <c r="E82" s="1" t="s">
        <v>14</v>
      </c>
      <c r="F82">
        <v>54424</v>
      </c>
      <c r="G82" s="1" t="s">
        <v>10</v>
      </c>
      <c r="H82" s="2">
        <v>39169</v>
      </c>
      <c r="I82">
        <v>3364</v>
      </c>
      <c r="J82">
        <v>2000</v>
      </c>
      <c r="K82" s="5" t="s">
        <v>58</v>
      </c>
      <c r="L82" s="5">
        <f>SUM(Session_2_data_file_1_payroll_data[[#This Row],[Salary]],Session_2_data_file_1_payroll_data[[#This Row],[Overtime_Pay]])</f>
        <v>54424</v>
      </c>
      <c r="M82">
        <f t="shared" si="2"/>
        <v>54424</v>
      </c>
      <c r="N82" s="1">
        <f ca="1">YEAR(TODAY()) - YEAR(Session_2_data_file_1_payroll_data[[#This Row],[Start Date]])</f>
        <v>14</v>
      </c>
      <c r="O82" s="1">
        <f>IF(LEFT(Session_2_data_file_1_payroll_data[[#This Row],[Operating Unit]],5)="Tasty",1,0)</f>
        <v>1</v>
      </c>
      <c r="P82" s="1" t="str">
        <f>VLOOKUP(Session_2_data_file_1_payroll_data[[#This Row],[Employee ID]],Session_2_data_file_2_reference_data[[Employee ID]:[Gender]],2)</f>
        <v>Plant Manager</v>
      </c>
      <c r="Q82" s="1" t="str">
        <f>VLOOKUP(Session_2_data_file_1_payroll_data[[#This Row],[Employee ID]],Session_2_data_file_2_reference_data[[Employee ID]:[Gender]],3)</f>
        <v>M</v>
      </c>
      <c r="W82">
        <f t="shared" si="3"/>
        <v>0.20000367484933118</v>
      </c>
    </row>
    <row r="83" spans="1:23" x14ac:dyDescent="0.35">
      <c r="A83">
        <v>137680</v>
      </c>
      <c r="B83" s="1" t="s">
        <v>8</v>
      </c>
      <c r="C83" s="1" t="s">
        <v>8</v>
      </c>
      <c r="D83" s="1" t="str">
        <f>IF(Session_2_data_file_1_payroll_data[[#This Row],[State]]="NJ","Tasty New Jersey", Session_2_data_file_1_payroll_data[[#This Row],[Division]])</f>
        <v>Tasty New York</v>
      </c>
      <c r="E83" s="1" t="s">
        <v>9</v>
      </c>
      <c r="F83">
        <v>46318</v>
      </c>
      <c r="G83" s="1" t="s">
        <v>13</v>
      </c>
      <c r="H83" s="2">
        <v>36362</v>
      </c>
      <c r="I83">
        <v>3349</v>
      </c>
      <c r="J83">
        <v>1001</v>
      </c>
      <c r="K83" s="5" t="s">
        <v>59</v>
      </c>
      <c r="L83" s="5">
        <f>SUM(Session_2_data_file_1_payroll_data[[#This Row],[Salary]],Session_2_data_file_1_payroll_data[[#This Row],[Overtime_Pay]])</f>
        <v>46318</v>
      </c>
      <c r="M83">
        <f t="shared" si="2"/>
        <v>46318</v>
      </c>
      <c r="N83" s="1">
        <f ca="1">YEAR(TODAY()) - YEAR(Session_2_data_file_1_payroll_data[[#This Row],[Start Date]])</f>
        <v>22</v>
      </c>
      <c r="O83" s="1">
        <f>IF(LEFT(Session_2_data_file_1_payroll_data[[#This Row],[Operating Unit]],5)="Tasty",1,0)</f>
        <v>1</v>
      </c>
      <c r="P83" s="1" t="str">
        <f>VLOOKUP(Session_2_data_file_1_payroll_data[[#This Row],[Employee ID]],Session_2_data_file_2_reference_data[[Employee ID]:[Gender]],2)</f>
        <v>Plant Worker</v>
      </c>
      <c r="Q83" s="1" t="str">
        <f>VLOOKUP(Session_2_data_file_1_payroll_data[[#This Row],[Employee ID]],Session_2_data_file_2_reference_data[[Employee ID]:[Gender]],3)</f>
        <v>M</v>
      </c>
      <c r="W83">
        <f t="shared" si="3"/>
        <v>0.15000647696359948</v>
      </c>
    </row>
    <row r="84" spans="1:23" x14ac:dyDescent="0.35">
      <c r="A84">
        <v>137685</v>
      </c>
      <c r="B84" s="1" t="s">
        <v>8</v>
      </c>
      <c r="C84" s="1" t="s">
        <v>8</v>
      </c>
      <c r="D84" s="1" t="str">
        <f>IF(Session_2_data_file_1_payroll_data[[#This Row],[State]]="NJ","Tasty New Jersey", Session_2_data_file_1_payroll_data[[#This Row],[Division]])</f>
        <v>Tasty New York</v>
      </c>
      <c r="E84" s="1" t="s">
        <v>9</v>
      </c>
      <c r="F84">
        <v>148824</v>
      </c>
      <c r="G84" s="1" t="s">
        <v>15</v>
      </c>
      <c r="H84" s="2">
        <v>33975</v>
      </c>
      <c r="I84">
        <v>3349</v>
      </c>
      <c r="J84">
        <v>5000</v>
      </c>
      <c r="K84" s="5" t="s">
        <v>60</v>
      </c>
      <c r="L84" s="5">
        <f>SUM(Session_2_data_file_1_payroll_data[[#This Row],[Salary]],Session_2_data_file_1_payroll_data[[#This Row],[Overtime_Pay]])</f>
        <v>148824</v>
      </c>
      <c r="M84">
        <f t="shared" si="2"/>
        <v>148824</v>
      </c>
      <c r="N84" s="1">
        <f ca="1">YEAR(TODAY()) - YEAR(Session_2_data_file_1_payroll_data[[#This Row],[Start Date]])</f>
        <v>28</v>
      </c>
      <c r="O84" s="1">
        <f>IF(LEFT(Session_2_data_file_1_payroll_data[[#This Row],[Operating Unit]],5)="Tasty",1,0)</f>
        <v>1</v>
      </c>
      <c r="P84" s="1" t="str">
        <f>VLOOKUP(Session_2_data_file_1_payroll_data[[#This Row],[Employee ID]],Session_2_data_file_2_reference_data[[Employee ID]:[Gender]],2)</f>
        <v>Plant Leader</v>
      </c>
      <c r="Q84" s="1" t="str">
        <f>VLOOKUP(Session_2_data_file_1_payroll_data[[#This Row],[Employee ID]],Session_2_data_file_2_reference_data[[Employee ID]:[Gender]],3)</f>
        <v>F</v>
      </c>
      <c r="W84">
        <f t="shared" si="3"/>
        <v>8.0000537547707362E-2</v>
      </c>
    </row>
    <row r="85" spans="1:23" x14ac:dyDescent="0.35">
      <c r="A85">
        <v>144564</v>
      </c>
      <c r="B85" s="1" t="s">
        <v>8</v>
      </c>
      <c r="C85" s="1" t="s">
        <v>181</v>
      </c>
      <c r="D85" s="1" t="str">
        <f>IF(Session_2_data_file_1_payroll_data[[#This Row],[State]]="NJ","Tasty New Jersey", Session_2_data_file_1_payroll_data[[#This Row],[Division]])</f>
        <v>Tasty New Jersey</v>
      </c>
      <c r="E85" s="1" t="s">
        <v>14</v>
      </c>
      <c r="F85">
        <v>67980</v>
      </c>
      <c r="G85" s="1" t="s">
        <v>10</v>
      </c>
      <c r="H85" s="2">
        <v>37853</v>
      </c>
      <c r="I85">
        <v>3364</v>
      </c>
      <c r="J85">
        <v>2480</v>
      </c>
      <c r="K85" s="5" t="s">
        <v>61</v>
      </c>
      <c r="L85" s="5">
        <f>SUM(Session_2_data_file_1_payroll_data[[#This Row],[Salary]],Session_2_data_file_1_payroll_data[[#This Row],[Overtime_Pay]])</f>
        <v>67980</v>
      </c>
      <c r="M85">
        <f t="shared" si="2"/>
        <v>67980</v>
      </c>
      <c r="N85" s="1">
        <f ca="1">YEAR(TODAY()) - YEAR(Session_2_data_file_1_payroll_data[[#This Row],[Start Date]])</f>
        <v>18</v>
      </c>
      <c r="O85" s="1">
        <f>IF(LEFT(Session_2_data_file_1_payroll_data[[#This Row],[Operating Unit]],5)="Tasty",1,0)</f>
        <v>1</v>
      </c>
      <c r="P85" s="1" t="str">
        <f>VLOOKUP(Session_2_data_file_1_payroll_data[[#This Row],[Employee ID]],Session_2_data_file_2_reference_data[[Employee ID]:[Gender]],2)</f>
        <v>Plant Manager</v>
      </c>
      <c r="Q85" s="1" t="str">
        <f>VLOOKUP(Session_2_data_file_1_payroll_data[[#This Row],[Employee ID]],Session_2_data_file_2_reference_data[[Employee ID]:[Gender]],3)</f>
        <v>M</v>
      </c>
      <c r="W85">
        <f t="shared" si="3"/>
        <v>0.17999411591644601</v>
      </c>
    </row>
    <row r="86" spans="1:23" x14ac:dyDescent="0.35">
      <c r="A86">
        <v>137752</v>
      </c>
      <c r="B86" s="1" t="s">
        <v>8</v>
      </c>
      <c r="C86" s="1" t="s">
        <v>8</v>
      </c>
      <c r="D86" s="1" t="str">
        <f>IF(Session_2_data_file_1_payroll_data[[#This Row],[State]]="NJ","Tasty New Jersey", Session_2_data_file_1_payroll_data[[#This Row],[Division]])</f>
        <v>Tasty New York</v>
      </c>
      <c r="E86" s="1" t="s">
        <v>20</v>
      </c>
      <c r="F86">
        <v>112671</v>
      </c>
      <c r="G86" s="1" t="s">
        <v>15</v>
      </c>
      <c r="H86" s="2">
        <v>36698</v>
      </c>
      <c r="I86">
        <v>3361</v>
      </c>
      <c r="J86">
        <v>1600</v>
      </c>
      <c r="K86" s="5" t="s">
        <v>62</v>
      </c>
      <c r="L86" s="5">
        <f>SUM(Session_2_data_file_1_payroll_data[[#This Row],[Salary]],Session_2_data_file_1_payroll_data[[#This Row],[Overtime_Pay]])</f>
        <v>112671</v>
      </c>
      <c r="M86">
        <f t="shared" si="2"/>
        <v>112671</v>
      </c>
      <c r="N86" s="1">
        <f ca="1">YEAR(TODAY()) - YEAR(Session_2_data_file_1_payroll_data[[#This Row],[Start Date]])</f>
        <v>21</v>
      </c>
      <c r="O86" s="1">
        <f>IF(LEFT(Session_2_data_file_1_payroll_data[[#This Row],[Operating Unit]],5)="Tasty",1,0)</f>
        <v>1</v>
      </c>
      <c r="P86" s="1" t="str">
        <f>VLOOKUP(Session_2_data_file_1_payroll_data[[#This Row],[Employee ID]],Session_2_data_file_2_reference_data[[Employee ID]:[Gender]],2)</f>
        <v>Plant Manager</v>
      </c>
      <c r="Q86" s="1" t="str">
        <f>VLOOKUP(Session_2_data_file_1_payroll_data[[#This Row],[Employee ID]],Session_2_data_file_2_reference_data[[Employee ID]:[Gender]],3)</f>
        <v>F</v>
      </c>
      <c r="W86">
        <f t="shared" si="3"/>
        <v>0.18000195258762236</v>
      </c>
    </row>
    <row r="87" spans="1:23" x14ac:dyDescent="0.35">
      <c r="A87">
        <v>94401</v>
      </c>
      <c r="B87" s="1" t="s">
        <v>8</v>
      </c>
      <c r="C87" s="1" t="s">
        <v>181</v>
      </c>
      <c r="D87" s="1" t="str">
        <f>IF(Session_2_data_file_1_payroll_data[[#This Row],[State]]="NJ","Tasty New Jersey", Session_2_data_file_1_payroll_data[[#This Row],[Division]])</f>
        <v>Tasty New Jersey</v>
      </c>
      <c r="E87" s="1" t="s">
        <v>14</v>
      </c>
      <c r="F87">
        <v>49462</v>
      </c>
      <c r="G87" s="1" t="s">
        <v>10</v>
      </c>
      <c r="H87" s="2">
        <v>31420</v>
      </c>
      <c r="I87">
        <v>3364</v>
      </c>
      <c r="J87">
        <v>2300</v>
      </c>
      <c r="K87" s="5" t="s">
        <v>63</v>
      </c>
      <c r="L87" s="5">
        <f>SUM(Session_2_data_file_1_payroll_data[[#This Row],[Salary]],Session_2_data_file_1_payroll_data[[#This Row],[Overtime_Pay]])</f>
        <v>49462</v>
      </c>
      <c r="M87">
        <f t="shared" si="2"/>
        <v>49462</v>
      </c>
      <c r="N87" s="1">
        <f ca="1">YEAR(TODAY()) - YEAR(Session_2_data_file_1_payroll_data[[#This Row],[Start Date]])</f>
        <v>35</v>
      </c>
      <c r="O87" s="1">
        <f>IF(LEFT(Session_2_data_file_1_payroll_data[[#This Row],[Operating Unit]],5)="Tasty",1,0)</f>
        <v>1</v>
      </c>
      <c r="P87" s="1" t="str">
        <f>VLOOKUP(Session_2_data_file_1_payroll_data[[#This Row],[Employee ID]],Session_2_data_file_2_reference_data[[Employee ID]:[Gender]],2)</f>
        <v>Plant Supervisor</v>
      </c>
      <c r="Q87" s="1" t="str">
        <f>VLOOKUP(Session_2_data_file_1_payroll_data[[#This Row],[Employee ID]],Session_2_data_file_2_reference_data[[Employee ID]:[Gender]],3)</f>
        <v>F</v>
      </c>
      <c r="W87">
        <f t="shared" si="3"/>
        <v>0.22999474343940804</v>
      </c>
    </row>
    <row r="88" spans="1:23" x14ac:dyDescent="0.35">
      <c r="A88">
        <v>137818</v>
      </c>
      <c r="B88" s="1" t="s">
        <v>8</v>
      </c>
      <c r="C88" s="1" t="s">
        <v>8</v>
      </c>
      <c r="D88" s="1" t="str">
        <f>IF(Session_2_data_file_1_payroll_data[[#This Row],[State]]="NJ","Tasty New Jersey", Session_2_data_file_1_payroll_data[[#This Row],[Division]])</f>
        <v>Tasty New York</v>
      </c>
      <c r="E88" s="1" t="s">
        <v>9</v>
      </c>
      <c r="F88">
        <v>20717</v>
      </c>
      <c r="G88" s="1" t="s">
        <v>24</v>
      </c>
      <c r="H88" s="2">
        <v>36831</v>
      </c>
      <c r="I88">
        <v>3361</v>
      </c>
      <c r="J88">
        <v>6000</v>
      </c>
      <c r="K88" s="5" t="s">
        <v>11</v>
      </c>
      <c r="L88" s="5">
        <f>SUM(Session_2_data_file_1_payroll_data[[#This Row],[Salary]],Session_2_data_file_1_payroll_data[[#This Row],[Overtime_Pay]])</f>
        <v>20717</v>
      </c>
      <c r="M88">
        <f t="shared" si="2"/>
        <v>20717</v>
      </c>
      <c r="N88" s="1">
        <f ca="1">YEAR(TODAY()) - YEAR(Session_2_data_file_1_payroll_data[[#This Row],[Start Date]])</f>
        <v>21</v>
      </c>
      <c r="O88" s="1">
        <f>IF(LEFT(Session_2_data_file_1_payroll_data[[#This Row],[Operating Unit]],5)="Tasty",1,0)</f>
        <v>1</v>
      </c>
      <c r="P88" s="1" t="str">
        <f>VLOOKUP(Session_2_data_file_1_payroll_data[[#This Row],[Employee ID]],Session_2_data_file_2_reference_data[[Employee ID]:[Gender]],2)</f>
        <v>Administrative Support</v>
      </c>
      <c r="Q88" s="1" t="str">
        <f>VLOOKUP(Session_2_data_file_1_payroll_data[[#This Row],[Employee ID]],Session_2_data_file_2_reference_data[[Employee ID]:[Gender]],3)</f>
        <v>F</v>
      </c>
      <c r="W88">
        <f t="shared" si="3"/>
        <v>0</v>
      </c>
    </row>
    <row r="89" spans="1:23" x14ac:dyDescent="0.35">
      <c r="A89">
        <v>137920</v>
      </c>
      <c r="B89" s="1" t="s">
        <v>8</v>
      </c>
      <c r="C89" s="1" t="s">
        <v>8</v>
      </c>
      <c r="D89" s="1" t="str">
        <f>IF(Session_2_data_file_1_payroll_data[[#This Row],[State]]="NJ","Tasty New Jersey", Session_2_data_file_1_payroll_data[[#This Row],[Division]])</f>
        <v>Tasty New York</v>
      </c>
      <c r="E89" s="1" t="s">
        <v>14</v>
      </c>
      <c r="F89">
        <v>82201</v>
      </c>
      <c r="G89" s="1" t="s">
        <v>13</v>
      </c>
      <c r="H89" s="2">
        <v>37041</v>
      </c>
      <c r="I89">
        <v>3310</v>
      </c>
      <c r="J89">
        <v>2000</v>
      </c>
      <c r="K89" s="5" t="s">
        <v>64</v>
      </c>
      <c r="L89" s="5">
        <f>SUM(Session_2_data_file_1_payroll_data[[#This Row],[Salary]],Session_2_data_file_1_payroll_data[[#This Row],[Overtime_Pay]])</f>
        <v>82201</v>
      </c>
      <c r="M89">
        <f t="shared" si="2"/>
        <v>82201</v>
      </c>
      <c r="N89" s="1">
        <f ca="1">YEAR(TODAY()) - YEAR(Session_2_data_file_1_payroll_data[[#This Row],[Start Date]])</f>
        <v>20</v>
      </c>
      <c r="O89" s="1">
        <f>IF(LEFT(Session_2_data_file_1_payroll_data[[#This Row],[Operating Unit]],5)="Tasty",1,0)</f>
        <v>1</v>
      </c>
      <c r="P89" s="1" t="str">
        <f>VLOOKUP(Session_2_data_file_1_payroll_data[[#This Row],[Employee ID]],Session_2_data_file_2_reference_data[[Employee ID]:[Gender]],2)</f>
        <v>Plant Manager</v>
      </c>
      <c r="Q89" s="1" t="str">
        <f>VLOOKUP(Session_2_data_file_1_payroll_data[[#This Row],[Employee ID]],Session_2_data_file_2_reference_data[[Employee ID]:[Gender]],3)</f>
        <v>F</v>
      </c>
      <c r="W89">
        <f t="shared" si="3"/>
        <v>0.1499981752046812</v>
      </c>
    </row>
    <row r="90" spans="1:23" x14ac:dyDescent="0.35">
      <c r="A90">
        <v>100212</v>
      </c>
      <c r="B90" s="1" t="s">
        <v>8</v>
      </c>
      <c r="C90" s="1" t="s">
        <v>181</v>
      </c>
      <c r="D90" s="1" t="str">
        <f>IF(Session_2_data_file_1_payroll_data[[#This Row],[State]]="NJ","Tasty New Jersey", Session_2_data_file_1_payroll_data[[#This Row],[Division]])</f>
        <v>Tasty New Jersey</v>
      </c>
      <c r="E90" s="1" t="s">
        <v>27</v>
      </c>
      <c r="F90">
        <v>93720</v>
      </c>
      <c r="G90" s="1" t="s">
        <v>10</v>
      </c>
      <c r="H90" s="2">
        <v>35592</v>
      </c>
      <c r="I90">
        <v>3340</v>
      </c>
      <c r="J90">
        <v>2150</v>
      </c>
      <c r="K90" s="5" t="s">
        <v>65</v>
      </c>
      <c r="L90" s="5">
        <f>SUM(Session_2_data_file_1_payroll_data[[#This Row],[Salary]],Session_2_data_file_1_payroll_data[[#This Row],[Overtime_Pay]])</f>
        <v>93720</v>
      </c>
      <c r="M90">
        <f t="shared" si="2"/>
        <v>93720</v>
      </c>
      <c r="N90" s="1">
        <f ca="1">YEAR(TODAY()) - YEAR(Session_2_data_file_1_payroll_data[[#This Row],[Start Date]])</f>
        <v>24</v>
      </c>
      <c r="O90" s="1">
        <f>IF(LEFT(Session_2_data_file_1_payroll_data[[#This Row],[Operating Unit]],5)="Tasty",1,0)</f>
        <v>1</v>
      </c>
      <c r="P90" s="1" t="str">
        <f>VLOOKUP(Session_2_data_file_1_payroll_data[[#This Row],[Employee ID]],Session_2_data_file_2_reference_data[[Employee ID]:[Gender]],2)</f>
        <v>Plant Supervisor</v>
      </c>
      <c r="Q90" s="1" t="str">
        <f>VLOOKUP(Session_2_data_file_1_payroll_data[[#This Row],[Employee ID]],Session_2_data_file_2_reference_data[[Employee ID]:[Gender]],3)</f>
        <v>M</v>
      </c>
      <c r="W90">
        <f t="shared" si="3"/>
        <v>0.25</v>
      </c>
    </row>
    <row r="91" spans="1:23" x14ac:dyDescent="0.35">
      <c r="A91">
        <v>100422</v>
      </c>
      <c r="B91" s="1" t="s">
        <v>8</v>
      </c>
      <c r="C91" s="1" t="s">
        <v>181</v>
      </c>
      <c r="D91" s="1" t="str">
        <f>IF(Session_2_data_file_1_payroll_data[[#This Row],[State]]="NJ","Tasty New Jersey", Session_2_data_file_1_payroll_data[[#This Row],[Division]])</f>
        <v>Tasty New Jersey</v>
      </c>
      <c r="E91" s="1" t="s">
        <v>27</v>
      </c>
      <c r="F91">
        <v>93293</v>
      </c>
      <c r="G91" s="1" t="s">
        <v>10</v>
      </c>
      <c r="H91" s="2">
        <v>36362</v>
      </c>
      <c r="I91">
        <v>3340</v>
      </c>
      <c r="J91">
        <v>2150</v>
      </c>
      <c r="K91" s="5" t="s">
        <v>66</v>
      </c>
      <c r="L91" s="5">
        <f>SUM(Session_2_data_file_1_payroll_data[[#This Row],[Salary]],Session_2_data_file_1_payroll_data[[#This Row],[Overtime_Pay]])</f>
        <v>93293</v>
      </c>
      <c r="M91">
        <f t="shared" si="2"/>
        <v>93293</v>
      </c>
      <c r="N91" s="1">
        <f ca="1">YEAR(TODAY()) - YEAR(Session_2_data_file_1_payroll_data[[#This Row],[Start Date]])</f>
        <v>22</v>
      </c>
      <c r="O91" s="1">
        <f>IF(LEFT(Session_2_data_file_1_payroll_data[[#This Row],[Operating Unit]],5)="Tasty",1,0)</f>
        <v>1</v>
      </c>
      <c r="P91" s="1" t="str">
        <f>VLOOKUP(Session_2_data_file_1_payroll_data[[#This Row],[Employee ID]],Session_2_data_file_2_reference_data[[Employee ID]:[Gender]],2)</f>
        <v>Plant Supervisor</v>
      </c>
      <c r="Q91" s="1" t="str">
        <f>VLOOKUP(Session_2_data_file_1_payroll_data[[#This Row],[Employee ID]],Session_2_data_file_2_reference_data[[Employee ID]:[Gender]],3)</f>
        <v>M</v>
      </c>
      <c r="W91">
        <f t="shared" si="3"/>
        <v>0.25999807059479274</v>
      </c>
    </row>
    <row r="92" spans="1:23" x14ac:dyDescent="0.35">
      <c r="A92">
        <v>137986</v>
      </c>
      <c r="B92" s="1" t="s">
        <v>8</v>
      </c>
      <c r="C92" s="1" t="s">
        <v>8</v>
      </c>
      <c r="D92" s="1" t="str">
        <f>IF(Session_2_data_file_1_payroll_data[[#This Row],[State]]="NJ","Tasty New Jersey", Session_2_data_file_1_payroll_data[[#This Row],[Division]])</f>
        <v>Tasty New York</v>
      </c>
      <c r="E92" s="1" t="s">
        <v>14</v>
      </c>
      <c r="F92">
        <v>36813</v>
      </c>
      <c r="G92" s="1" t="s">
        <v>13</v>
      </c>
      <c r="H92" s="2">
        <v>37384</v>
      </c>
      <c r="I92">
        <v>3501</v>
      </c>
      <c r="J92">
        <v>3000</v>
      </c>
      <c r="K92" s="5" t="s">
        <v>67</v>
      </c>
      <c r="L92" s="5">
        <f>SUM(Session_2_data_file_1_payroll_data[[#This Row],[Salary]],Session_2_data_file_1_payroll_data[[#This Row],[Overtime_Pay]])</f>
        <v>36813</v>
      </c>
      <c r="M92">
        <f t="shared" si="2"/>
        <v>36813</v>
      </c>
      <c r="N92" s="1">
        <f ca="1">YEAR(TODAY()) - YEAR(Session_2_data_file_1_payroll_data[[#This Row],[Start Date]])</f>
        <v>19</v>
      </c>
      <c r="O92" s="1">
        <f>IF(LEFT(Session_2_data_file_1_payroll_data[[#This Row],[Operating Unit]],5)="Tasty",1,0)</f>
        <v>1</v>
      </c>
      <c r="P92" s="1" t="str">
        <f>VLOOKUP(Session_2_data_file_1_payroll_data[[#This Row],[Employee ID]],Session_2_data_file_2_reference_data[[Employee ID]:[Gender]],2)</f>
        <v>Plant Worker</v>
      </c>
      <c r="Q92" s="1" t="str">
        <f>VLOOKUP(Session_2_data_file_1_payroll_data[[#This Row],[Employee ID]],Session_2_data_file_2_reference_data[[Employee ID]:[Gender]],3)</f>
        <v>M</v>
      </c>
      <c r="W92">
        <f t="shared" si="3"/>
        <v>0.15000135821584767</v>
      </c>
    </row>
    <row r="93" spans="1:23" x14ac:dyDescent="0.35">
      <c r="A93">
        <v>101102</v>
      </c>
      <c r="B93" s="1" t="s">
        <v>8</v>
      </c>
      <c r="C93" s="1" t="s">
        <v>181</v>
      </c>
      <c r="D93" s="1" t="str">
        <f>IF(Session_2_data_file_1_payroll_data[[#This Row],[State]]="NJ","Tasty New Jersey", Session_2_data_file_1_payroll_data[[#This Row],[Division]])</f>
        <v>Tasty New Jersey</v>
      </c>
      <c r="E93" s="1" t="s">
        <v>27</v>
      </c>
      <c r="F93">
        <v>73034</v>
      </c>
      <c r="G93" s="1" t="s">
        <v>10</v>
      </c>
      <c r="H93" s="2">
        <v>36957</v>
      </c>
      <c r="I93">
        <v>3340</v>
      </c>
      <c r="J93">
        <v>2150</v>
      </c>
      <c r="K93" s="5" t="s">
        <v>68</v>
      </c>
      <c r="L93" s="5">
        <f>SUM(Session_2_data_file_1_payroll_data[[#This Row],[Salary]],Session_2_data_file_1_payroll_data[[#This Row],[Overtime_Pay]])</f>
        <v>73034</v>
      </c>
      <c r="M93">
        <f t="shared" si="2"/>
        <v>73034</v>
      </c>
      <c r="N93" s="1">
        <f ca="1">YEAR(TODAY()) - YEAR(Session_2_data_file_1_payroll_data[[#This Row],[Start Date]])</f>
        <v>20</v>
      </c>
      <c r="O93" s="1">
        <f>IF(LEFT(Session_2_data_file_1_payroll_data[[#This Row],[Operating Unit]],5)="Tasty",1,0)</f>
        <v>1</v>
      </c>
      <c r="P93" s="1" t="str">
        <f>VLOOKUP(Session_2_data_file_1_payroll_data[[#This Row],[Employee ID]],Session_2_data_file_2_reference_data[[Employee ID]:[Gender]],2)</f>
        <v>Plant Supervisor</v>
      </c>
      <c r="Q93" s="1" t="str">
        <f>VLOOKUP(Session_2_data_file_1_payroll_data[[#This Row],[Employee ID]],Session_2_data_file_2_reference_data[[Employee ID]:[Gender]],3)</f>
        <v>M</v>
      </c>
      <c r="W93">
        <f t="shared" si="3"/>
        <v>0.2300024646055262</v>
      </c>
    </row>
    <row r="94" spans="1:23" x14ac:dyDescent="0.35">
      <c r="A94">
        <v>108540</v>
      </c>
      <c r="B94" s="1" t="s">
        <v>8</v>
      </c>
      <c r="C94" s="1" t="s">
        <v>181</v>
      </c>
      <c r="D94" s="1" t="str">
        <f>IF(Session_2_data_file_1_payroll_data[[#This Row],[State]]="NJ","Tasty New Jersey", Session_2_data_file_1_payroll_data[[#This Row],[Division]])</f>
        <v>Tasty New Jersey</v>
      </c>
      <c r="E94" s="1" t="s">
        <v>16</v>
      </c>
      <c r="F94">
        <v>97060</v>
      </c>
      <c r="G94" s="1" t="s">
        <v>10</v>
      </c>
      <c r="H94" s="2">
        <v>32183</v>
      </c>
      <c r="I94">
        <v>3360</v>
      </c>
      <c r="J94">
        <v>2000</v>
      </c>
      <c r="K94" s="5" t="s">
        <v>69</v>
      </c>
      <c r="L94" s="5">
        <f>SUM(Session_2_data_file_1_payroll_data[[#This Row],[Salary]],Session_2_data_file_1_payroll_data[[#This Row],[Overtime_Pay]])</f>
        <v>97060</v>
      </c>
      <c r="M94">
        <f t="shared" si="2"/>
        <v>97060</v>
      </c>
      <c r="N94" s="1">
        <f ca="1">YEAR(TODAY()) - YEAR(Session_2_data_file_1_payroll_data[[#This Row],[Start Date]])</f>
        <v>33</v>
      </c>
      <c r="O94" s="1">
        <f>IF(LEFT(Session_2_data_file_1_payroll_data[[#This Row],[Operating Unit]],5)="Tasty",1,0)</f>
        <v>0</v>
      </c>
      <c r="P94" s="1" t="str">
        <f>VLOOKUP(Session_2_data_file_1_payroll_data[[#This Row],[Employee ID]],Session_2_data_file_2_reference_data[[Employee ID]:[Gender]],2)</f>
        <v>Plant Supervisor</v>
      </c>
      <c r="Q94" s="1" t="str">
        <f>VLOOKUP(Session_2_data_file_1_payroll_data[[#This Row],[Employee ID]],Session_2_data_file_2_reference_data[[Employee ID]:[Gender]],3)</f>
        <v>M</v>
      </c>
      <c r="W94">
        <f t="shared" si="3"/>
        <v>0.26999793941891614</v>
      </c>
    </row>
    <row r="95" spans="1:23" x14ac:dyDescent="0.35">
      <c r="A95">
        <v>111412</v>
      </c>
      <c r="B95" s="1" t="s">
        <v>8</v>
      </c>
      <c r="C95" s="1" t="s">
        <v>181</v>
      </c>
      <c r="D95" s="1" t="str">
        <f>IF(Session_2_data_file_1_payroll_data[[#This Row],[State]]="NJ","Tasty New Jersey", Session_2_data_file_1_payroll_data[[#This Row],[Division]])</f>
        <v>Tasty New Jersey</v>
      </c>
      <c r="E95" s="1" t="s">
        <v>27</v>
      </c>
      <c r="F95">
        <v>89782</v>
      </c>
      <c r="G95" s="1" t="s">
        <v>10</v>
      </c>
      <c r="H95" s="2">
        <v>37762</v>
      </c>
      <c r="I95">
        <v>3340</v>
      </c>
      <c r="J95">
        <v>2150</v>
      </c>
      <c r="K95" s="5" t="s">
        <v>70</v>
      </c>
      <c r="L95" s="5">
        <f>SUM(Session_2_data_file_1_payroll_data[[#This Row],[Salary]],Session_2_data_file_1_payroll_data[[#This Row],[Overtime_Pay]])</f>
        <v>89782</v>
      </c>
      <c r="M95">
        <f t="shared" si="2"/>
        <v>89782</v>
      </c>
      <c r="N95" s="1">
        <f ca="1">YEAR(TODAY()) - YEAR(Session_2_data_file_1_payroll_data[[#This Row],[Start Date]])</f>
        <v>18</v>
      </c>
      <c r="O95" s="1">
        <f>IF(LEFT(Session_2_data_file_1_payroll_data[[#This Row],[Operating Unit]],5)="Tasty",1,0)</f>
        <v>1</v>
      </c>
      <c r="P95" s="1" t="str">
        <f>VLOOKUP(Session_2_data_file_1_payroll_data[[#This Row],[Employee ID]],Session_2_data_file_2_reference_data[[Employee ID]:[Gender]],2)</f>
        <v>Plant Supervisor</v>
      </c>
      <c r="Q95" s="1" t="str">
        <f>VLOOKUP(Session_2_data_file_1_payroll_data[[#This Row],[Employee ID]],Session_2_data_file_2_reference_data[[Employee ID]:[Gender]],3)</f>
        <v>M</v>
      </c>
      <c r="W95">
        <f t="shared" si="3"/>
        <v>0.20999754962019113</v>
      </c>
    </row>
    <row r="96" spans="1:23" x14ac:dyDescent="0.35">
      <c r="A96">
        <v>138306</v>
      </c>
      <c r="B96" s="1" t="s">
        <v>8</v>
      </c>
      <c r="C96" s="1" t="s">
        <v>8</v>
      </c>
      <c r="D96" s="1" t="str">
        <f>IF(Session_2_data_file_1_payroll_data[[#This Row],[State]]="NJ","Tasty New Jersey", Session_2_data_file_1_payroll_data[[#This Row],[Division]])</f>
        <v>Tasty New York</v>
      </c>
      <c r="E96" s="1" t="s">
        <v>16</v>
      </c>
      <c r="F96">
        <v>48892</v>
      </c>
      <c r="G96" s="1" t="s">
        <v>13</v>
      </c>
      <c r="H96" s="2">
        <v>37720</v>
      </c>
      <c r="I96">
        <v>3360</v>
      </c>
      <c r="J96">
        <v>3000</v>
      </c>
      <c r="K96" s="5" t="s">
        <v>71</v>
      </c>
      <c r="L96" s="5">
        <f>SUM(Session_2_data_file_1_payroll_data[[#This Row],[Salary]],Session_2_data_file_1_payroll_data[[#This Row],[Overtime_Pay]])</f>
        <v>48892</v>
      </c>
      <c r="M96">
        <f t="shared" si="2"/>
        <v>48892</v>
      </c>
      <c r="N96" s="1">
        <f ca="1">YEAR(TODAY()) - YEAR(Session_2_data_file_1_payroll_data[[#This Row],[Start Date]])</f>
        <v>18</v>
      </c>
      <c r="O96" s="1">
        <f>IF(LEFT(Session_2_data_file_1_payroll_data[[#This Row],[Operating Unit]],5)="Tasty",1,0)</f>
        <v>0</v>
      </c>
      <c r="P96" s="1" t="str">
        <f>VLOOKUP(Session_2_data_file_1_payroll_data[[#This Row],[Employee ID]],Session_2_data_file_2_reference_data[[Employee ID]:[Gender]],2)</f>
        <v>Plant Worker</v>
      </c>
      <c r="Q96" s="1" t="str">
        <f>VLOOKUP(Session_2_data_file_1_payroll_data[[#This Row],[Employee ID]],Session_2_data_file_2_reference_data[[Employee ID]:[Gender]],3)</f>
        <v>M</v>
      </c>
      <c r="W96">
        <f t="shared" si="3"/>
        <v>0.1500040906487769</v>
      </c>
    </row>
    <row r="97" spans="1:23" x14ac:dyDescent="0.35">
      <c r="A97">
        <v>116741</v>
      </c>
      <c r="B97" s="1" t="s">
        <v>8</v>
      </c>
      <c r="C97" s="1" t="s">
        <v>181</v>
      </c>
      <c r="D97" s="1" t="str">
        <f>IF(Session_2_data_file_1_payroll_data[[#This Row],[State]]="NJ","Tasty New Jersey", Session_2_data_file_1_payroll_data[[#This Row],[Division]])</f>
        <v>Tasty New Jersey</v>
      </c>
      <c r="E97" s="1" t="s">
        <v>14</v>
      </c>
      <c r="F97">
        <v>41095</v>
      </c>
      <c r="G97" s="1" t="s">
        <v>10</v>
      </c>
      <c r="H97" s="2">
        <v>33891</v>
      </c>
      <c r="I97">
        <v>3364</v>
      </c>
      <c r="J97">
        <v>2480</v>
      </c>
      <c r="K97" s="5" t="s">
        <v>72</v>
      </c>
      <c r="L97" s="5">
        <f>SUM(Session_2_data_file_1_payroll_data[[#This Row],[Salary]],Session_2_data_file_1_payroll_data[[#This Row],[Overtime_Pay]])</f>
        <v>41095</v>
      </c>
      <c r="M97">
        <f t="shared" si="2"/>
        <v>41095</v>
      </c>
      <c r="N97" s="1">
        <f ca="1">YEAR(TODAY()) - YEAR(Session_2_data_file_1_payroll_data[[#This Row],[Start Date]])</f>
        <v>29</v>
      </c>
      <c r="O97" s="1">
        <f>IF(LEFT(Session_2_data_file_1_payroll_data[[#This Row],[Operating Unit]],5)="Tasty",1,0)</f>
        <v>1</v>
      </c>
      <c r="P97" s="1" t="str">
        <f>VLOOKUP(Session_2_data_file_1_payroll_data[[#This Row],[Employee ID]],Session_2_data_file_2_reference_data[[Employee ID]:[Gender]],2)</f>
        <v>Plant Supervisor</v>
      </c>
      <c r="Q97" s="1" t="str">
        <f>VLOOKUP(Session_2_data_file_1_payroll_data[[#This Row],[Employee ID]],Session_2_data_file_2_reference_data[[Employee ID]:[Gender]],3)</f>
        <v>M</v>
      </c>
      <c r="W97">
        <f t="shared" si="3"/>
        <v>0.25000608346514175</v>
      </c>
    </row>
    <row r="98" spans="1:23" x14ac:dyDescent="0.35">
      <c r="A98">
        <v>136455</v>
      </c>
      <c r="B98" s="1" t="s">
        <v>8</v>
      </c>
      <c r="C98" s="1" t="s">
        <v>181</v>
      </c>
      <c r="D98" s="1" t="str">
        <f>IF(Session_2_data_file_1_payroll_data[[#This Row],[State]]="NJ","Tasty New Jersey", Session_2_data_file_1_payroll_data[[#This Row],[Division]])</f>
        <v>Tasty New Jersey</v>
      </c>
      <c r="E98" s="1" t="s">
        <v>14</v>
      </c>
      <c r="F98">
        <v>43354</v>
      </c>
      <c r="G98" s="1" t="s">
        <v>10</v>
      </c>
      <c r="H98" s="2">
        <v>28697</v>
      </c>
      <c r="I98">
        <v>3348</v>
      </c>
      <c r="J98">
        <v>2000</v>
      </c>
      <c r="K98" s="5" t="s">
        <v>73</v>
      </c>
      <c r="L98" s="5">
        <f>SUM(Session_2_data_file_1_payroll_data[[#This Row],[Salary]],Session_2_data_file_1_payroll_data[[#This Row],[Overtime_Pay]])</f>
        <v>43354</v>
      </c>
      <c r="M98">
        <f t="shared" si="2"/>
        <v>43354</v>
      </c>
      <c r="N98" s="1">
        <f ca="1">YEAR(TODAY()) - YEAR(Session_2_data_file_1_payroll_data[[#This Row],[Start Date]])</f>
        <v>43</v>
      </c>
      <c r="O98" s="1">
        <f>IF(LEFT(Session_2_data_file_1_payroll_data[[#This Row],[Operating Unit]],5)="Tasty",1,0)</f>
        <v>1</v>
      </c>
      <c r="P98" s="1" t="str">
        <f>VLOOKUP(Session_2_data_file_1_payroll_data[[#This Row],[Employee ID]],Session_2_data_file_2_reference_data[[Employee ID]:[Gender]],2)</f>
        <v>Plant Supervisor</v>
      </c>
      <c r="Q98" s="1" t="str">
        <f>VLOOKUP(Session_2_data_file_1_payroll_data[[#This Row],[Employee ID]],Session_2_data_file_2_reference_data[[Employee ID]:[Gender]],3)</f>
        <v>M</v>
      </c>
      <c r="W98">
        <f t="shared" si="3"/>
        <v>0.25999907736310374</v>
      </c>
    </row>
    <row r="99" spans="1:23" x14ac:dyDescent="0.35">
      <c r="A99">
        <v>137650</v>
      </c>
      <c r="B99" s="1" t="s">
        <v>8</v>
      </c>
      <c r="C99" s="1" t="s">
        <v>181</v>
      </c>
      <c r="D99" s="1" t="str">
        <f>IF(Session_2_data_file_1_payroll_data[[#This Row],[State]]="NJ","Tasty New Jersey", Session_2_data_file_1_payroll_data[[#This Row],[Division]])</f>
        <v>Tasty New Jersey</v>
      </c>
      <c r="E99" s="1" t="s">
        <v>74</v>
      </c>
      <c r="F99">
        <v>99091</v>
      </c>
      <c r="G99" s="1" t="s">
        <v>10</v>
      </c>
      <c r="H99" s="2">
        <v>36446</v>
      </c>
      <c r="I99">
        <v>3201</v>
      </c>
      <c r="J99">
        <v>2000</v>
      </c>
      <c r="K99" s="5" t="s">
        <v>75</v>
      </c>
      <c r="L99" s="5">
        <f>SUM(Session_2_data_file_1_payroll_data[[#This Row],[Salary]],Session_2_data_file_1_payroll_data[[#This Row],[Overtime_Pay]])</f>
        <v>99091</v>
      </c>
      <c r="M99">
        <f t="shared" si="2"/>
        <v>99091</v>
      </c>
      <c r="N99" s="1">
        <f ca="1">YEAR(TODAY()) - YEAR(Session_2_data_file_1_payroll_data[[#This Row],[Start Date]])</f>
        <v>22</v>
      </c>
      <c r="O99" s="1">
        <f>IF(LEFT(Session_2_data_file_1_payroll_data[[#This Row],[Operating Unit]],5)="Tasty",1,0)</f>
        <v>0</v>
      </c>
      <c r="P99" s="1" t="str">
        <f>VLOOKUP(Session_2_data_file_1_payroll_data[[#This Row],[Employee ID]],Session_2_data_file_2_reference_data[[Employee ID]:[Gender]],2)</f>
        <v>Plant Supervisor</v>
      </c>
      <c r="Q99" s="1" t="str">
        <f>VLOOKUP(Session_2_data_file_1_payroll_data[[#This Row],[Employee ID]],Session_2_data_file_2_reference_data[[Employee ID]:[Gender]],3)</f>
        <v>M</v>
      </c>
      <c r="W99">
        <f t="shared" si="3"/>
        <v>0.27000433944556013</v>
      </c>
    </row>
    <row r="100" spans="1:23" x14ac:dyDescent="0.35">
      <c r="A100">
        <v>138452</v>
      </c>
      <c r="B100" s="1" t="s">
        <v>8</v>
      </c>
      <c r="C100" s="1" t="s">
        <v>8</v>
      </c>
      <c r="D100" s="1" t="str">
        <f>IF(Session_2_data_file_1_payroll_data[[#This Row],[State]]="NJ","Tasty New Jersey", Session_2_data_file_1_payroll_data[[#This Row],[Division]])</f>
        <v>Tasty New York</v>
      </c>
      <c r="E100" s="1" t="s">
        <v>27</v>
      </c>
      <c r="F100">
        <v>100956</v>
      </c>
      <c r="G100" s="1" t="s">
        <v>15</v>
      </c>
      <c r="H100" s="2">
        <v>36831</v>
      </c>
      <c r="I100">
        <v>3340</v>
      </c>
      <c r="J100">
        <v>2150</v>
      </c>
      <c r="K100" s="5" t="s">
        <v>76</v>
      </c>
      <c r="L100" s="5">
        <f>SUM(Session_2_data_file_1_payroll_data[[#This Row],[Salary]],Session_2_data_file_1_payroll_data[[#This Row],[Overtime_Pay]])</f>
        <v>100956</v>
      </c>
      <c r="M100">
        <f t="shared" si="2"/>
        <v>100956</v>
      </c>
      <c r="N100" s="1">
        <f ca="1">YEAR(TODAY()) - YEAR(Session_2_data_file_1_payroll_data[[#This Row],[Start Date]])</f>
        <v>21</v>
      </c>
      <c r="O100" s="1">
        <f>IF(LEFT(Session_2_data_file_1_payroll_data[[#This Row],[Operating Unit]],5)="Tasty",1,0)</f>
        <v>1</v>
      </c>
      <c r="P100" s="1" t="str">
        <f>VLOOKUP(Session_2_data_file_1_payroll_data[[#This Row],[Employee ID]],Session_2_data_file_2_reference_data[[Employee ID]:[Gender]],2)</f>
        <v>Plant Manager</v>
      </c>
      <c r="Q100" s="1" t="str">
        <f>VLOOKUP(Session_2_data_file_1_payroll_data[[#This Row],[Employee ID]],Session_2_data_file_2_reference_data[[Employee ID]:[Gender]],3)</f>
        <v>M</v>
      </c>
      <c r="W100">
        <f t="shared" si="3"/>
        <v>0.1000039621221126</v>
      </c>
    </row>
    <row r="101" spans="1:23" x14ac:dyDescent="0.35">
      <c r="A101">
        <v>139829</v>
      </c>
      <c r="B101" s="1" t="s">
        <v>8</v>
      </c>
      <c r="C101" s="1" t="s">
        <v>181</v>
      </c>
      <c r="D101" s="1" t="str">
        <f>IF(Session_2_data_file_1_payroll_data[[#This Row],[State]]="NJ","Tasty New Jersey", Session_2_data_file_1_payroll_data[[#This Row],[Division]])</f>
        <v>Tasty New Jersey</v>
      </c>
      <c r="E101" s="1" t="s">
        <v>14</v>
      </c>
      <c r="F101">
        <v>41784</v>
      </c>
      <c r="G101" s="1" t="s">
        <v>10</v>
      </c>
      <c r="H101" s="2">
        <v>32995</v>
      </c>
      <c r="I101">
        <v>3310</v>
      </c>
      <c r="J101">
        <v>2000</v>
      </c>
      <c r="K101" s="5" t="s">
        <v>77</v>
      </c>
      <c r="L101" s="5">
        <f>SUM(Session_2_data_file_1_payroll_data[[#This Row],[Salary]],Session_2_data_file_1_payroll_data[[#This Row],[Overtime_Pay]])</f>
        <v>41784</v>
      </c>
      <c r="M101">
        <f t="shared" si="2"/>
        <v>41784</v>
      </c>
      <c r="N101" s="1">
        <f ca="1">YEAR(TODAY()) - YEAR(Session_2_data_file_1_payroll_data[[#This Row],[Start Date]])</f>
        <v>31</v>
      </c>
      <c r="O101" s="1">
        <f>IF(LEFT(Session_2_data_file_1_payroll_data[[#This Row],[Operating Unit]],5)="Tasty",1,0)</f>
        <v>1</v>
      </c>
      <c r="P101" s="1" t="str">
        <f>VLOOKUP(Session_2_data_file_1_payroll_data[[#This Row],[Employee ID]],Session_2_data_file_2_reference_data[[Employee ID]:[Gender]],2)</f>
        <v>Plant Supervisor</v>
      </c>
      <c r="Q101" s="1" t="str">
        <f>VLOOKUP(Session_2_data_file_1_payroll_data[[#This Row],[Employee ID]],Session_2_data_file_2_reference_data[[Employee ID]:[Gender]],3)</f>
        <v>M</v>
      </c>
      <c r="W101">
        <f t="shared" si="3"/>
        <v>0.11999808539153743</v>
      </c>
    </row>
    <row r="102" spans="1:23" x14ac:dyDescent="0.35">
      <c r="A102">
        <v>138662</v>
      </c>
      <c r="B102" s="1" t="s">
        <v>8</v>
      </c>
      <c r="C102" s="1" t="s">
        <v>8</v>
      </c>
      <c r="D102" s="1" t="str">
        <f>IF(Session_2_data_file_1_payroll_data[[#This Row],[State]]="NJ","Tasty New Jersey", Session_2_data_file_1_payroll_data[[#This Row],[Division]])</f>
        <v>Tasty New York</v>
      </c>
      <c r="E102" s="1" t="s">
        <v>14</v>
      </c>
      <c r="F102">
        <v>24661</v>
      </c>
      <c r="G102" s="1" t="s">
        <v>13</v>
      </c>
      <c r="H102" s="2">
        <v>38490</v>
      </c>
      <c r="I102">
        <v>3501</v>
      </c>
      <c r="J102">
        <v>3000</v>
      </c>
      <c r="K102" s="5" t="s">
        <v>11</v>
      </c>
      <c r="L102" s="5">
        <f>SUM(Session_2_data_file_1_payroll_data[[#This Row],[Salary]],Session_2_data_file_1_payroll_data[[#This Row],[Overtime_Pay]])</f>
        <v>24661</v>
      </c>
      <c r="M102">
        <f t="shared" si="2"/>
        <v>24661</v>
      </c>
      <c r="N102" s="1">
        <f ca="1">YEAR(TODAY()) - YEAR(Session_2_data_file_1_payroll_data[[#This Row],[Start Date]])</f>
        <v>16</v>
      </c>
      <c r="O102" s="1">
        <f>IF(LEFT(Session_2_data_file_1_payroll_data[[#This Row],[Operating Unit]],5)="Tasty",1,0)</f>
        <v>1</v>
      </c>
      <c r="P102" s="1" t="str">
        <f>VLOOKUP(Session_2_data_file_1_payroll_data[[#This Row],[Employee ID]],Session_2_data_file_2_reference_data[[Employee ID]:[Gender]],2)</f>
        <v>Administrative Support</v>
      </c>
      <c r="Q102" s="1" t="str">
        <f>VLOOKUP(Session_2_data_file_1_payroll_data[[#This Row],[Employee ID]],Session_2_data_file_2_reference_data[[Employee ID]:[Gender]],3)</f>
        <v>M</v>
      </c>
      <c r="W102">
        <f t="shared" si="3"/>
        <v>0</v>
      </c>
    </row>
    <row r="103" spans="1:23" x14ac:dyDescent="0.35">
      <c r="A103">
        <v>141588</v>
      </c>
      <c r="B103" s="1" t="s">
        <v>8</v>
      </c>
      <c r="C103" s="1" t="s">
        <v>181</v>
      </c>
      <c r="D103" s="1" t="str">
        <f>IF(Session_2_data_file_1_payroll_data[[#This Row],[State]]="NJ","Tasty New Jersey", Session_2_data_file_1_payroll_data[[#This Row],[Division]])</f>
        <v>Tasty New Jersey</v>
      </c>
      <c r="E103" s="1" t="s">
        <v>14</v>
      </c>
      <c r="F103">
        <v>43894</v>
      </c>
      <c r="G103" s="1" t="s">
        <v>10</v>
      </c>
      <c r="H103" s="2">
        <v>38315</v>
      </c>
      <c r="I103">
        <v>3364</v>
      </c>
      <c r="J103">
        <v>2150</v>
      </c>
      <c r="K103" s="5" t="s">
        <v>78</v>
      </c>
      <c r="L103" s="5">
        <f>SUM(Session_2_data_file_1_payroll_data[[#This Row],[Salary]],Session_2_data_file_1_payroll_data[[#This Row],[Overtime_Pay]])</f>
        <v>43894</v>
      </c>
      <c r="M103">
        <f t="shared" si="2"/>
        <v>43894</v>
      </c>
      <c r="N103" s="1">
        <f ca="1">YEAR(TODAY()) - YEAR(Session_2_data_file_1_payroll_data[[#This Row],[Start Date]])</f>
        <v>17</v>
      </c>
      <c r="O103" s="1">
        <f>IF(LEFT(Session_2_data_file_1_payroll_data[[#This Row],[Operating Unit]],5)="Tasty",1,0)</f>
        <v>1</v>
      </c>
      <c r="P103" s="1" t="str">
        <f>VLOOKUP(Session_2_data_file_1_payroll_data[[#This Row],[Employee ID]],Session_2_data_file_2_reference_data[[Employee ID]:[Gender]],2)</f>
        <v>Plant Supervisor</v>
      </c>
      <c r="Q103" s="1" t="str">
        <f>VLOOKUP(Session_2_data_file_1_payroll_data[[#This Row],[Employee ID]],Session_2_data_file_2_reference_data[[Employee ID]:[Gender]],3)</f>
        <v>M</v>
      </c>
      <c r="W103">
        <f t="shared" si="3"/>
        <v>0.24001002414908643</v>
      </c>
    </row>
    <row r="104" spans="1:23" x14ac:dyDescent="0.35">
      <c r="A104">
        <v>142021</v>
      </c>
      <c r="B104" s="1" t="s">
        <v>8</v>
      </c>
      <c r="C104" s="1" t="s">
        <v>181</v>
      </c>
      <c r="D104" s="1" t="str">
        <f>IF(Session_2_data_file_1_payroll_data[[#This Row],[State]]="NJ","Tasty New Jersey", Session_2_data_file_1_payroll_data[[#This Row],[Division]])</f>
        <v>Tasty New Jersey</v>
      </c>
      <c r="E104" s="1" t="s">
        <v>14</v>
      </c>
      <c r="F104">
        <v>48192.6</v>
      </c>
      <c r="G104" s="1" t="s">
        <v>10</v>
      </c>
      <c r="H104" s="2">
        <v>39680</v>
      </c>
      <c r="I104">
        <v>3364</v>
      </c>
      <c r="J104">
        <v>2000</v>
      </c>
      <c r="K104" s="5" t="s">
        <v>79</v>
      </c>
      <c r="L104" s="5">
        <f>SUM(Session_2_data_file_1_payroll_data[[#This Row],[Salary]],Session_2_data_file_1_payroll_data[[#This Row],[Overtime_Pay]])</f>
        <v>48192.6</v>
      </c>
      <c r="M104">
        <f t="shared" si="2"/>
        <v>48192.6</v>
      </c>
      <c r="N104" s="1">
        <f ca="1">YEAR(TODAY()) - YEAR(Session_2_data_file_1_payroll_data[[#This Row],[Start Date]])</f>
        <v>13</v>
      </c>
      <c r="O104" s="1">
        <f>IF(LEFT(Session_2_data_file_1_payroll_data[[#This Row],[Operating Unit]],5)="Tasty",1,0)</f>
        <v>1</v>
      </c>
      <c r="P104" s="1" t="str">
        <f>VLOOKUP(Session_2_data_file_1_payroll_data[[#This Row],[Employee ID]],Session_2_data_file_2_reference_data[[Employee ID]:[Gender]],2)</f>
        <v>Plant Supervisor</v>
      </c>
      <c r="Q104" s="1" t="str">
        <f>VLOOKUP(Session_2_data_file_1_payroll_data[[#This Row],[Employee ID]],Session_2_data_file_2_reference_data[[Employee ID]:[Gender]],3)</f>
        <v>M</v>
      </c>
      <c r="W104">
        <f t="shared" si="3"/>
        <v>0.22999381647804851</v>
      </c>
    </row>
    <row r="105" spans="1:23" x14ac:dyDescent="0.35">
      <c r="A105">
        <v>142472</v>
      </c>
      <c r="B105" s="1" t="s">
        <v>8</v>
      </c>
      <c r="C105" s="1" t="s">
        <v>181</v>
      </c>
      <c r="D105" s="1" t="str">
        <f>IF(Session_2_data_file_1_payroll_data[[#This Row],[State]]="NJ","Tasty New Jersey", Session_2_data_file_1_payroll_data[[#This Row],[Division]])</f>
        <v>Tasty New Jersey</v>
      </c>
      <c r="E105" s="1" t="s">
        <v>14</v>
      </c>
      <c r="F105">
        <v>49581</v>
      </c>
      <c r="G105" s="1" t="s">
        <v>10</v>
      </c>
      <c r="H105" s="2">
        <v>37762</v>
      </c>
      <c r="I105">
        <v>3350</v>
      </c>
      <c r="J105">
        <v>2000</v>
      </c>
      <c r="K105" s="5" t="s">
        <v>80</v>
      </c>
      <c r="L105" s="5">
        <f>SUM(Session_2_data_file_1_payroll_data[[#This Row],[Salary]],Session_2_data_file_1_payroll_data[[#This Row],[Overtime_Pay]])</f>
        <v>49581</v>
      </c>
      <c r="M105">
        <f t="shared" si="2"/>
        <v>49581</v>
      </c>
      <c r="N105" s="1">
        <f ca="1">YEAR(TODAY()) - YEAR(Session_2_data_file_1_payroll_data[[#This Row],[Start Date]])</f>
        <v>18</v>
      </c>
      <c r="O105" s="1">
        <f>IF(LEFT(Session_2_data_file_1_payroll_data[[#This Row],[Operating Unit]],5)="Tasty",1,0)</f>
        <v>1</v>
      </c>
      <c r="P105" s="1" t="str">
        <f>VLOOKUP(Session_2_data_file_1_payroll_data[[#This Row],[Employee ID]],Session_2_data_file_2_reference_data[[Employee ID]:[Gender]],2)</f>
        <v>Plant Supervisor</v>
      </c>
      <c r="Q105" s="1" t="str">
        <f>VLOOKUP(Session_2_data_file_1_payroll_data[[#This Row],[Employee ID]],Session_2_data_file_2_reference_data[[Employee ID]:[Gender]],3)</f>
        <v>F</v>
      </c>
      <c r="W105">
        <f t="shared" si="3"/>
        <v>0.24999495774591074</v>
      </c>
    </row>
    <row r="106" spans="1:23" x14ac:dyDescent="0.35">
      <c r="A106">
        <v>63630</v>
      </c>
      <c r="B106" s="1" t="s">
        <v>8</v>
      </c>
      <c r="C106" s="1" t="s">
        <v>181</v>
      </c>
      <c r="D106" s="1" t="str">
        <f>IF(Session_2_data_file_1_payroll_data[[#This Row],[State]]="NJ","Tasty New Jersey", Session_2_data_file_1_payroll_data[[#This Row],[Division]])</f>
        <v>Tasty New Jersey</v>
      </c>
      <c r="E106" s="1" t="s">
        <v>14</v>
      </c>
      <c r="F106">
        <v>34853</v>
      </c>
      <c r="G106" s="1" t="s">
        <v>10</v>
      </c>
      <c r="H106" s="2">
        <v>28655</v>
      </c>
      <c r="I106">
        <v>3364</v>
      </c>
      <c r="J106">
        <v>2500</v>
      </c>
      <c r="K106" s="5" t="s">
        <v>81</v>
      </c>
      <c r="L106" s="5">
        <f>SUM(Session_2_data_file_1_payroll_data[[#This Row],[Salary]],Session_2_data_file_1_payroll_data[[#This Row],[Overtime_Pay]])</f>
        <v>34853</v>
      </c>
      <c r="M106">
        <f t="shared" si="2"/>
        <v>34853</v>
      </c>
      <c r="N106" s="1">
        <f ca="1">YEAR(TODAY()) - YEAR(Session_2_data_file_1_payroll_data[[#This Row],[Start Date]])</f>
        <v>43</v>
      </c>
      <c r="O106" s="1">
        <f>IF(LEFT(Session_2_data_file_1_payroll_data[[#This Row],[Operating Unit]],5)="Tasty",1,0)</f>
        <v>1</v>
      </c>
      <c r="P106" s="1" t="str">
        <f>VLOOKUP(Session_2_data_file_1_payroll_data[[#This Row],[Employee ID]],Session_2_data_file_2_reference_data[[Employee ID]:[Gender]],2)</f>
        <v>Plant Worker</v>
      </c>
      <c r="Q106" s="1" t="str">
        <f>VLOOKUP(Session_2_data_file_1_payroll_data[[#This Row],[Employee ID]],Session_2_data_file_2_reference_data[[Employee ID]:[Gender]],3)</f>
        <v>M</v>
      </c>
      <c r="W106">
        <f t="shared" si="3"/>
        <v>0.18001319828996068</v>
      </c>
    </row>
    <row r="107" spans="1:23" x14ac:dyDescent="0.35">
      <c r="A107">
        <v>109873</v>
      </c>
      <c r="B107" s="1" t="s">
        <v>8</v>
      </c>
      <c r="C107" s="1" t="s">
        <v>181</v>
      </c>
      <c r="D107" s="1" t="str">
        <f>IF(Session_2_data_file_1_payroll_data[[#This Row],[State]]="NJ","Tasty New Jersey", Session_2_data_file_1_payroll_data[[#This Row],[Division]])</f>
        <v>Tasty New Jersey</v>
      </c>
      <c r="E107" s="1" t="s">
        <v>9</v>
      </c>
      <c r="F107">
        <v>65735</v>
      </c>
      <c r="G107" s="1" t="s">
        <v>10</v>
      </c>
      <c r="H107" s="2">
        <v>33674</v>
      </c>
      <c r="I107">
        <v>3361</v>
      </c>
      <c r="J107">
        <v>2000</v>
      </c>
      <c r="K107" s="5" t="s">
        <v>82</v>
      </c>
      <c r="L107" s="5">
        <f>SUM(Session_2_data_file_1_payroll_data[[#This Row],[Salary]],Session_2_data_file_1_payroll_data[[#This Row],[Overtime_Pay]])</f>
        <v>65735</v>
      </c>
      <c r="M107">
        <f t="shared" si="2"/>
        <v>65735</v>
      </c>
      <c r="N107" s="1">
        <f ca="1">YEAR(TODAY()) - YEAR(Session_2_data_file_1_payroll_data[[#This Row],[Start Date]])</f>
        <v>29</v>
      </c>
      <c r="O107" s="1">
        <f>IF(LEFT(Session_2_data_file_1_payroll_data[[#This Row],[Operating Unit]],5)="Tasty",1,0)</f>
        <v>1</v>
      </c>
      <c r="P107" s="1" t="str">
        <f>VLOOKUP(Session_2_data_file_1_payroll_data[[#This Row],[Employee ID]],Session_2_data_file_2_reference_data[[Employee ID]:[Gender]],2)</f>
        <v>Plant Worker</v>
      </c>
      <c r="Q107" s="1" t="str">
        <f>VLOOKUP(Session_2_data_file_1_payroll_data[[#This Row],[Employee ID]],Session_2_data_file_2_reference_data[[Employee ID]:[Gender]],3)</f>
        <v>M</v>
      </c>
      <c r="W107">
        <f t="shared" si="3"/>
        <v>0.14999619685099264</v>
      </c>
    </row>
    <row r="108" spans="1:23" x14ac:dyDescent="0.35">
      <c r="A108">
        <v>136139</v>
      </c>
      <c r="B108" s="1" t="s">
        <v>8</v>
      </c>
      <c r="C108" s="1" t="s">
        <v>181</v>
      </c>
      <c r="D108" s="1" t="str">
        <f>IF(Session_2_data_file_1_payroll_data[[#This Row],[State]]="NJ","Tasty New Jersey", Session_2_data_file_1_payroll_data[[#This Row],[Division]])</f>
        <v>Tasty New Jersey</v>
      </c>
      <c r="E108" s="1" t="s">
        <v>27</v>
      </c>
      <c r="F108">
        <v>37551</v>
      </c>
      <c r="G108" s="1" t="s">
        <v>10</v>
      </c>
      <c r="H108" s="2">
        <v>35123</v>
      </c>
      <c r="I108">
        <v>3340</v>
      </c>
      <c r="J108">
        <v>2150</v>
      </c>
      <c r="K108" s="5" t="s">
        <v>83</v>
      </c>
      <c r="L108" s="5">
        <f>SUM(Session_2_data_file_1_payroll_data[[#This Row],[Salary]],Session_2_data_file_1_payroll_data[[#This Row],[Overtime_Pay]])</f>
        <v>37551</v>
      </c>
      <c r="M108">
        <f t="shared" si="2"/>
        <v>37551</v>
      </c>
      <c r="N108" s="1">
        <f ca="1">YEAR(TODAY()) - YEAR(Session_2_data_file_1_payroll_data[[#This Row],[Start Date]])</f>
        <v>25</v>
      </c>
      <c r="O108" s="1">
        <f>IF(LEFT(Session_2_data_file_1_payroll_data[[#This Row],[Operating Unit]],5)="Tasty",1,0)</f>
        <v>1</v>
      </c>
      <c r="P108" s="1" t="str">
        <f>VLOOKUP(Session_2_data_file_1_payroll_data[[#This Row],[Employee ID]],Session_2_data_file_2_reference_data[[Employee ID]:[Gender]],2)</f>
        <v>Plant Worker</v>
      </c>
      <c r="Q108" s="1" t="str">
        <f>VLOOKUP(Session_2_data_file_1_payroll_data[[#This Row],[Employee ID]],Session_2_data_file_2_reference_data[[Employee ID]:[Gender]],3)</f>
        <v>F</v>
      </c>
      <c r="W108">
        <f t="shared" si="3"/>
        <v>0.1599957391281191</v>
      </c>
    </row>
    <row r="109" spans="1:23" x14ac:dyDescent="0.35">
      <c r="A109">
        <v>139238</v>
      </c>
      <c r="B109" s="1" t="s">
        <v>8</v>
      </c>
      <c r="C109" s="1" t="s">
        <v>8</v>
      </c>
      <c r="D109" s="1" t="str">
        <f>IF(Session_2_data_file_1_payroll_data[[#This Row],[State]]="NJ","Tasty New Jersey", Session_2_data_file_1_payroll_data[[#This Row],[Division]])</f>
        <v>Tasty New York</v>
      </c>
      <c r="E109" s="1" t="s">
        <v>14</v>
      </c>
      <c r="F109">
        <v>37471</v>
      </c>
      <c r="G109" s="1" t="s">
        <v>24</v>
      </c>
      <c r="H109" s="2">
        <v>41548</v>
      </c>
      <c r="I109">
        <v>3350</v>
      </c>
      <c r="J109">
        <v>2000</v>
      </c>
      <c r="K109" s="5" t="s">
        <v>84</v>
      </c>
      <c r="L109" s="5">
        <f>SUM(Session_2_data_file_1_payroll_data[[#This Row],[Salary]],Session_2_data_file_1_payroll_data[[#This Row],[Overtime_Pay]])</f>
        <v>37471</v>
      </c>
      <c r="M109">
        <f t="shared" si="2"/>
        <v>37471</v>
      </c>
      <c r="N109" s="1">
        <f ca="1">YEAR(TODAY()) - YEAR(Session_2_data_file_1_payroll_data[[#This Row],[Start Date]])</f>
        <v>8</v>
      </c>
      <c r="O109" s="1">
        <f>IF(LEFT(Session_2_data_file_1_payroll_data[[#This Row],[Operating Unit]],5)="Tasty",1,0)</f>
        <v>1</v>
      </c>
      <c r="P109" s="1" t="str">
        <f>VLOOKUP(Session_2_data_file_1_payroll_data[[#This Row],[Employee ID]],Session_2_data_file_2_reference_data[[Employee ID]:[Gender]],2)</f>
        <v>Plant Worker</v>
      </c>
      <c r="Q109" s="1" t="str">
        <f>VLOOKUP(Session_2_data_file_1_payroll_data[[#This Row],[Employee ID]],Session_2_data_file_2_reference_data[[Employee ID]:[Gender]],3)</f>
        <v>F</v>
      </c>
      <c r="W109">
        <f t="shared" si="3"/>
        <v>0.18998692322062394</v>
      </c>
    </row>
    <row r="110" spans="1:23" x14ac:dyDescent="0.35">
      <c r="A110">
        <v>136719</v>
      </c>
      <c r="B110" s="1" t="s">
        <v>8</v>
      </c>
      <c r="C110" s="1" t="s">
        <v>181</v>
      </c>
      <c r="D110" s="1" t="str">
        <f>IF(Session_2_data_file_1_payroll_data[[#This Row],[State]]="NJ","Tasty New Jersey", Session_2_data_file_1_payroll_data[[#This Row],[Division]])</f>
        <v>Tasty New Jersey</v>
      </c>
      <c r="E110" s="1" t="s">
        <v>9</v>
      </c>
      <c r="F110">
        <v>62330</v>
      </c>
      <c r="G110" s="1" t="s">
        <v>10</v>
      </c>
      <c r="H110" s="2">
        <v>35676</v>
      </c>
      <c r="I110">
        <v>3361</v>
      </c>
      <c r="J110">
        <v>2000</v>
      </c>
      <c r="K110" s="5" t="s">
        <v>85</v>
      </c>
      <c r="L110" s="5">
        <f>SUM(Session_2_data_file_1_payroll_data[[#This Row],[Salary]],Session_2_data_file_1_payroll_data[[#This Row],[Overtime_Pay]])</f>
        <v>62330</v>
      </c>
      <c r="M110">
        <f t="shared" si="2"/>
        <v>62330</v>
      </c>
      <c r="N110" s="1">
        <f ca="1">YEAR(TODAY()) - YEAR(Session_2_data_file_1_payroll_data[[#This Row],[Start Date]])</f>
        <v>24</v>
      </c>
      <c r="O110" s="1">
        <f>IF(LEFT(Session_2_data_file_1_payroll_data[[#This Row],[Operating Unit]],5)="Tasty",1,0)</f>
        <v>1</v>
      </c>
      <c r="P110" s="1" t="str">
        <f>VLOOKUP(Session_2_data_file_1_payroll_data[[#This Row],[Employee ID]],Session_2_data_file_2_reference_data[[Employee ID]:[Gender]],2)</f>
        <v>Plant Worker</v>
      </c>
      <c r="Q110" s="1" t="str">
        <f>VLOOKUP(Session_2_data_file_1_payroll_data[[#This Row],[Employee ID]],Session_2_data_file_2_reference_data[[Employee ID]:[Gender]],3)</f>
        <v>F</v>
      </c>
      <c r="W110">
        <f t="shared" si="3"/>
        <v>0.16000320872773946</v>
      </c>
    </row>
    <row r="111" spans="1:23" x14ac:dyDescent="0.35">
      <c r="A111">
        <v>139684</v>
      </c>
      <c r="B111" s="1" t="s">
        <v>8</v>
      </c>
      <c r="C111" s="1" t="s">
        <v>8</v>
      </c>
      <c r="D111" s="1" t="str">
        <f>IF(Session_2_data_file_1_payroll_data[[#This Row],[State]]="NJ","Tasty New Jersey", Session_2_data_file_1_payroll_data[[#This Row],[Division]])</f>
        <v>Tasty New York</v>
      </c>
      <c r="E111" s="1" t="s">
        <v>9</v>
      </c>
      <c r="F111">
        <v>123212</v>
      </c>
      <c r="G111" s="1" t="s">
        <v>13</v>
      </c>
      <c r="H111" s="2">
        <v>40494</v>
      </c>
      <c r="I111">
        <v>3338</v>
      </c>
      <c r="J111">
        <v>1001</v>
      </c>
      <c r="K111" s="5" t="s">
        <v>86</v>
      </c>
      <c r="L111" s="5">
        <f>SUM(Session_2_data_file_1_payroll_data[[#This Row],[Salary]],Session_2_data_file_1_payroll_data[[#This Row],[Overtime_Pay]])</f>
        <v>123212</v>
      </c>
      <c r="M111">
        <f t="shared" si="2"/>
        <v>123212</v>
      </c>
      <c r="N111" s="1">
        <f ca="1">YEAR(TODAY()) - YEAR(Session_2_data_file_1_payroll_data[[#This Row],[Start Date]])</f>
        <v>11</v>
      </c>
      <c r="O111" s="1">
        <f>IF(LEFT(Session_2_data_file_1_payroll_data[[#This Row],[Operating Unit]],5)="Tasty",1,0)</f>
        <v>1</v>
      </c>
      <c r="P111" s="1" t="str">
        <f>VLOOKUP(Session_2_data_file_1_payroll_data[[#This Row],[Employee ID]],Session_2_data_file_2_reference_data[[Employee ID]:[Gender]],2)</f>
        <v>Plant Manager</v>
      </c>
      <c r="Q111" s="1" t="str">
        <f>VLOOKUP(Session_2_data_file_1_payroll_data[[#This Row],[Employee ID]],Session_2_data_file_2_reference_data[[Employee ID]:[Gender]],3)</f>
        <v>F</v>
      </c>
      <c r="W111">
        <f t="shared" si="3"/>
        <v>0.15000162321851768</v>
      </c>
    </row>
    <row r="112" spans="1:23" x14ac:dyDescent="0.35">
      <c r="A112">
        <v>139699</v>
      </c>
      <c r="B112" s="1" t="s">
        <v>8</v>
      </c>
      <c r="C112" s="1" t="s">
        <v>8</v>
      </c>
      <c r="D112" s="1" t="str">
        <f>IF(Session_2_data_file_1_payroll_data[[#This Row],[State]]="NJ","Tasty New Jersey", Session_2_data_file_1_payroll_data[[#This Row],[Division]])</f>
        <v>Tasty New York</v>
      </c>
      <c r="E112" s="1" t="s">
        <v>16</v>
      </c>
      <c r="F112">
        <v>198198</v>
      </c>
      <c r="G112" s="1" t="s">
        <v>13</v>
      </c>
      <c r="H112" s="2">
        <v>29460</v>
      </c>
      <c r="I112">
        <v>3360</v>
      </c>
      <c r="J112">
        <v>4000</v>
      </c>
      <c r="K112" s="5" t="s">
        <v>11</v>
      </c>
      <c r="L112" s="5">
        <f>SUM(Session_2_data_file_1_payroll_data[[#This Row],[Salary]],Session_2_data_file_1_payroll_data[[#This Row],[Overtime_Pay]])</f>
        <v>198198</v>
      </c>
      <c r="M112">
        <f t="shared" si="2"/>
        <v>198198</v>
      </c>
      <c r="N112" s="1">
        <f ca="1">YEAR(TODAY()) - YEAR(Session_2_data_file_1_payroll_data[[#This Row],[Start Date]])</f>
        <v>41</v>
      </c>
      <c r="O112" s="1">
        <f>IF(LEFT(Session_2_data_file_1_payroll_data[[#This Row],[Operating Unit]],5)="Tasty",1,0)</f>
        <v>0</v>
      </c>
      <c r="P112" s="1" t="str">
        <f>VLOOKUP(Session_2_data_file_1_payroll_data[[#This Row],[Employee ID]],Session_2_data_file_2_reference_data[[Employee ID]:[Gender]],2)</f>
        <v>Director</v>
      </c>
      <c r="Q112" s="1" t="str">
        <f>VLOOKUP(Session_2_data_file_1_payroll_data[[#This Row],[Employee ID]],Session_2_data_file_2_reference_data[[Employee ID]:[Gender]],3)</f>
        <v>M</v>
      </c>
      <c r="W112">
        <f t="shared" si="3"/>
        <v>0</v>
      </c>
    </row>
    <row r="113" spans="1:23" x14ac:dyDescent="0.35">
      <c r="A113">
        <v>136809</v>
      </c>
      <c r="B113" s="1" t="s">
        <v>8</v>
      </c>
      <c r="C113" s="1" t="s">
        <v>181</v>
      </c>
      <c r="D113" s="1" t="str">
        <f>IF(Session_2_data_file_1_payroll_data[[#This Row],[State]]="NJ","Tasty New Jersey", Session_2_data_file_1_payroll_data[[#This Row],[Division]])</f>
        <v>Tasty New Jersey</v>
      </c>
      <c r="E113" s="1" t="s">
        <v>14</v>
      </c>
      <c r="F113">
        <v>36096</v>
      </c>
      <c r="G113" s="1" t="s">
        <v>10</v>
      </c>
      <c r="H113" s="2">
        <v>36614</v>
      </c>
      <c r="I113">
        <v>3364</v>
      </c>
      <c r="J113">
        <v>2300</v>
      </c>
      <c r="K113" s="5" t="s">
        <v>87</v>
      </c>
      <c r="L113" s="5">
        <f>SUM(Session_2_data_file_1_payroll_data[[#This Row],[Salary]],Session_2_data_file_1_payroll_data[[#This Row],[Overtime_Pay]])</f>
        <v>36096</v>
      </c>
      <c r="M113">
        <f t="shared" si="2"/>
        <v>36096</v>
      </c>
      <c r="N113" s="1">
        <f ca="1">YEAR(TODAY()) - YEAR(Session_2_data_file_1_payroll_data[[#This Row],[Start Date]])</f>
        <v>21</v>
      </c>
      <c r="O113" s="1">
        <f>IF(LEFT(Session_2_data_file_1_payroll_data[[#This Row],[Operating Unit]],5)="Tasty",1,0)</f>
        <v>1</v>
      </c>
      <c r="P113" s="1" t="str">
        <f>VLOOKUP(Session_2_data_file_1_payroll_data[[#This Row],[Employee ID]],Session_2_data_file_2_reference_data[[Employee ID]:[Gender]],2)</f>
        <v>Plant Worker</v>
      </c>
      <c r="Q113" s="1" t="str">
        <f>VLOOKUP(Session_2_data_file_1_payroll_data[[#This Row],[Employee ID]],Session_2_data_file_2_reference_data[[Employee ID]:[Gender]],3)</f>
        <v>M</v>
      </c>
      <c r="W113">
        <f t="shared" si="3"/>
        <v>0.12998670212765959</v>
      </c>
    </row>
    <row r="114" spans="1:23" x14ac:dyDescent="0.35">
      <c r="A114">
        <v>139724</v>
      </c>
      <c r="B114" s="1" t="s">
        <v>8</v>
      </c>
      <c r="C114" s="1" t="s">
        <v>8</v>
      </c>
      <c r="D114" s="1" t="str">
        <f>IF(Session_2_data_file_1_payroll_data[[#This Row],[State]]="NJ","Tasty New Jersey", Session_2_data_file_1_payroll_data[[#This Row],[Division]])</f>
        <v>Tasty New York</v>
      </c>
      <c r="E114" s="1" t="s">
        <v>16</v>
      </c>
      <c r="F114">
        <v>91953</v>
      </c>
      <c r="G114" s="1" t="s">
        <v>13</v>
      </c>
      <c r="H114" s="2">
        <v>23244</v>
      </c>
      <c r="I114">
        <v>3360</v>
      </c>
      <c r="J114">
        <v>4000</v>
      </c>
      <c r="K114" s="5" t="s">
        <v>11</v>
      </c>
      <c r="L114" s="5">
        <f>SUM(Session_2_data_file_1_payroll_data[[#This Row],[Salary]],Session_2_data_file_1_payroll_data[[#This Row],[Overtime_Pay]])</f>
        <v>91953</v>
      </c>
      <c r="M114">
        <f t="shared" si="2"/>
        <v>91953</v>
      </c>
      <c r="N114" s="1">
        <f ca="1">YEAR(TODAY()) - YEAR(Session_2_data_file_1_payroll_data[[#This Row],[Start Date]])</f>
        <v>58</v>
      </c>
      <c r="O114" s="1">
        <f>IF(LEFT(Session_2_data_file_1_payroll_data[[#This Row],[Operating Unit]],5)="Tasty",1,0)</f>
        <v>0</v>
      </c>
      <c r="P114" s="1" t="str">
        <f>VLOOKUP(Session_2_data_file_1_payroll_data[[#This Row],[Employee ID]],Session_2_data_file_2_reference_data[[Employee ID]:[Gender]],2)</f>
        <v>Plant Supervisor</v>
      </c>
      <c r="Q114" s="1" t="str">
        <f>VLOOKUP(Session_2_data_file_1_payroll_data[[#This Row],[Employee ID]],Session_2_data_file_2_reference_data[[Employee ID]:[Gender]],3)</f>
        <v>M</v>
      </c>
      <c r="W114">
        <f t="shared" si="3"/>
        <v>0</v>
      </c>
    </row>
    <row r="115" spans="1:23" x14ac:dyDescent="0.35">
      <c r="A115">
        <v>139752</v>
      </c>
      <c r="B115" s="1" t="s">
        <v>8</v>
      </c>
      <c r="C115" s="1" t="s">
        <v>8</v>
      </c>
      <c r="D115" s="1" t="str">
        <f>IF(Session_2_data_file_1_payroll_data[[#This Row],[State]]="NJ","Tasty New Jersey", Session_2_data_file_1_payroll_data[[#This Row],[Division]])</f>
        <v>Tasty New York</v>
      </c>
      <c r="E115" s="1" t="s">
        <v>16</v>
      </c>
      <c r="F115">
        <v>160008</v>
      </c>
      <c r="G115" s="1" t="s">
        <v>13</v>
      </c>
      <c r="H115" s="2">
        <v>18435</v>
      </c>
      <c r="I115">
        <v>3360</v>
      </c>
      <c r="J115">
        <v>3000</v>
      </c>
      <c r="K115" s="5" t="s">
        <v>88</v>
      </c>
      <c r="L115" s="5">
        <f>SUM(Session_2_data_file_1_payroll_data[[#This Row],[Salary]],Session_2_data_file_1_payroll_data[[#This Row],[Overtime_Pay]])</f>
        <v>160008</v>
      </c>
      <c r="M115">
        <f t="shared" si="2"/>
        <v>160008</v>
      </c>
      <c r="N115" s="1">
        <f ca="1">YEAR(TODAY()) - YEAR(Session_2_data_file_1_payroll_data[[#This Row],[Start Date]])</f>
        <v>71</v>
      </c>
      <c r="O115" s="1">
        <f>IF(LEFT(Session_2_data_file_1_payroll_data[[#This Row],[Operating Unit]],5)="Tasty",1,0)</f>
        <v>0</v>
      </c>
      <c r="P115" s="1" t="str">
        <f>VLOOKUP(Session_2_data_file_1_payroll_data[[#This Row],[Employee ID]],Session_2_data_file_2_reference_data[[Employee ID]:[Gender]],2)</f>
        <v>Plant Manager</v>
      </c>
      <c r="Q115" s="1" t="str">
        <f>VLOOKUP(Session_2_data_file_1_payroll_data[[#This Row],[Employee ID]],Session_2_data_file_2_reference_data[[Employee ID]:[Gender]],3)</f>
        <v>F</v>
      </c>
      <c r="W115">
        <f t="shared" si="3"/>
        <v>0.16999775011249438</v>
      </c>
    </row>
    <row r="116" spans="1:23" x14ac:dyDescent="0.35">
      <c r="A116">
        <v>139800</v>
      </c>
      <c r="B116" s="1" t="s">
        <v>8</v>
      </c>
      <c r="C116" s="1" t="s">
        <v>8</v>
      </c>
      <c r="D116" s="1" t="str">
        <f>IF(Session_2_data_file_1_payroll_data[[#This Row],[State]]="NJ","Tasty New Jersey", Session_2_data_file_1_payroll_data[[#This Row],[Division]])</f>
        <v>Tasty New York</v>
      </c>
      <c r="E116" s="1" t="s">
        <v>14</v>
      </c>
      <c r="F116">
        <v>99568</v>
      </c>
      <c r="G116" s="1" t="s">
        <v>13</v>
      </c>
      <c r="H116" s="2">
        <v>31805</v>
      </c>
      <c r="I116">
        <v>3501</v>
      </c>
      <c r="J116">
        <v>3000</v>
      </c>
      <c r="K116" s="5" t="s">
        <v>89</v>
      </c>
      <c r="L116" s="5">
        <f>SUM(Session_2_data_file_1_payroll_data[[#This Row],[Salary]],Session_2_data_file_1_payroll_data[[#This Row],[Overtime_Pay]])</f>
        <v>99568</v>
      </c>
      <c r="M116">
        <f t="shared" si="2"/>
        <v>99568</v>
      </c>
      <c r="N116" s="1">
        <f ca="1">YEAR(TODAY()) - YEAR(Session_2_data_file_1_payroll_data[[#This Row],[Start Date]])</f>
        <v>34</v>
      </c>
      <c r="O116" s="1">
        <f>IF(LEFT(Session_2_data_file_1_payroll_data[[#This Row],[Operating Unit]],5)="Tasty",1,0)</f>
        <v>1</v>
      </c>
      <c r="P116" s="1" t="str">
        <f>VLOOKUP(Session_2_data_file_1_payroll_data[[#This Row],[Employee ID]],Session_2_data_file_2_reference_data[[Employee ID]:[Gender]],2)</f>
        <v>Plant Manager</v>
      </c>
      <c r="Q116" s="1" t="str">
        <f>VLOOKUP(Session_2_data_file_1_payroll_data[[#This Row],[Employee ID]],Session_2_data_file_2_reference_data[[Employee ID]:[Gender]],3)</f>
        <v>M</v>
      </c>
      <c r="W116">
        <f t="shared" si="3"/>
        <v>0.14999799132251326</v>
      </c>
    </row>
    <row r="117" spans="1:23" x14ac:dyDescent="0.35">
      <c r="A117">
        <v>139810</v>
      </c>
      <c r="B117" s="1" t="s">
        <v>8</v>
      </c>
      <c r="C117" s="1" t="s">
        <v>8</v>
      </c>
      <c r="D117" s="1" t="str">
        <f>IF(Session_2_data_file_1_payroll_data[[#This Row],[State]]="NJ","Tasty New Jersey", Session_2_data_file_1_payroll_data[[#This Row],[Division]])</f>
        <v>Tasty New York</v>
      </c>
      <c r="E117" s="1" t="s">
        <v>9</v>
      </c>
      <c r="F117">
        <v>87242</v>
      </c>
      <c r="G117" s="1" t="s">
        <v>15</v>
      </c>
      <c r="H117" s="2">
        <v>32183</v>
      </c>
      <c r="I117">
        <v>3361</v>
      </c>
      <c r="J117">
        <v>2000</v>
      </c>
      <c r="K117" s="5" t="s">
        <v>90</v>
      </c>
      <c r="L117" s="5">
        <f>SUM(Session_2_data_file_1_payroll_data[[#This Row],[Salary]],Session_2_data_file_1_payroll_data[[#This Row],[Overtime_Pay]])</f>
        <v>87242</v>
      </c>
      <c r="M117">
        <f t="shared" si="2"/>
        <v>87242</v>
      </c>
      <c r="N117" s="1">
        <f ca="1">YEAR(TODAY()) - YEAR(Session_2_data_file_1_payroll_data[[#This Row],[Start Date]])</f>
        <v>33</v>
      </c>
      <c r="O117" s="1">
        <f>IF(LEFT(Session_2_data_file_1_payroll_data[[#This Row],[Operating Unit]],5)="Tasty",1,0)</f>
        <v>1</v>
      </c>
      <c r="P117" s="1" t="str">
        <f>VLOOKUP(Session_2_data_file_1_payroll_data[[#This Row],[Employee ID]],Session_2_data_file_2_reference_data[[Employee ID]:[Gender]],2)</f>
        <v>Plant Supervisor</v>
      </c>
      <c r="Q117" s="1" t="str">
        <f>VLOOKUP(Session_2_data_file_1_payroll_data[[#This Row],[Employee ID]],Session_2_data_file_2_reference_data[[Employee ID]:[Gender]],3)</f>
        <v>F</v>
      </c>
      <c r="W117">
        <f t="shared" si="3"/>
        <v>2.0001833979046788E-2</v>
      </c>
    </row>
    <row r="118" spans="1:23" x14ac:dyDescent="0.35">
      <c r="A118">
        <v>137241</v>
      </c>
      <c r="B118" s="1" t="s">
        <v>8</v>
      </c>
      <c r="C118" s="1" t="s">
        <v>181</v>
      </c>
      <c r="D118" s="1" t="str">
        <f>IF(Session_2_data_file_1_payroll_data[[#This Row],[State]]="NJ","Tasty New Jersey", Session_2_data_file_1_payroll_data[[#This Row],[Division]])</f>
        <v>Tasty New Jersey</v>
      </c>
      <c r="E118" s="1" t="s">
        <v>14</v>
      </c>
      <c r="F118">
        <v>31747</v>
      </c>
      <c r="G118" s="1" t="s">
        <v>10</v>
      </c>
      <c r="H118" s="2">
        <v>36831</v>
      </c>
      <c r="I118">
        <v>3364</v>
      </c>
      <c r="J118">
        <v>2000</v>
      </c>
      <c r="K118" s="5" t="s">
        <v>91</v>
      </c>
      <c r="L118" s="5">
        <f>SUM(Session_2_data_file_1_payroll_data[[#This Row],[Salary]],Session_2_data_file_1_payroll_data[[#This Row],[Overtime_Pay]])</f>
        <v>31747</v>
      </c>
      <c r="M118">
        <f t="shared" si="2"/>
        <v>31747</v>
      </c>
      <c r="N118" s="1">
        <f ca="1">YEAR(TODAY()) - YEAR(Session_2_data_file_1_payroll_data[[#This Row],[Start Date]])</f>
        <v>21</v>
      </c>
      <c r="O118" s="1">
        <f>IF(LEFT(Session_2_data_file_1_payroll_data[[#This Row],[Operating Unit]],5)="Tasty",1,0)</f>
        <v>1</v>
      </c>
      <c r="P118" s="1" t="str">
        <f>VLOOKUP(Session_2_data_file_1_payroll_data[[#This Row],[Employee ID]],Session_2_data_file_2_reference_data[[Employee ID]:[Gender]],2)</f>
        <v>Plant Worker</v>
      </c>
      <c r="Q118" s="1" t="str">
        <f>VLOOKUP(Session_2_data_file_1_payroll_data[[#This Row],[Employee ID]],Session_2_data_file_2_reference_data[[Employee ID]:[Gender]],3)</f>
        <v>M</v>
      </c>
      <c r="W118">
        <f t="shared" si="3"/>
        <v>0.16001511953885406</v>
      </c>
    </row>
    <row r="119" spans="1:23" x14ac:dyDescent="0.35">
      <c r="A119">
        <v>139836</v>
      </c>
      <c r="B119" s="1" t="s">
        <v>8</v>
      </c>
      <c r="C119" s="1" t="s">
        <v>8</v>
      </c>
      <c r="D119" s="1" t="str">
        <f>IF(Session_2_data_file_1_payroll_data[[#This Row],[State]]="NJ","Tasty New Jersey", Session_2_data_file_1_payroll_data[[#This Row],[Division]])</f>
        <v>Tasty New York</v>
      </c>
      <c r="E119" s="1" t="s">
        <v>16</v>
      </c>
      <c r="F119">
        <v>21999</v>
      </c>
      <c r="G119" s="1" t="s">
        <v>15</v>
      </c>
      <c r="H119" s="2">
        <v>33849</v>
      </c>
      <c r="I119">
        <v>3360</v>
      </c>
      <c r="J119">
        <v>5000</v>
      </c>
      <c r="K119" s="5" t="s">
        <v>11</v>
      </c>
      <c r="L119" s="5">
        <f>SUM(Session_2_data_file_1_payroll_data[[#This Row],[Salary]],Session_2_data_file_1_payroll_data[[#This Row],[Overtime_Pay]])</f>
        <v>21999</v>
      </c>
      <c r="M119">
        <f t="shared" si="2"/>
        <v>21999</v>
      </c>
      <c r="N119" s="1">
        <f ca="1">YEAR(TODAY()) - YEAR(Session_2_data_file_1_payroll_data[[#This Row],[Start Date]])</f>
        <v>29</v>
      </c>
      <c r="O119" s="1">
        <f>IF(LEFT(Session_2_data_file_1_payroll_data[[#This Row],[Operating Unit]],5)="Tasty",1,0)</f>
        <v>0</v>
      </c>
      <c r="P119" s="1" t="str">
        <f>VLOOKUP(Session_2_data_file_1_payroll_data[[#This Row],[Employee ID]],Session_2_data_file_2_reference_data[[Employee ID]:[Gender]],2)</f>
        <v>Administrative Support</v>
      </c>
      <c r="Q119" s="1" t="str">
        <f>VLOOKUP(Session_2_data_file_1_payroll_data[[#This Row],[Employee ID]],Session_2_data_file_2_reference_data[[Employee ID]:[Gender]],3)</f>
        <v>F</v>
      </c>
      <c r="W119">
        <f t="shared" si="3"/>
        <v>0</v>
      </c>
    </row>
    <row r="120" spans="1:23" x14ac:dyDescent="0.35">
      <c r="A120">
        <v>139857</v>
      </c>
      <c r="B120" s="1" t="s">
        <v>8</v>
      </c>
      <c r="C120" s="1" t="s">
        <v>8</v>
      </c>
      <c r="D120" s="1" t="str">
        <f>IF(Session_2_data_file_1_payroll_data[[#This Row],[State]]="NJ","Tasty New Jersey", Session_2_data_file_1_payroll_data[[#This Row],[Division]])</f>
        <v>Tasty New York</v>
      </c>
      <c r="E120" s="1" t="s">
        <v>14</v>
      </c>
      <c r="F120">
        <v>18015</v>
      </c>
      <c r="G120" s="1" t="s">
        <v>13</v>
      </c>
      <c r="H120" s="2">
        <v>33807</v>
      </c>
      <c r="I120">
        <v>3501</v>
      </c>
      <c r="J120">
        <v>3000</v>
      </c>
      <c r="K120" s="5" t="s">
        <v>11</v>
      </c>
      <c r="L120" s="5">
        <f>SUM(Session_2_data_file_1_payroll_data[[#This Row],[Salary]],Session_2_data_file_1_payroll_data[[#This Row],[Overtime_Pay]])</f>
        <v>18015</v>
      </c>
      <c r="M120">
        <f t="shared" si="2"/>
        <v>18015</v>
      </c>
      <c r="N120" s="1">
        <f ca="1">YEAR(TODAY()) - YEAR(Session_2_data_file_1_payroll_data[[#This Row],[Start Date]])</f>
        <v>29</v>
      </c>
      <c r="O120" s="1">
        <f>IF(LEFT(Session_2_data_file_1_payroll_data[[#This Row],[Operating Unit]],5)="Tasty",1,0)</f>
        <v>1</v>
      </c>
      <c r="P120" s="1" t="str">
        <f>VLOOKUP(Session_2_data_file_1_payroll_data[[#This Row],[Employee ID]],Session_2_data_file_2_reference_data[[Employee ID]:[Gender]],2)</f>
        <v>Administrative Support</v>
      </c>
      <c r="Q120" s="1" t="str">
        <f>VLOOKUP(Session_2_data_file_1_payroll_data[[#This Row],[Employee ID]],Session_2_data_file_2_reference_data[[Employee ID]:[Gender]],3)</f>
        <v>F</v>
      </c>
      <c r="W120">
        <f t="shared" si="3"/>
        <v>0</v>
      </c>
    </row>
    <row r="121" spans="1:23" x14ac:dyDescent="0.35">
      <c r="A121">
        <v>139878</v>
      </c>
      <c r="B121" s="1" t="s">
        <v>8</v>
      </c>
      <c r="C121" s="1" t="s">
        <v>8</v>
      </c>
      <c r="D121" s="1" t="str">
        <f>IF(Session_2_data_file_1_payroll_data[[#This Row],[State]]="NJ","Tasty New Jersey", Session_2_data_file_1_payroll_data[[#This Row],[Division]])</f>
        <v>Tasty New York</v>
      </c>
      <c r="E121" s="1" t="s">
        <v>14</v>
      </c>
      <c r="F121">
        <v>41408</v>
      </c>
      <c r="G121" s="1" t="s">
        <v>13</v>
      </c>
      <c r="H121" s="2">
        <v>35298</v>
      </c>
      <c r="I121">
        <v>3501</v>
      </c>
      <c r="J121">
        <v>3550</v>
      </c>
      <c r="K121" s="5" t="s">
        <v>92</v>
      </c>
      <c r="L121" s="5">
        <f>SUM(Session_2_data_file_1_payroll_data[[#This Row],[Salary]],Session_2_data_file_1_payroll_data[[#This Row],[Overtime_Pay]])</f>
        <v>41408</v>
      </c>
      <c r="M121">
        <f t="shared" si="2"/>
        <v>41408</v>
      </c>
      <c r="N121" s="1">
        <f ca="1">YEAR(TODAY()) - YEAR(Session_2_data_file_1_payroll_data[[#This Row],[Start Date]])</f>
        <v>25</v>
      </c>
      <c r="O121" s="1">
        <f>IF(LEFT(Session_2_data_file_1_payroll_data[[#This Row],[Operating Unit]],5)="Tasty",1,0)</f>
        <v>1</v>
      </c>
      <c r="P121" s="1" t="str">
        <f>VLOOKUP(Session_2_data_file_1_payroll_data[[#This Row],[Employee ID]],Session_2_data_file_2_reference_data[[Employee ID]:[Gender]],2)</f>
        <v>Plant Supervisor</v>
      </c>
      <c r="Q121" s="1" t="str">
        <f>VLOOKUP(Session_2_data_file_1_payroll_data[[#This Row],[Employee ID]],Session_2_data_file_2_reference_data[[Employee ID]:[Gender]],3)</f>
        <v>F</v>
      </c>
      <c r="W121">
        <f t="shared" si="3"/>
        <v>0.13999710200927357</v>
      </c>
    </row>
    <row r="122" spans="1:23" x14ac:dyDescent="0.35">
      <c r="A122">
        <v>139894</v>
      </c>
      <c r="B122" s="1" t="s">
        <v>8</v>
      </c>
      <c r="C122" s="1" t="s">
        <v>8</v>
      </c>
      <c r="D122" s="1" t="str">
        <f>IF(Session_2_data_file_1_payroll_data[[#This Row],[State]]="NJ","Tasty New Jersey", Session_2_data_file_1_payroll_data[[#This Row],[Division]])</f>
        <v>Tasty New York</v>
      </c>
      <c r="E122" s="1" t="s">
        <v>93</v>
      </c>
      <c r="F122">
        <v>138128</v>
      </c>
      <c r="G122" s="1" t="s">
        <v>15</v>
      </c>
      <c r="H122" s="2">
        <v>29250</v>
      </c>
      <c r="I122">
        <v>3332</v>
      </c>
      <c r="J122">
        <v>2000</v>
      </c>
      <c r="K122" s="5" t="s">
        <v>11</v>
      </c>
      <c r="L122" s="5">
        <f>SUM(Session_2_data_file_1_payroll_data[[#This Row],[Salary]],Session_2_data_file_1_payroll_data[[#This Row],[Overtime_Pay]])</f>
        <v>138128</v>
      </c>
      <c r="M122">
        <f t="shared" si="2"/>
        <v>138128</v>
      </c>
      <c r="N122" s="1">
        <f ca="1">YEAR(TODAY()) - YEAR(Session_2_data_file_1_payroll_data[[#This Row],[Start Date]])</f>
        <v>41</v>
      </c>
      <c r="O122" s="1">
        <f>IF(LEFT(Session_2_data_file_1_payroll_data[[#This Row],[Operating Unit]],5)="Tasty",1,0)</f>
        <v>0</v>
      </c>
      <c r="P122" s="1" t="str">
        <f>VLOOKUP(Session_2_data_file_1_payroll_data[[#This Row],[Employee ID]],Session_2_data_file_2_reference_data[[Employee ID]:[Gender]],2)</f>
        <v>Sales Leader</v>
      </c>
      <c r="Q122" s="1" t="str">
        <f>VLOOKUP(Session_2_data_file_1_payroll_data[[#This Row],[Employee ID]],Session_2_data_file_2_reference_data[[Employee ID]:[Gender]],3)</f>
        <v>M</v>
      </c>
      <c r="W122">
        <f t="shared" si="3"/>
        <v>0</v>
      </c>
    </row>
    <row r="123" spans="1:23" x14ac:dyDescent="0.35">
      <c r="A123">
        <v>139931</v>
      </c>
      <c r="B123" s="1" t="s">
        <v>8</v>
      </c>
      <c r="C123" s="1" t="s">
        <v>8</v>
      </c>
      <c r="D123" s="1" t="str">
        <f>IF(Session_2_data_file_1_payroll_data[[#This Row],[State]]="NJ","Tasty New Jersey", Session_2_data_file_1_payroll_data[[#This Row],[Division]])</f>
        <v>Tasty New York</v>
      </c>
      <c r="E123" s="1" t="s">
        <v>16</v>
      </c>
      <c r="F123">
        <v>30439</v>
      </c>
      <c r="G123" s="1" t="s">
        <v>15</v>
      </c>
      <c r="H123" s="2">
        <v>36320</v>
      </c>
      <c r="I123">
        <v>3360</v>
      </c>
      <c r="J123">
        <v>5000</v>
      </c>
      <c r="K123" s="5" t="s">
        <v>11</v>
      </c>
      <c r="L123" s="5">
        <f>SUM(Session_2_data_file_1_payroll_data[[#This Row],[Salary]],Session_2_data_file_1_payroll_data[[#This Row],[Overtime_Pay]])</f>
        <v>30439</v>
      </c>
      <c r="M123">
        <f t="shared" si="2"/>
        <v>30439</v>
      </c>
      <c r="N123" s="1">
        <f ca="1">YEAR(TODAY()) - YEAR(Session_2_data_file_1_payroll_data[[#This Row],[Start Date]])</f>
        <v>22</v>
      </c>
      <c r="O123" s="1">
        <f>IF(LEFT(Session_2_data_file_1_payroll_data[[#This Row],[Operating Unit]],5)="Tasty",1,0)</f>
        <v>0</v>
      </c>
      <c r="P123" s="1" t="str">
        <f>VLOOKUP(Session_2_data_file_1_payroll_data[[#This Row],[Employee ID]],Session_2_data_file_2_reference_data[[Employee ID]:[Gender]],2)</f>
        <v>Administrative Support</v>
      </c>
      <c r="Q123" s="1" t="str">
        <f>VLOOKUP(Session_2_data_file_1_payroll_data[[#This Row],[Employee ID]],Session_2_data_file_2_reference_data[[Employee ID]:[Gender]],3)</f>
        <v>F</v>
      </c>
      <c r="W123">
        <f t="shared" si="3"/>
        <v>0</v>
      </c>
    </row>
    <row r="124" spans="1:23" x14ac:dyDescent="0.35">
      <c r="A124">
        <v>139983</v>
      </c>
      <c r="B124" s="1" t="s">
        <v>8</v>
      </c>
      <c r="C124" s="1" t="s">
        <v>8</v>
      </c>
      <c r="D124" s="1" t="str">
        <f>IF(Session_2_data_file_1_payroll_data[[#This Row],[State]]="NJ","Tasty New Jersey", Session_2_data_file_1_payroll_data[[#This Row],[Division]])</f>
        <v>Tasty New York</v>
      </c>
      <c r="E124" s="1" t="s">
        <v>9</v>
      </c>
      <c r="F124">
        <v>70123</v>
      </c>
      <c r="G124" s="1" t="s">
        <v>13</v>
      </c>
      <c r="H124" s="2">
        <v>35550</v>
      </c>
      <c r="I124">
        <v>3361</v>
      </c>
      <c r="J124">
        <v>3000</v>
      </c>
      <c r="K124" s="5" t="s">
        <v>94</v>
      </c>
      <c r="L124" s="5">
        <f>SUM(Session_2_data_file_1_payroll_data[[#This Row],[Salary]],Session_2_data_file_1_payroll_data[[#This Row],[Overtime_Pay]])</f>
        <v>70123</v>
      </c>
      <c r="M124">
        <f t="shared" si="2"/>
        <v>70123</v>
      </c>
      <c r="N124" s="1">
        <f ca="1">YEAR(TODAY()) - YEAR(Session_2_data_file_1_payroll_data[[#This Row],[Start Date]])</f>
        <v>24</v>
      </c>
      <c r="O124" s="1">
        <f>IF(LEFT(Session_2_data_file_1_payroll_data[[#This Row],[Operating Unit]],5)="Tasty",1,0)</f>
        <v>1</v>
      </c>
      <c r="P124" s="1" t="str">
        <f>VLOOKUP(Session_2_data_file_1_payroll_data[[#This Row],[Employee ID]],Session_2_data_file_2_reference_data[[Employee ID]:[Gender]],2)</f>
        <v>Plant Supervisor</v>
      </c>
      <c r="Q124" s="1" t="str">
        <f>VLOOKUP(Session_2_data_file_1_payroll_data[[#This Row],[Employee ID]],Session_2_data_file_2_reference_data[[Employee ID]:[Gender]],3)</f>
        <v>M</v>
      </c>
      <c r="W124">
        <f t="shared" si="3"/>
        <v>0.13999686265561942</v>
      </c>
    </row>
    <row r="125" spans="1:23" x14ac:dyDescent="0.35">
      <c r="A125">
        <v>140082</v>
      </c>
      <c r="B125" s="1" t="s">
        <v>8</v>
      </c>
      <c r="C125" s="1" t="s">
        <v>181</v>
      </c>
      <c r="D125" s="1" t="str">
        <f>IF(Session_2_data_file_1_payroll_data[[#This Row],[State]]="NJ","Tasty New Jersey", Session_2_data_file_1_payroll_data[[#This Row],[Division]])</f>
        <v>Tasty New Jersey</v>
      </c>
      <c r="E125" s="1" t="s">
        <v>16</v>
      </c>
      <c r="F125">
        <v>20122</v>
      </c>
      <c r="G125" s="1" t="s">
        <v>10</v>
      </c>
      <c r="H125" s="2">
        <v>37083</v>
      </c>
      <c r="I125">
        <v>3360</v>
      </c>
      <c r="J125">
        <v>7000</v>
      </c>
      <c r="K125" s="5" t="s">
        <v>11</v>
      </c>
      <c r="L125" s="5">
        <f>SUM(Session_2_data_file_1_payroll_data[[#This Row],[Salary]],Session_2_data_file_1_payroll_data[[#This Row],[Overtime_Pay]])</f>
        <v>20122</v>
      </c>
      <c r="M125">
        <f t="shared" si="2"/>
        <v>20122</v>
      </c>
      <c r="N125" s="1">
        <f ca="1">YEAR(TODAY()) - YEAR(Session_2_data_file_1_payroll_data[[#This Row],[Start Date]])</f>
        <v>20</v>
      </c>
      <c r="O125" s="1">
        <f>IF(LEFT(Session_2_data_file_1_payroll_data[[#This Row],[Operating Unit]],5)="Tasty",1,0)</f>
        <v>0</v>
      </c>
      <c r="P125" s="1" t="str">
        <f>VLOOKUP(Session_2_data_file_1_payroll_data[[#This Row],[Employee ID]],Session_2_data_file_2_reference_data[[Employee ID]:[Gender]],2)</f>
        <v>Administrative Support</v>
      </c>
      <c r="Q125" s="1" t="str">
        <f>VLOOKUP(Session_2_data_file_1_payroll_data[[#This Row],[Employee ID]],Session_2_data_file_2_reference_data[[Employee ID]:[Gender]],3)</f>
        <v>M</v>
      </c>
      <c r="W125">
        <f t="shared" si="3"/>
        <v>0</v>
      </c>
    </row>
    <row r="126" spans="1:23" x14ac:dyDescent="0.35">
      <c r="A126">
        <v>140131</v>
      </c>
      <c r="B126" s="1" t="s">
        <v>8</v>
      </c>
      <c r="C126" s="1" t="s">
        <v>8</v>
      </c>
      <c r="D126" s="1" t="str">
        <f>IF(Session_2_data_file_1_payroll_data[[#This Row],[State]]="NJ","Tasty New Jersey", Session_2_data_file_1_payroll_data[[#This Row],[Division]])</f>
        <v>Tasty New York</v>
      </c>
      <c r="E126" s="1" t="s">
        <v>16</v>
      </c>
      <c r="F126">
        <v>32389</v>
      </c>
      <c r="G126" s="1" t="s">
        <v>15</v>
      </c>
      <c r="H126" s="2">
        <v>36446</v>
      </c>
      <c r="I126">
        <v>3360</v>
      </c>
      <c r="J126">
        <v>5000</v>
      </c>
      <c r="K126" s="5" t="s">
        <v>11</v>
      </c>
      <c r="L126" s="5">
        <f>SUM(Session_2_data_file_1_payroll_data[[#This Row],[Salary]],Session_2_data_file_1_payroll_data[[#This Row],[Overtime_Pay]])</f>
        <v>32389</v>
      </c>
      <c r="M126">
        <f t="shared" si="2"/>
        <v>32389</v>
      </c>
      <c r="N126" s="1">
        <f ca="1">YEAR(TODAY()) - YEAR(Session_2_data_file_1_payroll_data[[#This Row],[Start Date]])</f>
        <v>22</v>
      </c>
      <c r="O126" s="1">
        <f>IF(LEFT(Session_2_data_file_1_payroll_data[[#This Row],[Operating Unit]],5)="Tasty",1,0)</f>
        <v>0</v>
      </c>
      <c r="P126" s="1" t="str">
        <f>VLOOKUP(Session_2_data_file_1_payroll_data[[#This Row],[Employee ID]],Session_2_data_file_2_reference_data[[Employee ID]:[Gender]],2)</f>
        <v>Administrative Support</v>
      </c>
      <c r="Q126" s="1" t="str">
        <f>VLOOKUP(Session_2_data_file_1_payroll_data[[#This Row],[Employee ID]],Session_2_data_file_2_reference_data[[Employee ID]:[Gender]],3)</f>
        <v>F</v>
      </c>
      <c r="W126">
        <f t="shared" si="3"/>
        <v>0</v>
      </c>
    </row>
    <row r="127" spans="1:23" x14ac:dyDescent="0.35">
      <c r="A127">
        <v>140161</v>
      </c>
      <c r="B127" s="1" t="s">
        <v>8</v>
      </c>
      <c r="C127" s="1" t="s">
        <v>8</v>
      </c>
      <c r="D127" s="1" t="str">
        <f>IF(Session_2_data_file_1_payroll_data[[#This Row],[State]]="NJ","Tasty New Jersey", Session_2_data_file_1_payroll_data[[#This Row],[Division]])</f>
        <v>Tasty New York</v>
      </c>
      <c r="E127" s="1" t="s">
        <v>14</v>
      </c>
      <c r="F127">
        <v>49130</v>
      </c>
      <c r="G127" s="1" t="s">
        <v>13</v>
      </c>
      <c r="H127" s="2">
        <v>37468</v>
      </c>
      <c r="I127">
        <v>3501</v>
      </c>
      <c r="J127">
        <v>3550</v>
      </c>
      <c r="K127" s="5" t="s">
        <v>11</v>
      </c>
      <c r="L127" s="5">
        <f>SUM(Session_2_data_file_1_payroll_data[[#This Row],[Salary]],Session_2_data_file_1_payroll_data[[#This Row],[Overtime_Pay]])</f>
        <v>49130</v>
      </c>
      <c r="M127">
        <f t="shared" si="2"/>
        <v>49130</v>
      </c>
      <c r="N127" s="1">
        <f ca="1">YEAR(TODAY()) - YEAR(Session_2_data_file_1_payroll_data[[#This Row],[Start Date]])</f>
        <v>19</v>
      </c>
      <c r="O127" s="1">
        <f>IF(LEFT(Session_2_data_file_1_payroll_data[[#This Row],[Operating Unit]],5)="Tasty",1,0)</f>
        <v>1</v>
      </c>
      <c r="P127" s="1" t="str">
        <f>VLOOKUP(Session_2_data_file_1_payroll_data[[#This Row],[Employee ID]],Session_2_data_file_2_reference_data[[Employee ID]:[Gender]],2)</f>
        <v>Plant Supervisor</v>
      </c>
      <c r="Q127" s="1" t="str">
        <f>VLOOKUP(Session_2_data_file_1_payroll_data[[#This Row],[Employee ID]],Session_2_data_file_2_reference_data[[Employee ID]:[Gender]],3)</f>
        <v>M</v>
      </c>
      <c r="W127">
        <f t="shared" si="3"/>
        <v>0</v>
      </c>
    </row>
    <row r="128" spans="1:23" x14ac:dyDescent="0.35">
      <c r="A128">
        <v>140244</v>
      </c>
      <c r="B128" s="1" t="s">
        <v>8</v>
      </c>
      <c r="C128" s="1" t="s">
        <v>8</v>
      </c>
      <c r="D128" s="1" t="str">
        <f>IF(Session_2_data_file_1_payroll_data[[#This Row],[State]]="NJ","Tasty New Jersey", Session_2_data_file_1_payroll_data[[#This Row],[Division]])</f>
        <v>Tasty New York</v>
      </c>
      <c r="E128" s="1" t="s">
        <v>14</v>
      </c>
      <c r="F128">
        <v>46967</v>
      </c>
      <c r="G128" s="1" t="s">
        <v>13</v>
      </c>
      <c r="H128" s="2">
        <v>37594</v>
      </c>
      <c r="I128">
        <v>3501</v>
      </c>
      <c r="J128">
        <v>3000</v>
      </c>
      <c r="K128" s="5" t="s">
        <v>11</v>
      </c>
      <c r="L128" s="5">
        <f>SUM(Session_2_data_file_1_payroll_data[[#This Row],[Salary]],Session_2_data_file_1_payroll_data[[#This Row],[Overtime_Pay]])</f>
        <v>46967</v>
      </c>
      <c r="M128">
        <f t="shared" si="2"/>
        <v>46967</v>
      </c>
      <c r="N128" s="1">
        <f ca="1">YEAR(TODAY()) - YEAR(Session_2_data_file_1_payroll_data[[#This Row],[Start Date]])</f>
        <v>19</v>
      </c>
      <c r="O128" s="1">
        <f>IF(LEFT(Session_2_data_file_1_payroll_data[[#This Row],[Operating Unit]],5)="Tasty",1,0)</f>
        <v>1</v>
      </c>
      <c r="P128" s="1" t="str">
        <f>VLOOKUP(Session_2_data_file_1_payroll_data[[#This Row],[Employee ID]],Session_2_data_file_2_reference_data[[Employee ID]:[Gender]],2)</f>
        <v>Plant Supervisor</v>
      </c>
      <c r="Q128" s="1" t="str">
        <f>VLOOKUP(Session_2_data_file_1_payroll_data[[#This Row],[Employee ID]],Session_2_data_file_2_reference_data[[Employee ID]:[Gender]],3)</f>
        <v>M</v>
      </c>
      <c r="W128">
        <f t="shared" si="3"/>
        <v>0</v>
      </c>
    </row>
    <row r="129" spans="1:23" x14ac:dyDescent="0.35">
      <c r="A129">
        <v>140266</v>
      </c>
      <c r="B129" s="1" t="s">
        <v>8</v>
      </c>
      <c r="C129" s="1" t="s">
        <v>8</v>
      </c>
      <c r="D129" s="1" t="str">
        <f>IF(Session_2_data_file_1_payroll_data[[#This Row],[State]]="NJ","Tasty New Jersey", Session_2_data_file_1_payroll_data[[#This Row],[Division]])</f>
        <v>Tasty New York</v>
      </c>
      <c r="E129" s="1" t="s">
        <v>14</v>
      </c>
      <c r="F129">
        <v>34853</v>
      </c>
      <c r="G129" s="1" t="s">
        <v>13</v>
      </c>
      <c r="H129" s="2">
        <v>37552</v>
      </c>
      <c r="I129">
        <v>3501</v>
      </c>
      <c r="J129">
        <v>3152</v>
      </c>
      <c r="K129" s="5" t="s">
        <v>95</v>
      </c>
      <c r="L129" s="5">
        <f>SUM(Session_2_data_file_1_payroll_data[[#This Row],[Salary]],Session_2_data_file_1_payroll_data[[#This Row],[Overtime_Pay]])</f>
        <v>34853</v>
      </c>
      <c r="M129">
        <f t="shared" si="2"/>
        <v>34853</v>
      </c>
      <c r="N129" s="1">
        <f ca="1">YEAR(TODAY()) - YEAR(Session_2_data_file_1_payroll_data[[#This Row],[Start Date]])</f>
        <v>19</v>
      </c>
      <c r="O129" s="1">
        <f>IF(LEFT(Session_2_data_file_1_payroll_data[[#This Row],[Operating Unit]],5)="Tasty",1,0)</f>
        <v>1</v>
      </c>
      <c r="P129" s="1" t="str">
        <f>VLOOKUP(Session_2_data_file_1_payroll_data[[#This Row],[Employee ID]],Session_2_data_file_2_reference_data[[Employee ID]:[Gender]],2)</f>
        <v>Plant Worker</v>
      </c>
      <c r="Q129" s="1" t="str">
        <f>VLOOKUP(Session_2_data_file_1_payroll_data[[#This Row],[Employee ID]],Session_2_data_file_2_reference_data[[Employee ID]:[Gender]],3)</f>
        <v>M</v>
      </c>
      <c r="W129">
        <f t="shared" si="3"/>
        <v>0.15000143459673485</v>
      </c>
    </row>
    <row r="130" spans="1:23" x14ac:dyDescent="0.35">
      <c r="A130">
        <v>137307</v>
      </c>
      <c r="B130" s="1" t="s">
        <v>8</v>
      </c>
      <c r="C130" s="1" t="s">
        <v>181</v>
      </c>
      <c r="D130" s="1" t="str">
        <f>IF(Session_2_data_file_1_payroll_data[[#This Row],[State]]="NJ","Tasty New Jersey", Session_2_data_file_1_payroll_data[[#This Row],[Division]])</f>
        <v>Tasty New Jersey</v>
      </c>
      <c r="E130" s="1" t="s">
        <v>14</v>
      </c>
      <c r="F130">
        <v>39254</v>
      </c>
      <c r="G130" s="1" t="s">
        <v>10</v>
      </c>
      <c r="H130" s="2">
        <v>35550</v>
      </c>
      <c r="I130">
        <v>3364</v>
      </c>
      <c r="J130">
        <v>2500</v>
      </c>
      <c r="K130" s="5" t="s">
        <v>96</v>
      </c>
      <c r="L130" s="5">
        <f>SUM(Session_2_data_file_1_payroll_data[[#This Row],[Salary]],Session_2_data_file_1_payroll_data[[#This Row],[Overtime_Pay]])</f>
        <v>39254</v>
      </c>
      <c r="M130">
        <f t="shared" ref="M130:M193" si="4">SUM(F130,K130)</f>
        <v>39254</v>
      </c>
      <c r="N130" s="1">
        <f ca="1">YEAR(TODAY()) - YEAR(Session_2_data_file_1_payroll_data[[#This Row],[Start Date]])</f>
        <v>24</v>
      </c>
      <c r="O130" s="1">
        <f>IF(LEFT(Session_2_data_file_1_payroll_data[[#This Row],[Operating Unit]],5)="Tasty",1,0)</f>
        <v>1</v>
      </c>
      <c r="P130" s="1" t="str">
        <f>VLOOKUP(Session_2_data_file_1_payroll_data[[#This Row],[Employee ID]],Session_2_data_file_2_reference_data[[Employee ID]:[Gender]],2)</f>
        <v>Plant Worker</v>
      </c>
      <c r="Q130" s="1" t="str">
        <f>VLOOKUP(Session_2_data_file_1_payroll_data[[#This Row],[Employee ID]],Session_2_data_file_2_reference_data[[Employee ID]:[Gender]],3)</f>
        <v>M</v>
      </c>
      <c r="W130">
        <f t="shared" si="3"/>
        <v>0.14001120904875936</v>
      </c>
    </row>
    <row r="131" spans="1:23" x14ac:dyDescent="0.35">
      <c r="A131">
        <v>140424</v>
      </c>
      <c r="B131" s="1" t="s">
        <v>8</v>
      </c>
      <c r="C131" s="1" t="s">
        <v>8</v>
      </c>
      <c r="D131" s="1" t="str">
        <f>IF(Session_2_data_file_1_payroll_data[[#This Row],[State]]="NJ","Tasty New Jersey", Session_2_data_file_1_payroll_data[[#This Row],[Division]])</f>
        <v>Tasty New York</v>
      </c>
      <c r="E131" s="1" t="s">
        <v>16</v>
      </c>
      <c r="F131">
        <v>115972</v>
      </c>
      <c r="G131" s="1" t="s">
        <v>15</v>
      </c>
      <c r="H131" s="2">
        <v>37251</v>
      </c>
      <c r="I131">
        <v>3360</v>
      </c>
      <c r="J131">
        <v>5000</v>
      </c>
      <c r="K131" s="5" t="s">
        <v>97</v>
      </c>
      <c r="L131" s="5">
        <f>SUM(Session_2_data_file_1_payroll_data[[#This Row],[Salary]],Session_2_data_file_1_payroll_data[[#This Row],[Overtime_Pay]])</f>
        <v>115972</v>
      </c>
      <c r="M131">
        <f t="shared" si="4"/>
        <v>115972</v>
      </c>
      <c r="N131" s="1">
        <f ca="1">YEAR(TODAY()) - YEAR(Session_2_data_file_1_payroll_data[[#This Row],[Start Date]])</f>
        <v>20</v>
      </c>
      <c r="O131" s="1">
        <f>IF(LEFT(Session_2_data_file_1_payroll_data[[#This Row],[Operating Unit]],5)="Tasty",1,0)</f>
        <v>0</v>
      </c>
      <c r="P131" s="1" t="str">
        <f>VLOOKUP(Session_2_data_file_1_payroll_data[[#This Row],[Employee ID]],Session_2_data_file_2_reference_data[[Employee ID]:[Gender]],2)</f>
        <v>Plant Manager</v>
      </c>
      <c r="Q131" s="1" t="str">
        <f>VLOOKUP(Session_2_data_file_1_payroll_data[[#This Row],[Employee ID]],Session_2_data_file_2_reference_data[[Employee ID]:[Gender]],3)</f>
        <v>F</v>
      </c>
      <c r="W131">
        <f t="shared" ref="W131:W194" si="5">IFERROR(K131/L131,0)</f>
        <v>8.0002069465043291E-2</v>
      </c>
    </row>
    <row r="132" spans="1:23" x14ac:dyDescent="0.35">
      <c r="A132">
        <v>140425</v>
      </c>
      <c r="B132" s="1" t="s">
        <v>8</v>
      </c>
      <c r="C132" s="1" t="s">
        <v>8</v>
      </c>
      <c r="D132" s="1" t="str">
        <f>IF(Session_2_data_file_1_payroll_data[[#This Row],[State]]="NJ","Tasty New Jersey", Session_2_data_file_1_payroll_data[[#This Row],[Division]])</f>
        <v>Tasty New York</v>
      </c>
      <c r="E132" s="1" t="s">
        <v>16</v>
      </c>
      <c r="F132">
        <v>57465</v>
      </c>
      <c r="G132" s="1" t="s">
        <v>24</v>
      </c>
      <c r="H132" s="2">
        <v>37636</v>
      </c>
      <c r="I132">
        <v>3360</v>
      </c>
      <c r="J132">
        <v>6000</v>
      </c>
      <c r="K132" s="5" t="s">
        <v>98</v>
      </c>
      <c r="L132" s="5">
        <f>SUM(Session_2_data_file_1_payroll_data[[#This Row],[Salary]],Session_2_data_file_1_payroll_data[[#This Row],[Overtime_Pay]])</f>
        <v>57465</v>
      </c>
      <c r="M132">
        <f t="shared" si="4"/>
        <v>57465</v>
      </c>
      <c r="N132" s="1">
        <f ca="1">YEAR(TODAY()) - YEAR(Session_2_data_file_1_payroll_data[[#This Row],[Start Date]])</f>
        <v>18</v>
      </c>
      <c r="O132" s="1">
        <f>IF(LEFT(Session_2_data_file_1_payroll_data[[#This Row],[Operating Unit]],5)="Tasty",1,0)</f>
        <v>0</v>
      </c>
      <c r="P132" s="1" t="str">
        <f>VLOOKUP(Session_2_data_file_1_payroll_data[[#This Row],[Employee ID]],Session_2_data_file_2_reference_data[[Employee ID]:[Gender]],2)</f>
        <v>Plant Worker</v>
      </c>
      <c r="Q132" s="1" t="str">
        <f>VLOOKUP(Session_2_data_file_1_payroll_data[[#This Row],[Employee ID]],Session_2_data_file_2_reference_data[[Employee ID]:[Gender]],3)</f>
        <v>F</v>
      </c>
      <c r="W132">
        <f t="shared" si="5"/>
        <v>0.15000435047420169</v>
      </c>
    </row>
    <row r="133" spans="1:23" x14ac:dyDescent="0.35">
      <c r="A133">
        <v>140458</v>
      </c>
      <c r="B133" s="1" t="s">
        <v>8</v>
      </c>
      <c r="C133" s="1" t="s">
        <v>8</v>
      </c>
      <c r="D133" s="1" t="str">
        <f>IF(Session_2_data_file_1_payroll_data[[#This Row],[State]]="NJ","Tasty New Jersey", Session_2_data_file_1_payroll_data[[#This Row],[Division]])</f>
        <v>Tasty New York</v>
      </c>
      <c r="E133" s="1" t="s">
        <v>16</v>
      </c>
      <c r="F133">
        <v>32695</v>
      </c>
      <c r="G133" s="1" t="s">
        <v>13</v>
      </c>
      <c r="H133" s="2">
        <v>37804</v>
      </c>
      <c r="I133">
        <v>3360</v>
      </c>
      <c r="J133">
        <v>4000</v>
      </c>
      <c r="K133" s="5" t="s">
        <v>11</v>
      </c>
      <c r="L133" s="5">
        <f>SUM(Session_2_data_file_1_payroll_data[[#This Row],[Salary]],Session_2_data_file_1_payroll_data[[#This Row],[Overtime_Pay]])</f>
        <v>32695</v>
      </c>
      <c r="M133">
        <f t="shared" si="4"/>
        <v>32695</v>
      </c>
      <c r="N133" s="1">
        <f ca="1">YEAR(TODAY()) - YEAR(Session_2_data_file_1_payroll_data[[#This Row],[Start Date]])</f>
        <v>18</v>
      </c>
      <c r="O133" s="1">
        <f>IF(LEFT(Session_2_data_file_1_payroll_data[[#This Row],[Operating Unit]],5)="Tasty",1,0)</f>
        <v>0</v>
      </c>
      <c r="P133" s="1" t="str">
        <f>VLOOKUP(Session_2_data_file_1_payroll_data[[#This Row],[Employee ID]],Session_2_data_file_2_reference_data[[Employee ID]:[Gender]],2)</f>
        <v>Administrative Support</v>
      </c>
      <c r="Q133" s="1" t="str">
        <f>VLOOKUP(Session_2_data_file_1_payroll_data[[#This Row],[Employee ID]],Session_2_data_file_2_reference_data[[Employee ID]:[Gender]],3)</f>
        <v>F</v>
      </c>
      <c r="W133">
        <f t="shared" si="5"/>
        <v>0</v>
      </c>
    </row>
    <row r="134" spans="1:23" x14ac:dyDescent="0.35">
      <c r="A134">
        <v>140537</v>
      </c>
      <c r="B134" s="1" t="s">
        <v>8</v>
      </c>
      <c r="C134" s="1" t="s">
        <v>8</v>
      </c>
      <c r="D134" s="1" t="str">
        <f>IF(Session_2_data_file_1_payroll_data[[#This Row],[State]]="NJ","Tasty New Jersey", Session_2_data_file_1_payroll_data[[#This Row],[Division]])</f>
        <v>Tasty New York</v>
      </c>
      <c r="E134" s="1" t="s">
        <v>14</v>
      </c>
      <c r="F134">
        <v>75760</v>
      </c>
      <c r="G134" s="1" t="s">
        <v>13</v>
      </c>
      <c r="H134" s="2">
        <v>37468</v>
      </c>
      <c r="I134">
        <v>3501</v>
      </c>
      <c r="J134">
        <v>3000</v>
      </c>
      <c r="K134" s="5" t="s">
        <v>99</v>
      </c>
      <c r="L134" s="5">
        <f>SUM(Session_2_data_file_1_payroll_data[[#This Row],[Salary]],Session_2_data_file_1_payroll_data[[#This Row],[Overtime_Pay]])</f>
        <v>75760</v>
      </c>
      <c r="M134">
        <f t="shared" si="4"/>
        <v>75760</v>
      </c>
      <c r="N134" s="1">
        <f ca="1">YEAR(TODAY()) - YEAR(Session_2_data_file_1_payroll_data[[#This Row],[Start Date]])</f>
        <v>19</v>
      </c>
      <c r="O134" s="1">
        <f>IF(LEFT(Session_2_data_file_1_payroll_data[[#This Row],[Operating Unit]],5)="Tasty",1,0)</f>
        <v>1</v>
      </c>
      <c r="P134" s="1" t="str">
        <f>VLOOKUP(Session_2_data_file_1_payroll_data[[#This Row],[Employee ID]],Session_2_data_file_2_reference_data[[Employee ID]:[Gender]],2)</f>
        <v>Plant Manager</v>
      </c>
      <c r="Q134" s="1" t="str">
        <f>VLOOKUP(Session_2_data_file_1_payroll_data[[#This Row],[Employee ID]],Session_2_data_file_2_reference_data[[Employee ID]:[Gender]],3)</f>
        <v>M</v>
      </c>
      <c r="W134">
        <f t="shared" si="5"/>
        <v>0.15</v>
      </c>
    </row>
    <row r="135" spans="1:23" x14ac:dyDescent="0.35">
      <c r="A135">
        <v>137310</v>
      </c>
      <c r="B135" s="1" t="s">
        <v>8</v>
      </c>
      <c r="C135" s="1" t="s">
        <v>181</v>
      </c>
      <c r="D135" s="1" t="str">
        <f>IF(Session_2_data_file_1_payroll_data[[#This Row],[State]]="NJ","Tasty New Jersey", Session_2_data_file_1_payroll_data[[#This Row],[Division]])</f>
        <v>Tasty New Jersey</v>
      </c>
      <c r="E135" s="1" t="s">
        <v>14</v>
      </c>
      <c r="F135">
        <v>32208</v>
      </c>
      <c r="G135" s="1" t="s">
        <v>10</v>
      </c>
      <c r="H135" s="2">
        <v>36831</v>
      </c>
      <c r="I135">
        <v>3364</v>
      </c>
      <c r="J135">
        <v>2500</v>
      </c>
      <c r="K135" s="5" t="s">
        <v>92</v>
      </c>
      <c r="L135" s="5">
        <f>SUM(Session_2_data_file_1_payroll_data[[#This Row],[Salary]],Session_2_data_file_1_payroll_data[[#This Row],[Overtime_Pay]])</f>
        <v>32208</v>
      </c>
      <c r="M135">
        <f t="shared" si="4"/>
        <v>32208</v>
      </c>
      <c r="N135" s="1">
        <f ca="1">YEAR(TODAY()) - YEAR(Session_2_data_file_1_payroll_data[[#This Row],[Start Date]])</f>
        <v>21</v>
      </c>
      <c r="O135" s="1">
        <f>IF(LEFT(Session_2_data_file_1_payroll_data[[#This Row],[Operating Unit]],5)="Tasty",1,0)</f>
        <v>1</v>
      </c>
      <c r="P135" s="1" t="str">
        <f>VLOOKUP(Session_2_data_file_1_payroll_data[[#This Row],[Employee ID]],Session_2_data_file_2_reference_data[[Employee ID]:[Gender]],2)</f>
        <v>Plant Worker</v>
      </c>
      <c r="Q135" s="1" t="str">
        <f>VLOOKUP(Session_2_data_file_1_payroll_data[[#This Row],[Employee ID]],Session_2_data_file_2_reference_data[[Employee ID]:[Gender]],3)</f>
        <v>M</v>
      </c>
      <c r="W135">
        <f t="shared" si="5"/>
        <v>0.1799863387978142</v>
      </c>
    </row>
    <row r="136" spans="1:23" x14ac:dyDescent="0.35">
      <c r="A136">
        <v>137415</v>
      </c>
      <c r="B136" s="1" t="s">
        <v>8</v>
      </c>
      <c r="C136" s="1" t="s">
        <v>181</v>
      </c>
      <c r="D136" s="1" t="str">
        <f>IF(Session_2_data_file_1_payroll_data[[#This Row],[State]]="NJ","Tasty New Jersey", Session_2_data_file_1_payroll_data[[#This Row],[Division]])</f>
        <v>Tasty New Jersey</v>
      </c>
      <c r="E136" s="1" t="s">
        <v>14</v>
      </c>
      <c r="F136">
        <v>39950</v>
      </c>
      <c r="G136" s="1" t="s">
        <v>10</v>
      </c>
      <c r="H136" s="2">
        <v>36957</v>
      </c>
      <c r="I136">
        <v>3364</v>
      </c>
      <c r="J136">
        <v>2000</v>
      </c>
      <c r="K136" s="5" t="s">
        <v>100</v>
      </c>
      <c r="L136" s="5">
        <f>SUM(Session_2_data_file_1_payroll_data[[#This Row],[Salary]],Session_2_data_file_1_payroll_data[[#This Row],[Overtime_Pay]])</f>
        <v>39950</v>
      </c>
      <c r="M136">
        <f t="shared" si="4"/>
        <v>39950</v>
      </c>
      <c r="N136" s="1">
        <f ca="1">YEAR(TODAY()) - YEAR(Session_2_data_file_1_payroll_data[[#This Row],[Start Date]])</f>
        <v>20</v>
      </c>
      <c r="O136" s="1">
        <f>IF(LEFT(Session_2_data_file_1_payroll_data[[#This Row],[Operating Unit]],5)="Tasty",1,0)</f>
        <v>1</v>
      </c>
      <c r="P136" s="1" t="str">
        <f>VLOOKUP(Session_2_data_file_1_payroll_data[[#This Row],[Employee ID]],Session_2_data_file_2_reference_data[[Employee ID]:[Gender]],2)</f>
        <v>Plant Worker</v>
      </c>
      <c r="Q136" s="1" t="str">
        <f>VLOOKUP(Session_2_data_file_1_payroll_data[[#This Row],[Employee ID]],Session_2_data_file_2_reference_data[[Employee ID]:[Gender]],3)</f>
        <v>F</v>
      </c>
      <c r="W136">
        <f t="shared" si="5"/>
        <v>0.18</v>
      </c>
    </row>
    <row r="137" spans="1:23" x14ac:dyDescent="0.35">
      <c r="A137">
        <v>140663</v>
      </c>
      <c r="B137" s="1" t="s">
        <v>8</v>
      </c>
      <c r="C137" s="1" t="s">
        <v>8</v>
      </c>
      <c r="D137" s="1" t="str">
        <f>IF(Session_2_data_file_1_payroll_data[[#This Row],[State]]="NJ","Tasty New Jersey", Session_2_data_file_1_payroll_data[[#This Row],[Division]])</f>
        <v>Tasty New York</v>
      </c>
      <c r="E137" s="1" t="s">
        <v>14</v>
      </c>
      <c r="F137">
        <v>25188</v>
      </c>
      <c r="G137" s="1" t="s">
        <v>13</v>
      </c>
      <c r="H137" s="2">
        <v>38784</v>
      </c>
      <c r="I137">
        <v>3501</v>
      </c>
      <c r="J137">
        <v>3000</v>
      </c>
      <c r="K137" s="5" t="s">
        <v>11</v>
      </c>
      <c r="L137" s="5">
        <f>SUM(Session_2_data_file_1_payroll_data[[#This Row],[Salary]],Session_2_data_file_1_payroll_data[[#This Row],[Overtime_Pay]])</f>
        <v>25188</v>
      </c>
      <c r="M137">
        <f t="shared" si="4"/>
        <v>25188</v>
      </c>
      <c r="N137" s="1">
        <f ca="1">YEAR(TODAY()) - YEAR(Session_2_data_file_1_payroll_data[[#This Row],[Start Date]])</f>
        <v>15</v>
      </c>
      <c r="O137" s="1">
        <f>IF(LEFT(Session_2_data_file_1_payroll_data[[#This Row],[Operating Unit]],5)="Tasty",1,0)</f>
        <v>1</v>
      </c>
      <c r="P137" s="1" t="str">
        <f>VLOOKUP(Session_2_data_file_1_payroll_data[[#This Row],[Employee ID]],Session_2_data_file_2_reference_data[[Employee ID]:[Gender]],2)</f>
        <v>Administrative Support</v>
      </c>
      <c r="Q137" s="1" t="str">
        <f>VLOOKUP(Session_2_data_file_1_payroll_data[[#This Row],[Employee ID]],Session_2_data_file_2_reference_data[[Employee ID]:[Gender]],3)</f>
        <v>F</v>
      </c>
      <c r="W137">
        <f t="shared" si="5"/>
        <v>0</v>
      </c>
    </row>
    <row r="138" spans="1:23" x14ac:dyDescent="0.35">
      <c r="A138">
        <v>140712</v>
      </c>
      <c r="B138" s="1" t="s">
        <v>8</v>
      </c>
      <c r="C138" s="1" t="s">
        <v>8</v>
      </c>
      <c r="D138" s="1" t="str">
        <f>IF(Session_2_data_file_1_payroll_data[[#This Row],[State]]="NJ","Tasty New Jersey", Session_2_data_file_1_payroll_data[[#This Row],[Division]])</f>
        <v>Tasty New York</v>
      </c>
      <c r="E138" s="1" t="s">
        <v>93</v>
      </c>
      <c r="F138">
        <v>27605</v>
      </c>
      <c r="G138" s="1" t="s">
        <v>13</v>
      </c>
      <c r="H138" s="2">
        <v>37804</v>
      </c>
      <c r="I138">
        <v>3332</v>
      </c>
      <c r="J138">
        <v>2000</v>
      </c>
      <c r="K138" s="5" t="s">
        <v>11</v>
      </c>
      <c r="L138" s="5">
        <f>SUM(Session_2_data_file_1_payroll_data[[#This Row],[Salary]],Session_2_data_file_1_payroll_data[[#This Row],[Overtime_Pay]])</f>
        <v>27605</v>
      </c>
      <c r="M138">
        <f t="shared" si="4"/>
        <v>27605</v>
      </c>
      <c r="N138" s="1">
        <f ca="1">YEAR(TODAY()) - YEAR(Session_2_data_file_1_payroll_data[[#This Row],[Start Date]])</f>
        <v>18</v>
      </c>
      <c r="O138" s="1">
        <f>IF(LEFT(Session_2_data_file_1_payroll_data[[#This Row],[Operating Unit]],5)="Tasty",1,0)</f>
        <v>0</v>
      </c>
      <c r="P138" s="1" t="str">
        <f>VLOOKUP(Session_2_data_file_1_payroll_data[[#This Row],[Employee ID]],Session_2_data_file_2_reference_data[[Employee ID]:[Gender]],2)</f>
        <v>Sales Assistance</v>
      </c>
      <c r="Q138" s="1" t="str">
        <f>VLOOKUP(Session_2_data_file_1_payroll_data[[#This Row],[Employee ID]],Session_2_data_file_2_reference_data[[Employee ID]:[Gender]],3)</f>
        <v>M</v>
      </c>
      <c r="W138">
        <f t="shared" si="5"/>
        <v>0</v>
      </c>
    </row>
    <row r="139" spans="1:23" x14ac:dyDescent="0.35">
      <c r="A139">
        <v>140732</v>
      </c>
      <c r="B139" s="1" t="s">
        <v>8</v>
      </c>
      <c r="C139" s="1" t="s">
        <v>8</v>
      </c>
      <c r="D139" s="1" t="str">
        <f>IF(Session_2_data_file_1_payroll_data[[#This Row],[State]]="NJ","Tasty New Jersey", Session_2_data_file_1_payroll_data[[#This Row],[Division]])</f>
        <v>Tasty New York</v>
      </c>
      <c r="E139" s="1" t="s">
        <v>16</v>
      </c>
      <c r="F139">
        <v>42870</v>
      </c>
      <c r="G139" s="1" t="s">
        <v>24</v>
      </c>
      <c r="H139" s="2">
        <v>38189</v>
      </c>
      <c r="I139">
        <v>3360</v>
      </c>
      <c r="J139">
        <v>6000</v>
      </c>
      <c r="K139" s="5" t="s">
        <v>101</v>
      </c>
      <c r="L139" s="5">
        <f>SUM(Session_2_data_file_1_payroll_data[[#This Row],[Salary]],Session_2_data_file_1_payroll_data[[#This Row],[Overtime_Pay]])</f>
        <v>42870</v>
      </c>
      <c r="M139">
        <f t="shared" si="4"/>
        <v>42870</v>
      </c>
      <c r="N139" s="1">
        <f ca="1">YEAR(TODAY()) - YEAR(Session_2_data_file_1_payroll_data[[#This Row],[Start Date]])</f>
        <v>17</v>
      </c>
      <c r="O139" s="1">
        <f>IF(LEFT(Session_2_data_file_1_payroll_data[[#This Row],[Operating Unit]],5)="Tasty",1,0)</f>
        <v>0</v>
      </c>
      <c r="P139" s="1" t="str">
        <f>VLOOKUP(Session_2_data_file_1_payroll_data[[#This Row],[Employee ID]],Session_2_data_file_2_reference_data[[Employee ID]:[Gender]],2)</f>
        <v>Plant Worker</v>
      </c>
      <c r="Q139" s="1" t="str">
        <f>VLOOKUP(Session_2_data_file_1_payroll_data[[#This Row],[Employee ID]],Session_2_data_file_2_reference_data[[Employee ID]:[Gender]],3)</f>
        <v>M</v>
      </c>
      <c r="W139">
        <f t="shared" si="5"/>
        <v>0.45001166316771635</v>
      </c>
    </row>
    <row r="140" spans="1:23" x14ac:dyDescent="0.35">
      <c r="A140">
        <v>137674</v>
      </c>
      <c r="B140" s="1" t="s">
        <v>8</v>
      </c>
      <c r="C140" s="1" t="s">
        <v>181</v>
      </c>
      <c r="D140" s="1" t="str">
        <f>IF(Session_2_data_file_1_payroll_data[[#This Row],[State]]="NJ","Tasty New Jersey", Session_2_data_file_1_payroll_data[[#This Row],[Division]])</f>
        <v>Tasty New Jersey</v>
      </c>
      <c r="E140" s="1" t="s">
        <v>9</v>
      </c>
      <c r="F140">
        <v>35737</v>
      </c>
      <c r="G140" s="1" t="s">
        <v>10</v>
      </c>
      <c r="H140" s="2">
        <v>36187</v>
      </c>
      <c r="I140">
        <v>3349</v>
      </c>
      <c r="J140">
        <v>1001</v>
      </c>
      <c r="K140" s="5" t="s">
        <v>102</v>
      </c>
      <c r="L140" s="5">
        <f>SUM(Session_2_data_file_1_payroll_data[[#This Row],[Salary]],Session_2_data_file_1_payroll_data[[#This Row],[Overtime_Pay]])</f>
        <v>35737</v>
      </c>
      <c r="M140">
        <f t="shared" si="4"/>
        <v>35737</v>
      </c>
      <c r="N140" s="1">
        <f ca="1">YEAR(TODAY()) - YEAR(Session_2_data_file_1_payroll_data[[#This Row],[Start Date]])</f>
        <v>22</v>
      </c>
      <c r="O140" s="1">
        <f>IF(LEFT(Session_2_data_file_1_payroll_data[[#This Row],[Operating Unit]],5)="Tasty",1,0)</f>
        <v>1</v>
      </c>
      <c r="P140" s="1" t="str">
        <f>VLOOKUP(Session_2_data_file_1_payroll_data[[#This Row],[Employee ID]],Session_2_data_file_2_reference_data[[Employee ID]:[Gender]],2)</f>
        <v>Plant Worker</v>
      </c>
      <c r="Q140" s="1" t="str">
        <f>VLOOKUP(Session_2_data_file_1_payroll_data[[#This Row],[Employee ID]],Session_2_data_file_2_reference_data[[Employee ID]:[Gender]],3)</f>
        <v>M</v>
      </c>
      <c r="W140">
        <f t="shared" si="5"/>
        <v>0.1600022385762655</v>
      </c>
    </row>
    <row r="141" spans="1:23" x14ac:dyDescent="0.35">
      <c r="A141">
        <v>137929</v>
      </c>
      <c r="B141" s="1" t="s">
        <v>8</v>
      </c>
      <c r="C141" s="1" t="s">
        <v>181</v>
      </c>
      <c r="D141" s="1" t="str">
        <f>IF(Session_2_data_file_1_payroll_data[[#This Row],[State]]="NJ","Tasty New Jersey", Session_2_data_file_1_payroll_data[[#This Row],[Division]])</f>
        <v>Tasty New Jersey</v>
      </c>
      <c r="E141" s="1" t="s">
        <v>14</v>
      </c>
      <c r="F141">
        <v>36384</v>
      </c>
      <c r="G141" s="1" t="s">
        <v>10</v>
      </c>
      <c r="H141" s="2">
        <v>37209</v>
      </c>
      <c r="I141">
        <v>3364</v>
      </c>
      <c r="J141">
        <v>2000</v>
      </c>
      <c r="K141" s="5" t="s">
        <v>103</v>
      </c>
      <c r="L141" s="5">
        <f>SUM(Session_2_data_file_1_payroll_data[[#This Row],[Salary]],Session_2_data_file_1_payroll_data[[#This Row],[Overtime_Pay]])</f>
        <v>36384</v>
      </c>
      <c r="M141">
        <f t="shared" si="4"/>
        <v>36384</v>
      </c>
      <c r="N141" s="1">
        <f ca="1">YEAR(TODAY()) - YEAR(Session_2_data_file_1_payroll_data[[#This Row],[Start Date]])</f>
        <v>20</v>
      </c>
      <c r="O141" s="1">
        <f>IF(LEFT(Session_2_data_file_1_payroll_data[[#This Row],[Operating Unit]],5)="Tasty",1,0)</f>
        <v>1</v>
      </c>
      <c r="P141" s="1" t="str">
        <f>VLOOKUP(Session_2_data_file_1_payroll_data[[#This Row],[Employee ID]],Session_2_data_file_2_reference_data[[Employee ID]:[Gender]],2)</f>
        <v>Plant Worker</v>
      </c>
      <c r="Q141" s="1" t="str">
        <f>VLOOKUP(Session_2_data_file_1_payroll_data[[#This Row],[Employee ID]],Session_2_data_file_2_reference_data[[Employee ID]:[Gender]],3)</f>
        <v>M</v>
      </c>
      <c r="W141">
        <f t="shared" si="5"/>
        <v>0.1400065963060686</v>
      </c>
    </row>
    <row r="142" spans="1:23" x14ac:dyDescent="0.35">
      <c r="A142">
        <v>140959</v>
      </c>
      <c r="B142" s="1" t="s">
        <v>8</v>
      </c>
      <c r="C142" s="1" t="s">
        <v>8</v>
      </c>
      <c r="D142" s="1" t="str">
        <f>IF(Session_2_data_file_1_payroll_data[[#This Row],[State]]="NJ","Tasty New Jersey", Session_2_data_file_1_payroll_data[[#This Row],[Division]])</f>
        <v>Tasty New York</v>
      </c>
      <c r="E142" s="1" t="s">
        <v>14</v>
      </c>
      <c r="F142">
        <v>48463</v>
      </c>
      <c r="G142" s="1" t="s">
        <v>13</v>
      </c>
      <c r="H142" s="2">
        <v>38917</v>
      </c>
      <c r="I142">
        <v>3501</v>
      </c>
      <c r="J142">
        <v>3220</v>
      </c>
      <c r="K142" s="5" t="s">
        <v>104</v>
      </c>
      <c r="L142" s="5">
        <f>SUM(Session_2_data_file_1_payroll_data[[#This Row],[Salary]],Session_2_data_file_1_payroll_data[[#This Row],[Overtime_Pay]])</f>
        <v>48463</v>
      </c>
      <c r="M142">
        <f t="shared" si="4"/>
        <v>48463</v>
      </c>
      <c r="N142" s="1">
        <f ca="1">YEAR(TODAY()) - YEAR(Session_2_data_file_1_payroll_data[[#This Row],[Start Date]])</f>
        <v>15</v>
      </c>
      <c r="O142" s="1">
        <f>IF(LEFT(Session_2_data_file_1_payroll_data[[#This Row],[Operating Unit]],5)="Tasty",1,0)</f>
        <v>1</v>
      </c>
      <c r="P142" s="1" t="str">
        <f>VLOOKUP(Session_2_data_file_1_payroll_data[[#This Row],[Employee ID]],Session_2_data_file_2_reference_data[[Employee ID]:[Gender]],2)</f>
        <v>Plant Supervisor</v>
      </c>
      <c r="Q142" s="1" t="str">
        <f>VLOOKUP(Session_2_data_file_1_payroll_data[[#This Row],[Employee ID]],Session_2_data_file_2_reference_data[[Employee ID]:[Gender]],3)</f>
        <v>M</v>
      </c>
      <c r="W142">
        <f t="shared" si="5"/>
        <v>0.1200090790912655</v>
      </c>
    </row>
    <row r="143" spans="1:23" x14ac:dyDescent="0.35">
      <c r="A143">
        <v>140968</v>
      </c>
      <c r="B143" s="1" t="s">
        <v>8</v>
      </c>
      <c r="C143" s="1" t="s">
        <v>8</v>
      </c>
      <c r="D143" s="1" t="str">
        <f>IF(Session_2_data_file_1_payroll_data[[#This Row],[State]]="NJ","Tasty New Jersey", Session_2_data_file_1_payroll_data[[#This Row],[Division]])</f>
        <v>Tasty New York</v>
      </c>
      <c r="E143" s="1" t="s">
        <v>27</v>
      </c>
      <c r="F143">
        <v>50611</v>
      </c>
      <c r="G143" s="1" t="s">
        <v>13</v>
      </c>
      <c r="H143" s="2">
        <v>38490</v>
      </c>
      <c r="I143">
        <v>3339</v>
      </c>
      <c r="J143">
        <v>2000</v>
      </c>
      <c r="K143" s="5" t="s">
        <v>105</v>
      </c>
      <c r="L143" s="5">
        <f>SUM(Session_2_data_file_1_payroll_data[[#This Row],[Salary]],Session_2_data_file_1_payroll_data[[#This Row],[Overtime_Pay]])</f>
        <v>50611</v>
      </c>
      <c r="M143">
        <f t="shared" si="4"/>
        <v>50611</v>
      </c>
      <c r="N143" s="1">
        <f ca="1">YEAR(TODAY()) - YEAR(Session_2_data_file_1_payroll_data[[#This Row],[Start Date]])</f>
        <v>16</v>
      </c>
      <c r="O143" s="1">
        <f>IF(LEFT(Session_2_data_file_1_payroll_data[[#This Row],[Operating Unit]],5)="Tasty",1,0)</f>
        <v>1</v>
      </c>
      <c r="P143" s="1" t="str">
        <f>VLOOKUP(Session_2_data_file_1_payroll_data[[#This Row],[Employee ID]],Session_2_data_file_2_reference_data[[Employee ID]:[Gender]],2)</f>
        <v>Plant Worker</v>
      </c>
      <c r="Q143" s="1" t="str">
        <f>VLOOKUP(Session_2_data_file_1_payroll_data[[#This Row],[Employee ID]],Session_2_data_file_2_reference_data[[Employee ID]:[Gender]],3)</f>
        <v>F</v>
      </c>
      <c r="W143">
        <f t="shared" si="5"/>
        <v>0.15000691549267944</v>
      </c>
    </row>
    <row r="144" spans="1:23" x14ac:dyDescent="0.35">
      <c r="A144">
        <v>140994</v>
      </c>
      <c r="B144" s="1" t="s">
        <v>8</v>
      </c>
      <c r="C144" s="1" t="s">
        <v>8</v>
      </c>
      <c r="D144" s="1" t="str">
        <f>IF(Session_2_data_file_1_payroll_data[[#This Row],[State]]="NJ","Tasty New Jersey", Session_2_data_file_1_payroll_data[[#This Row],[Division]])</f>
        <v>Tasty New York</v>
      </c>
      <c r="E144" s="1" t="s">
        <v>14</v>
      </c>
      <c r="F144">
        <v>47946</v>
      </c>
      <c r="G144" s="1" t="s">
        <v>13</v>
      </c>
      <c r="H144" s="2">
        <v>38273</v>
      </c>
      <c r="I144">
        <v>3501</v>
      </c>
      <c r="J144">
        <v>3220</v>
      </c>
      <c r="K144" s="5" t="s">
        <v>106</v>
      </c>
      <c r="L144" s="5">
        <f>SUM(Session_2_data_file_1_payroll_data[[#This Row],[Salary]],Session_2_data_file_1_payroll_data[[#This Row],[Overtime_Pay]])</f>
        <v>47946</v>
      </c>
      <c r="M144">
        <f t="shared" si="4"/>
        <v>47946</v>
      </c>
      <c r="N144" s="1">
        <f ca="1">YEAR(TODAY()) - YEAR(Session_2_data_file_1_payroll_data[[#This Row],[Start Date]])</f>
        <v>17</v>
      </c>
      <c r="O144" s="1">
        <f>IF(LEFT(Session_2_data_file_1_payroll_data[[#This Row],[Operating Unit]],5)="Tasty",1,0)</f>
        <v>1</v>
      </c>
      <c r="P144" s="1" t="str">
        <f>VLOOKUP(Session_2_data_file_1_payroll_data[[#This Row],[Employee ID]],Session_2_data_file_2_reference_data[[Employee ID]:[Gender]],2)</f>
        <v>Plant Supervisor</v>
      </c>
      <c r="Q144" s="1" t="str">
        <f>VLOOKUP(Session_2_data_file_1_payroll_data[[#This Row],[Employee ID]],Session_2_data_file_2_reference_data[[Employee ID]:[Gender]],3)</f>
        <v>M</v>
      </c>
      <c r="W144">
        <f t="shared" si="5"/>
        <v>0.12001001126267051</v>
      </c>
    </row>
    <row r="145" spans="1:23" x14ac:dyDescent="0.35">
      <c r="A145">
        <v>137937</v>
      </c>
      <c r="B145" s="1" t="s">
        <v>8</v>
      </c>
      <c r="C145" s="1" t="s">
        <v>181</v>
      </c>
      <c r="D145" s="1" t="str">
        <f>IF(Session_2_data_file_1_payroll_data[[#This Row],[State]]="NJ","Tasty New Jersey", Session_2_data_file_1_payroll_data[[#This Row],[Division]])</f>
        <v>Tasty New Jersey</v>
      </c>
      <c r="E145" s="1" t="s">
        <v>14</v>
      </c>
      <c r="F145">
        <v>34738</v>
      </c>
      <c r="G145" s="1" t="s">
        <v>10</v>
      </c>
      <c r="H145" s="2">
        <v>37342</v>
      </c>
      <c r="I145">
        <v>3364</v>
      </c>
      <c r="J145">
        <v>2300</v>
      </c>
      <c r="K145" s="5" t="s">
        <v>107</v>
      </c>
      <c r="L145" s="5">
        <f>SUM(Session_2_data_file_1_payroll_data[[#This Row],[Salary]],Session_2_data_file_1_payroll_data[[#This Row],[Overtime_Pay]])</f>
        <v>34738</v>
      </c>
      <c r="M145">
        <f t="shared" si="4"/>
        <v>34738</v>
      </c>
      <c r="N145" s="1">
        <f ca="1">YEAR(TODAY()) - YEAR(Session_2_data_file_1_payroll_data[[#This Row],[Start Date]])</f>
        <v>19</v>
      </c>
      <c r="O145" s="1">
        <f>IF(LEFT(Session_2_data_file_1_payroll_data[[#This Row],[Operating Unit]],5)="Tasty",1,0)</f>
        <v>1</v>
      </c>
      <c r="P145" s="1" t="str">
        <f>VLOOKUP(Session_2_data_file_1_payroll_data[[#This Row],[Employee ID]],Session_2_data_file_2_reference_data[[Employee ID]:[Gender]],2)</f>
        <v>Plant Worker</v>
      </c>
      <c r="Q145" s="1" t="str">
        <f>VLOOKUP(Session_2_data_file_1_payroll_data[[#This Row],[Employee ID]],Session_2_data_file_2_reference_data[[Employee ID]:[Gender]],3)</f>
        <v>F</v>
      </c>
      <c r="W145">
        <f t="shared" si="5"/>
        <v>0.15999769704646208</v>
      </c>
    </row>
    <row r="146" spans="1:23" x14ac:dyDescent="0.35">
      <c r="A146">
        <v>141061</v>
      </c>
      <c r="B146" s="1" t="s">
        <v>8</v>
      </c>
      <c r="C146" s="1" t="s">
        <v>8</v>
      </c>
      <c r="D146" s="1" t="str">
        <f>IF(Session_2_data_file_1_payroll_data[[#This Row],[State]]="NJ","Tasty New Jersey", Session_2_data_file_1_payroll_data[[#This Row],[Division]])</f>
        <v>Tasty New York</v>
      </c>
      <c r="E146" s="1" t="s">
        <v>9</v>
      </c>
      <c r="F146">
        <v>29479</v>
      </c>
      <c r="G146" s="1" t="s">
        <v>24</v>
      </c>
      <c r="H146" s="2">
        <v>39043</v>
      </c>
      <c r="I146">
        <v>3361</v>
      </c>
      <c r="J146">
        <v>6000</v>
      </c>
      <c r="K146" s="5" t="s">
        <v>11</v>
      </c>
      <c r="L146" s="5">
        <f>SUM(Session_2_data_file_1_payroll_data[[#This Row],[Salary]],Session_2_data_file_1_payroll_data[[#This Row],[Overtime_Pay]])</f>
        <v>29479</v>
      </c>
      <c r="M146">
        <f t="shared" si="4"/>
        <v>29479</v>
      </c>
      <c r="N146" s="1">
        <f ca="1">YEAR(TODAY()) - YEAR(Session_2_data_file_1_payroll_data[[#This Row],[Start Date]])</f>
        <v>15</v>
      </c>
      <c r="O146" s="1">
        <f>IF(LEFT(Session_2_data_file_1_payroll_data[[#This Row],[Operating Unit]],5)="Tasty",1,0)</f>
        <v>1</v>
      </c>
      <c r="P146" s="1" t="str">
        <f>VLOOKUP(Session_2_data_file_1_payroll_data[[#This Row],[Employee ID]],Session_2_data_file_2_reference_data[[Employee ID]:[Gender]],2)</f>
        <v>Administrative Support</v>
      </c>
      <c r="Q146" s="1" t="str">
        <f>VLOOKUP(Session_2_data_file_1_payroll_data[[#This Row],[Employee ID]],Session_2_data_file_2_reference_data[[Employee ID]:[Gender]],3)</f>
        <v>F</v>
      </c>
      <c r="W146">
        <f t="shared" si="5"/>
        <v>0</v>
      </c>
    </row>
    <row r="147" spans="1:23" x14ac:dyDescent="0.35">
      <c r="A147">
        <v>138045</v>
      </c>
      <c r="B147" s="1" t="s">
        <v>8</v>
      </c>
      <c r="C147" s="1" t="s">
        <v>181</v>
      </c>
      <c r="D147" s="1" t="str">
        <f>IF(Session_2_data_file_1_payroll_data[[#This Row],[State]]="NJ","Tasty New Jersey", Session_2_data_file_1_payroll_data[[#This Row],[Division]])</f>
        <v>Tasty New Jersey</v>
      </c>
      <c r="E147" s="1" t="s">
        <v>9</v>
      </c>
      <c r="F147">
        <v>53767</v>
      </c>
      <c r="G147" s="1" t="s">
        <v>10</v>
      </c>
      <c r="H147" s="2">
        <v>37384</v>
      </c>
      <c r="I147">
        <v>3361</v>
      </c>
      <c r="J147">
        <v>2000</v>
      </c>
      <c r="K147" s="5" t="s">
        <v>108</v>
      </c>
      <c r="L147" s="5">
        <f>SUM(Session_2_data_file_1_payroll_data[[#This Row],[Salary]],Session_2_data_file_1_payroll_data[[#This Row],[Overtime_Pay]])</f>
        <v>53767</v>
      </c>
      <c r="M147">
        <f t="shared" si="4"/>
        <v>53767</v>
      </c>
      <c r="N147" s="1">
        <f ca="1">YEAR(TODAY()) - YEAR(Session_2_data_file_1_payroll_data[[#This Row],[Start Date]])</f>
        <v>19</v>
      </c>
      <c r="O147" s="1">
        <f>IF(LEFT(Session_2_data_file_1_payroll_data[[#This Row],[Operating Unit]],5)="Tasty",1,0)</f>
        <v>1</v>
      </c>
      <c r="P147" s="1" t="str">
        <f>VLOOKUP(Session_2_data_file_1_payroll_data[[#This Row],[Employee ID]],Session_2_data_file_2_reference_data[[Employee ID]:[Gender]],2)</f>
        <v>Plant Worker</v>
      </c>
      <c r="Q147" s="1" t="str">
        <f>VLOOKUP(Session_2_data_file_1_payroll_data[[#This Row],[Employee ID]],Session_2_data_file_2_reference_data[[Employee ID]:[Gender]],3)</f>
        <v>M</v>
      </c>
      <c r="W147">
        <f t="shared" si="5"/>
        <v>0.17999888407387432</v>
      </c>
    </row>
    <row r="148" spans="1:23" x14ac:dyDescent="0.35">
      <c r="A148">
        <v>141093</v>
      </c>
      <c r="B148" s="1" t="s">
        <v>8</v>
      </c>
      <c r="C148" s="1" t="s">
        <v>8</v>
      </c>
      <c r="D148" s="1" t="str">
        <f>IF(Session_2_data_file_1_payroll_data[[#This Row],[State]]="NJ","Tasty New Jersey", Session_2_data_file_1_payroll_data[[#This Row],[Division]])</f>
        <v>Tasty New York</v>
      </c>
      <c r="E148" s="1" t="s">
        <v>14</v>
      </c>
      <c r="F148">
        <v>35554</v>
      </c>
      <c r="G148" s="1" t="s">
        <v>13</v>
      </c>
      <c r="H148" s="2">
        <v>38574</v>
      </c>
      <c r="I148">
        <v>3501</v>
      </c>
      <c r="J148">
        <v>3220</v>
      </c>
      <c r="K148" s="5" t="s">
        <v>109</v>
      </c>
      <c r="L148" s="5">
        <f>SUM(Session_2_data_file_1_payroll_data[[#This Row],[Salary]],Session_2_data_file_1_payroll_data[[#This Row],[Overtime_Pay]])</f>
        <v>35554</v>
      </c>
      <c r="M148">
        <f t="shared" si="4"/>
        <v>35554</v>
      </c>
      <c r="N148" s="1">
        <f ca="1">YEAR(TODAY()) - YEAR(Session_2_data_file_1_payroll_data[[#This Row],[Start Date]])</f>
        <v>16</v>
      </c>
      <c r="O148" s="1">
        <f>IF(LEFT(Session_2_data_file_1_payroll_data[[#This Row],[Operating Unit]],5)="Tasty",1,0)</f>
        <v>1</v>
      </c>
      <c r="P148" s="1" t="str">
        <f>VLOOKUP(Session_2_data_file_1_payroll_data[[#This Row],[Employee ID]],Session_2_data_file_2_reference_data[[Employee ID]:[Gender]],2)</f>
        <v>Plant Worker</v>
      </c>
      <c r="Q148" s="1" t="str">
        <f>VLOOKUP(Session_2_data_file_1_payroll_data[[#This Row],[Employee ID]],Session_2_data_file_2_reference_data[[Employee ID]:[Gender]],3)</f>
        <v>F</v>
      </c>
      <c r="W148">
        <f t="shared" si="5"/>
        <v>0.14999718737694775</v>
      </c>
    </row>
    <row r="149" spans="1:23" x14ac:dyDescent="0.35">
      <c r="A149">
        <v>141115</v>
      </c>
      <c r="B149" s="1" t="s">
        <v>8</v>
      </c>
      <c r="C149" s="1" t="s">
        <v>8</v>
      </c>
      <c r="D149" s="1" t="str">
        <f>IF(Session_2_data_file_1_payroll_data[[#This Row],[State]]="NJ","Tasty New Jersey", Session_2_data_file_1_payroll_data[[#This Row],[Division]])</f>
        <v>Tasty New York</v>
      </c>
      <c r="E149" s="1" t="s">
        <v>14</v>
      </c>
      <c r="F149">
        <v>42266</v>
      </c>
      <c r="G149" s="1" t="s">
        <v>13</v>
      </c>
      <c r="H149" s="2">
        <v>38147</v>
      </c>
      <c r="I149">
        <v>3501</v>
      </c>
      <c r="J149">
        <v>3220</v>
      </c>
      <c r="K149" s="5" t="s">
        <v>110</v>
      </c>
      <c r="L149" s="5">
        <f>SUM(Session_2_data_file_1_payroll_data[[#This Row],[Salary]],Session_2_data_file_1_payroll_data[[#This Row],[Overtime_Pay]])</f>
        <v>42266</v>
      </c>
      <c r="M149">
        <f t="shared" si="4"/>
        <v>42266</v>
      </c>
      <c r="N149" s="1">
        <f ca="1">YEAR(TODAY()) - YEAR(Session_2_data_file_1_payroll_data[[#This Row],[Start Date]])</f>
        <v>17</v>
      </c>
      <c r="O149" s="1">
        <f>IF(LEFT(Session_2_data_file_1_payroll_data[[#This Row],[Operating Unit]],5)="Tasty",1,0)</f>
        <v>1</v>
      </c>
      <c r="P149" s="1" t="str">
        <f>VLOOKUP(Session_2_data_file_1_payroll_data[[#This Row],[Employee ID]],Session_2_data_file_2_reference_data[[Employee ID]:[Gender]],2)</f>
        <v>Plant Supervisor</v>
      </c>
      <c r="Q149" s="1" t="str">
        <f>VLOOKUP(Session_2_data_file_1_payroll_data[[#This Row],[Employee ID]],Session_2_data_file_2_reference_data[[Employee ID]:[Gender]],3)</f>
        <v>F</v>
      </c>
      <c r="W149">
        <f t="shared" si="5"/>
        <v>0.12000189277433398</v>
      </c>
    </row>
    <row r="150" spans="1:23" x14ac:dyDescent="0.35">
      <c r="A150">
        <v>138161</v>
      </c>
      <c r="B150" s="1" t="s">
        <v>8</v>
      </c>
      <c r="C150" s="1" t="s">
        <v>181</v>
      </c>
      <c r="D150" s="1" t="str">
        <f>IF(Session_2_data_file_1_payroll_data[[#This Row],[State]]="NJ","Tasty New Jersey", Session_2_data_file_1_payroll_data[[#This Row],[Division]])</f>
        <v>Tasty New Jersey</v>
      </c>
      <c r="E150" s="1" t="s">
        <v>9</v>
      </c>
      <c r="F150">
        <v>63616</v>
      </c>
      <c r="G150" s="1" t="s">
        <v>10</v>
      </c>
      <c r="H150" s="2">
        <v>37167</v>
      </c>
      <c r="I150">
        <v>3361</v>
      </c>
      <c r="J150">
        <v>2000</v>
      </c>
      <c r="K150" s="5" t="s">
        <v>111</v>
      </c>
      <c r="L150" s="5">
        <f>SUM(Session_2_data_file_1_payroll_data[[#This Row],[Salary]],Session_2_data_file_1_payroll_data[[#This Row],[Overtime_Pay]])</f>
        <v>63616</v>
      </c>
      <c r="M150">
        <f t="shared" si="4"/>
        <v>63616</v>
      </c>
      <c r="N150" s="1">
        <f ca="1">YEAR(TODAY()) - YEAR(Session_2_data_file_1_payroll_data[[#This Row],[Start Date]])</f>
        <v>20</v>
      </c>
      <c r="O150" s="1">
        <f>IF(LEFT(Session_2_data_file_1_payroll_data[[#This Row],[Operating Unit]],5)="Tasty",1,0)</f>
        <v>1</v>
      </c>
      <c r="P150" s="1" t="str">
        <f>VLOOKUP(Session_2_data_file_1_payroll_data[[#This Row],[Employee ID]],Session_2_data_file_2_reference_data[[Employee ID]:[Gender]],2)</f>
        <v>Plant Worker</v>
      </c>
      <c r="Q150" s="1" t="str">
        <f>VLOOKUP(Session_2_data_file_1_payroll_data[[#This Row],[Employee ID]],Session_2_data_file_2_reference_data[[Employee ID]:[Gender]],3)</f>
        <v>F</v>
      </c>
      <c r="W150">
        <f t="shared" si="5"/>
        <v>0.16000691649899396</v>
      </c>
    </row>
    <row r="151" spans="1:23" x14ac:dyDescent="0.35">
      <c r="A151">
        <v>138263</v>
      </c>
      <c r="B151" s="1" t="s">
        <v>8</v>
      </c>
      <c r="C151" s="1" t="s">
        <v>181</v>
      </c>
      <c r="D151" s="1" t="str">
        <f>IF(Session_2_data_file_1_payroll_data[[#This Row],[State]]="NJ","Tasty New Jersey", Session_2_data_file_1_payroll_data[[#This Row],[Division]])</f>
        <v>Tasty New Jersey</v>
      </c>
      <c r="E151" s="1" t="s">
        <v>9</v>
      </c>
      <c r="F151">
        <v>46787</v>
      </c>
      <c r="G151" s="1" t="s">
        <v>10</v>
      </c>
      <c r="H151" s="2">
        <v>37895</v>
      </c>
      <c r="I151">
        <v>3361</v>
      </c>
      <c r="J151">
        <v>2000</v>
      </c>
      <c r="K151" s="5" t="s">
        <v>112</v>
      </c>
      <c r="L151" s="5">
        <f>SUM(Session_2_data_file_1_payroll_data[[#This Row],[Salary]],Session_2_data_file_1_payroll_data[[#This Row],[Overtime_Pay]])</f>
        <v>46787</v>
      </c>
      <c r="M151">
        <f t="shared" si="4"/>
        <v>46787</v>
      </c>
      <c r="N151" s="1">
        <f ca="1">YEAR(TODAY()) - YEAR(Session_2_data_file_1_payroll_data[[#This Row],[Start Date]])</f>
        <v>18</v>
      </c>
      <c r="O151" s="1">
        <f>IF(LEFT(Session_2_data_file_1_payroll_data[[#This Row],[Operating Unit]],5)="Tasty",1,0)</f>
        <v>1</v>
      </c>
      <c r="P151" s="1" t="str">
        <f>VLOOKUP(Session_2_data_file_1_payroll_data[[#This Row],[Employee ID]],Session_2_data_file_2_reference_data[[Employee ID]:[Gender]],2)</f>
        <v>Plant Worker</v>
      </c>
      <c r="Q151" s="1" t="str">
        <f>VLOOKUP(Session_2_data_file_1_payroll_data[[#This Row],[Employee ID]],Session_2_data_file_2_reference_data[[Employee ID]:[Gender]],3)</f>
        <v>M</v>
      </c>
      <c r="W151">
        <f t="shared" si="5"/>
        <v>0.18000726697586936</v>
      </c>
    </row>
    <row r="152" spans="1:23" x14ac:dyDescent="0.35">
      <c r="A152">
        <v>141664</v>
      </c>
      <c r="B152" s="1" t="s">
        <v>8</v>
      </c>
      <c r="C152" s="1" t="s">
        <v>8</v>
      </c>
      <c r="D152" s="1" t="str">
        <f>IF(Session_2_data_file_1_payroll_data[[#This Row],[State]]="NJ","Tasty New Jersey", Session_2_data_file_1_payroll_data[[#This Row],[Division]])</f>
        <v>Tasty New York</v>
      </c>
      <c r="E152" s="1" t="s">
        <v>9</v>
      </c>
      <c r="F152">
        <v>29399</v>
      </c>
      <c r="G152" s="1" t="s">
        <v>24</v>
      </c>
      <c r="H152" s="2">
        <v>38406</v>
      </c>
      <c r="I152">
        <v>3361</v>
      </c>
      <c r="J152">
        <v>6000</v>
      </c>
      <c r="K152" s="5" t="s">
        <v>11</v>
      </c>
      <c r="L152" s="5">
        <f>SUM(Session_2_data_file_1_payroll_data[[#This Row],[Salary]],Session_2_data_file_1_payroll_data[[#This Row],[Overtime_Pay]])</f>
        <v>29399</v>
      </c>
      <c r="M152">
        <f t="shared" si="4"/>
        <v>29399</v>
      </c>
      <c r="N152" s="1">
        <f ca="1">YEAR(TODAY()) - YEAR(Session_2_data_file_1_payroll_data[[#This Row],[Start Date]])</f>
        <v>16</v>
      </c>
      <c r="O152" s="1">
        <f>IF(LEFT(Session_2_data_file_1_payroll_data[[#This Row],[Operating Unit]],5)="Tasty",1,0)</f>
        <v>1</v>
      </c>
      <c r="P152" s="1" t="str">
        <f>VLOOKUP(Session_2_data_file_1_payroll_data[[#This Row],[Employee ID]],Session_2_data_file_2_reference_data[[Employee ID]:[Gender]],2)</f>
        <v>Administrative Support</v>
      </c>
      <c r="Q152" s="1" t="str">
        <f>VLOOKUP(Session_2_data_file_1_payroll_data[[#This Row],[Employee ID]],Session_2_data_file_2_reference_data[[Employee ID]:[Gender]],3)</f>
        <v>F</v>
      </c>
      <c r="W152">
        <f t="shared" si="5"/>
        <v>0</v>
      </c>
    </row>
    <row r="153" spans="1:23" x14ac:dyDescent="0.35">
      <c r="A153">
        <v>140424</v>
      </c>
      <c r="B153" s="1" t="s">
        <v>8</v>
      </c>
      <c r="C153" s="1" t="s">
        <v>8</v>
      </c>
      <c r="D153" s="1" t="str">
        <f>IF(Session_2_data_file_1_payroll_data[[#This Row],[State]]="NJ","Tasty New Jersey", Session_2_data_file_1_payroll_data[[#This Row],[Division]])</f>
        <v>Tasty New York</v>
      </c>
      <c r="E153" s="1" t="s">
        <v>16</v>
      </c>
      <c r="F153">
        <v>115972</v>
      </c>
      <c r="G153" s="1" t="s">
        <v>15</v>
      </c>
      <c r="H153" s="2">
        <v>37251</v>
      </c>
      <c r="I153">
        <v>3360</v>
      </c>
      <c r="J153">
        <v>5000</v>
      </c>
      <c r="K153" s="5" t="s">
        <v>113</v>
      </c>
      <c r="L153" s="5">
        <f>SUM(Session_2_data_file_1_payroll_data[[#This Row],[Salary]],Session_2_data_file_1_payroll_data[[#This Row],[Overtime_Pay]])</f>
        <v>115972</v>
      </c>
      <c r="M153">
        <f t="shared" si="4"/>
        <v>115972</v>
      </c>
      <c r="N153" s="1">
        <f ca="1">YEAR(TODAY()) - YEAR(Session_2_data_file_1_payroll_data[[#This Row],[Start Date]])</f>
        <v>20</v>
      </c>
      <c r="O153" s="1">
        <f>IF(LEFT(Session_2_data_file_1_payroll_data[[#This Row],[Operating Unit]],5)="Tasty",1,0)</f>
        <v>0</v>
      </c>
      <c r="P153" s="1" t="str">
        <f>VLOOKUP(Session_2_data_file_1_payroll_data[[#This Row],[Employee ID]],Session_2_data_file_2_reference_data[[Employee ID]:[Gender]],2)</f>
        <v>Plant Manager</v>
      </c>
      <c r="Q153" s="1" t="str">
        <f>VLOOKUP(Session_2_data_file_1_payroll_data[[#This Row],[Employee ID]],Session_2_data_file_2_reference_data[[Employee ID]:[Gender]],3)</f>
        <v>F</v>
      </c>
      <c r="W153">
        <f t="shared" si="5"/>
        <v>8.9995861069913433E-2</v>
      </c>
    </row>
    <row r="154" spans="1:23" x14ac:dyDescent="0.35">
      <c r="A154">
        <v>141966</v>
      </c>
      <c r="B154" s="1" t="s">
        <v>8</v>
      </c>
      <c r="C154" s="1" t="s">
        <v>181</v>
      </c>
      <c r="D154" s="1" t="str">
        <f>IF(Session_2_data_file_1_payroll_data[[#This Row],[State]]="NJ","Tasty New Jersey", Session_2_data_file_1_payroll_data[[#This Row],[Division]])</f>
        <v>Tasty New Jersey</v>
      </c>
      <c r="E154" s="1" t="s">
        <v>16</v>
      </c>
      <c r="F154">
        <v>108680</v>
      </c>
      <c r="G154" s="1" t="s">
        <v>10</v>
      </c>
      <c r="H154" s="2">
        <v>38315</v>
      </c>
      <c r="I154">
        <v>3360</v>
      </c>
      <c r="J154">
        <v>8000</v>
      </c>
      <c r="K154" s="5" t="s">
        <v>114</v>
      </c>
      <c r="L154" s="5">
        <f>SUM(Session_2_data_file_1_payroll_data[[#This Row],[Salary]],Session_2_data_file_1_payroll_data[[#This Row],[Overtime_Pay]])</f>
        <v>108680</v>
      </c>
      <c r="M154">
        <f t="shared" si="4"/>
        <v>108680</v>
      </c>
      <c r="N154" s="1">
        <f ca="1">YEAR(TODAY()) - YEAR(Session_2_data_file_1_payroll_data[[#This Row],[Start Date]])</f>
        <v>17</v>
      </c>
      <c r="O154" s="1">
        <f>IF(LEFT(Session_2_data_file_1_payroll_data[[#This Row],[Operating Unit]],5)="Tasty",1,0)</f>
        <v>0</v>
      </c>
      <c r="P154" s="1" t="str">
        <f>VLOOKUP(Session_2_data_file_1_payroll_data[[#This Row],[Employee ID]],Session_2_data_file_2_reference_data[[Employee ID]:[Gender]],2)</f>
        <v>Plant Supervisor</v>
      </c>
      <c r="Q154" s="1" t="str">
        <f>VLOOKUP(Session_2_data_file_1_payroll_data[[#This Row],[Employee ID]],Session_2_data_file_2_reference_data[[Employee ID]:[Gender]],3)</f>
        <v>M</v>
      </c>
      <c r="W154">
        <f t="shared" si="5"/>
        <v>0.1</v>
      </c>
    </row>
    <row r="155" spans="1:23" x14ac:dyDescent="0.35">
      <c r="A155">
        <v>138870</v>
      </c>
      <c r="B155" s="1" t="s">
        <v>8</v>
      </c>
      <c r="C155" s="1" t="s">
        <v>181</v>
      </c>
      <c r="D155" s="1" t="str">
        <f>IF(Session_2_data_file_1_payroll_data[[#This Row],[State]]="NJ","Tasty New Jersey", Session_2_data_file_1_payroll_data[[#This Row],[Division]])</f>
        <v>Tasty New Jersey</v>
      </c>
      <c r="E155" s="1" t="s">
        <v>14</v>
      </c>
      <c r="F155">
        <v>39486</v>
      </c>
      <c r="G155" s="1" t="s">
        <v>10</v>
      </c>
      <c r="H155" s="2">
        <v>37594</v>
      </c>
      <c r="I155">
        <v>3364</v>
      </c>
      <c r="J155">
        <v>2000</v>
      </c>
      <c r="K155" s="5" t="s">
        <v>115</v>
      </c>
      <c r="L155" s="5">
        <f>SUM(Session_2_data_file_1_payroll_data[[#This Row],[Salary]],Session_2_data_file_1_payroll_data[[#This Row],[Overtime_Pay]])</f>
        <v>39486</v>
      </c>
      <c r="M155">
        <f t="shared" si="4"/>
        <v>39486</v>
      </c>
      <c r="N155" s="1">
        <f ca="1">YEAR(TODAY()) - YEAR(Session_2_data_file_1_payroll_data[[#This Row],[Start Date]])</f>
        <v>19</v>
      </c>
      <c r="O155" s="1">
        <f>IF(LEFT(Session_2_data_file_1_payroll_data[[#This Row],[Operating Unit]],5)="Tasty",1,0)</f>
        <v>1</v>
      </c>
      <c r="P155" s="1" t="str">
        <f>VLOOKUP(Session_2_data_file_1_payroll_data[[#This Row],[Employee ID]],Session_2_data_file_2_reference_data[[Employee ID]:[Gender]],2)</f>
        <v>Plant Worker</v>
      </c>
      <c r="Q155" s="1" t="str">
        <f>VLOOKUP(Session_2_data_file_1_payroll_data[[#This Row],[Employee ID]],Session_2_data_file_2_reference_data[[Employee ID]:[Gender]],3)</f>
        <v>F</v>
      </c>
      <c r="W155">
        <f t="shared" si="5"/>
        <v>0.17998784379273666</v>
      </c>
    </row>
    <row r="156" spans="1:23" x14ac:dyDescent="0.35">
      <c r="A156">
        <v>138942</v>
      </c>
      <c r="B156" s="1" t="s">
        <v>8</v>
      </c>
      <c r="C156" s="1" t="s">
        <v>181</v>
      </c>
      <c r="D156" s="1" t="str">
        <f>IF(Session_2_data_file_1_payroll_data[[#This Row],[State]]="NJ","Tasty New Jersey", Session_2_data_file_1_payroll_data[[#This Row],[Division]])</f>
        <v>Tasty New Jersey</v>
      </c>
      <c r="E156" s="1" t="s">
        <v>14</v>
      </c>
      <c r="F156">
        <v>30951</v>
      </c>
      <c r="G156" s="1" t="s">
        <v>10</v>
      </c>
      <c r="H156" s="2">
        <v>37979</v>
      </c>
      <c r="I156">
        <v>3364</v>
      </c>
      <c r="J156">
        <v>2560</v>
      </c>
      <c r="K156" s="5" t="s">
        <v>116</v>
      </c>
      <c r="L156" s="5">
        <f>SUM(Session_2_data_file_1_payroll_data[[#This Row],[Salary]],Session_2_data_file_1_payroll_data[[#This Row],[Overtime_Pay]])</f>
        <v>30951</v>
      </c>
      <c r="M156">
        <f t="shared" si="4"/>
        <v>30951</v>
      </c>
      <c r="N156" s="1">
        <f ca="1">YEAR(TODAY()) - YEAR(Session_2_data_file_1_payroll_data[[#This Row],[Start Date]])</f>
        <v>18</v>
      </c>
      <c r="O156" s="1">
        <f>IF(LEFT(Session_2_data_file_1_payroll_data[[#This Row],[Operating Unit]],5)="Tasty",1,0)</f>
        <v>1</v>
      </c>
      <c r="P156" s="1" t="str">
        <f>VLOOKUP(Session_2_data_file_1_payroll_data[[#This Row],[Employee ID]],Session_2_data_file_2_reference_data[[Employee ID]:[Gender]],2)</f>
        <v>Plant Worker</v>
      </c>
      <c r="Q156" s="1" t="str">
        <f>VLOOKUP(Session_2_data_file_1_payroll_data[[#This Row],[Employee ID]],Session_2_data_file_2_reference_data[[Employee ID]:[Gender]],3)</f>
        <v>M</v>
      </c>
      <c r="W156">
        <f t="shared" si="5"/>
        <v>0.17999418435591741</v>
      </c>
    </row>
    <row r="157" spans="1:23" x14ac:dyDescent="0.35">
      <c r="A157">
        <v>142216</v>
      </c>
      <c r="B157" s="1" t="s">
        <v>8</v>
      </c>
      <c r="C157" s="1" t="s">
        <v>8</v>
      </c>
      <c r="D157" s="1" t="str">
        <f>IF(Session_2_data_file_1_payroll_data[[#This Row],[State]]="NJ","Tasty New Jersey", Session_2_data_file_1_payroll_data[[#This Row],[Division]])</f>
        <v>Tasty New York</v>
      </c>
      <c r="E157" s="1" t="s">
        <v>16</v>
      </c>
      <c r="F157">
        <v>75931</v>
      </c>
      <c r="G157" s="1" t="s">
        <v>24</v>
      </c>
      <c r="H157" s="2">
        <v>38273</v>
      </c>
      <c r="I157">
        <v>3360</v>
      </c>
      <c r="J157">
        <v>6000</v>
      </c>
      <c r="K157" s="5" t="s">
        <v>117</v>
      </c>
      <c r="L157" s="5">
        <f>SUM(Session_2_data_file_1_payroll_data[[#This Row],[Salary]],Session_2_data_file_1_payroll_data[[#This Row],[Overtime_Pay]])</f>
        <v>75931</v>
      </c>
      <c r="M157">
        <f t="shared" si="4"/>
        <v>75931</v>
      </c>
      <c r="N157" s="1">
        <f ca="1">YEAR(TODAY()) - YEAR(Session_2_data_file_1_payroll_data[[#This Row],[Start Date]])</f>
        <v>17</v>
      </c>
      <c r="O157" s="1">
        <f>IF(LEFT(Session_2_data_file_1_payroll_data[[#This Row],[Operating Unit]],5)="Tasty",1,0)</f>
        <v>0</v>
      </c>
      <c r="P157" s="1" t="str">
        <f>VLOOKUP(Session_2_data_file_1_payroll_data[[#This Row],[Employee ID]],Session_2_data_file_2_reference_data[[Employee ID]:[Gender]],2)</f>
        <v>Plant Worker</v>
      </c>
      <c r="Q157" s="1" t="str">
        <f>VLOOKUP(Session_2_data_file_1_payroll_data[[#This Row],[Employee ID]],Session_2_data_file_2_reference_data[[Employee ID]:[Gender]],3)</f>
        <v>M</v>
      </c>
      <c r="W157">
        <f t="shared" si="5"/>
        <v>0.15000460944805152</v>
      </c>
    </row>
    <row r="158" spans="1:23" x14ac:dyDescent="0.35">
      <c r="A158">
        <v>142294</v>
      </c>
      <c r="B158" s="1" t="s">
        <v>8</v>
      </c>
      <c r="C158" s="1" t="s">
        <v>8</v>
      </c>
      <c r="D158" s="1" t="str">
        <f>IF(Session_2_data_file_1_payroll_data[[#This Row],[State]]="NJ","Tasty New Jersey", Session_2_data_file_1_payroll_data[[#This Row],[Division]])</f>
        <v>Tasty New York</v>
      </c>
      <c r="E158" s="1" t="s">
        <v>16</v>
      </c>
      <c r="F158">
        <v>127253</v>
      </c>
      <c r="G158" s="1" t="s">
        <v>24</v>
      </c>
      <c r="H158" s="2">
        <v>38532</v>
      </c>
      <c r="I158">
        <v>3360</v>
      </c>
      <c r="J158">
        <v>6000</v>
      </c>
      <c r="K158" s="5" t="s">
        <v>118</v>
      </c>
      <c r="L158" s="5">
        <f>SUM(Session_2_data_file_1_payroll_data[[#This Row],[Salary]],Session_2_data_file_1_payroll_data[[#This Row],[Overtime_Pay]])</f>
        <v>127253</v>
      </c>
      <c r="M158">
        <f t="shared" si="4"/>
        <v>127253</v>
      </c>
      <c r="N158" s="1">
        <f ca="1">YEAR(TODAY()) - YEAR(Session_2_data_file_1_payroll_data[[#This Row],[Start Date]])</f>
        <v>16</v>
      </c>
      <c r="O158" s="1">
        <f>IF(LEFT(Session_2_data_file_1_payroll_data[[#This Row],[Operating Unit]],5)="Tasty",1,0)</f>
        <v>0</v>
      </c>
      <c r="P158" s="1" t="str">
        <f>VLOOKUP(Session_2_data_file_1_payroll_data[[#This Row],[Employee ID]],Session_2_data_file_2_reference_data[[Employee ID]:[Gender]],2)</f>
        <v>Plant Manager</v>
      </c>
      <c r="Q158" s="1" t="str">
        <f>VLOOKUP(Session_2_data_file_1_payroll_data[[#This Row],[Employee ID]],Session_2_data_file_2_reference_data[[Employee ID]:[Gender]],3)</f>
        <v>M</v>
      </c>
      <c r="W158">
        <f t="shared" si="5"/>
        <v>0.1399966994884207</v>
      </c>
    </row>
    <row r="159" spans="1:23" x14ac:dyDescent="0.35">
      <c r="A159">
        <v>142418</v>
      </c>
      <c r="B159" s="1" t="s">
        <v>8</v>
      </c>
      <c r="C159" s="1" t="s">
        <v>8</v>
      </c>
      <c r="D159" s="1" t="str">
        <f>IF(Session_2_data_file_1_payroll_data[[#This Row],[State]]="NJ","Tasty New Jersey", Session_2_data_file_1_payroll_data[[#This Row],[Division]])</f>
        <v>Tasty New York</v>
      </c>
      <c r="E159" s="1" t="s">
        <v>14</v>
      </c>
      <c r="F159">
        <v>203400</v>
      </c>
      <c r="G159" s="1" t="s">
        <v>24</v>
      </c>
      <c r="H159" s="2">
        <v>35634</v>
      </c>
      <c r="I159">
        <v>3508</v>
      </c>
      <c r="J159">
        <v>1001</v>
      </c>
      <c r="K159" s="5" t="s">
        <v>11</v>
      </c>
      <c r="L159" s="5">
        <f>SUM(Session_2_data_file_1_payroll_data[[#This Row],[Salary]],Session_2_data_file_1_payroll_data[[#This Row],[Overtime_Pay]])</f>
        <v>203400</v>
      </c>
      <c r="M159">
        <f t="shared" si="4"/>
        <v>203400</v>
      </c>
      <c r="N159" s="1">
        <f ca="1">YEAR(TODAY()) - YEAR(Session_2_data_file_1_payroll_data[[#This Row],[Start Date]])</f>
        <v>24</v>
      </c>
      <c r="O159" s="1">
        <f>IF(LEFT(Session_2_data_file_1_payroll_data[[#This Row],[Operating Unit]],5)="Tasty",1,0)</f>
        <v>1</v>
      </c>
      <c r="P159" s="1" t="str">
        <f>VLOOKUP(Session_2_data_file_1_payroll_data[[#This Row],[Employee ID]],Session_2_data_file_2_reference_data[[Employee ID]:[Gender]],2)</f>
        <v>Director</v>
      </c>
      <c r="Q159" s="1" t="str">
        <f>VLOOKUP(Session_2_data_file_1_payroll_data[[#This Row],[Employee ID]],Session_2_data_file_2_reference_data[[Employee ID]:[Gender]],3)</f>
        <v>M</v>
      </c>
      <c r="W159">
        <f t="shared" si="5"/>
        <v>0</v>
      </c>
    </row>
    <row r="160" spans="1:23" x14ac:dyDescent="0.35">
      <c r="A160">
        <v>139214</v>
      </c>
      <c r="B160" s="1" t="s">
        <v>8</v>
      </c>
      <c r="C160" s="1" t="s">
        <v>181</v>
      </c>
      <c r="D160" s="1" t="str">
        <f>IF(Session_2_data_file_1_payroll_data[[#This Row],[State]]="NJ","Tasty New Jersey", Session_2_data_file_1_payroll_data[[#This Row],[Division]])</f>
        <v>Tasty New Jersey</v>
      </c>
      <c r="E160" s="1" t="s">
        <v>14</v>
      </c>
      <c r="F160">
        <v>35488</v>
      </c>
      <c r="G160" s="1" t="s">
        <v>10</v>
      </c>
      <c r="H160" s="2">
        <v>38105</v>
      </c>
      <c r="I160">
        <v>3364</v>
      </c>
      <c r="J160">
        <v>2000</v>
      </c>
      <c r="K160" s="5" t="s">
        <v>119</v>
      </c>
      <c r="L160" s="5">
        <f>SUM(Session_2_data_file_1_payroll_data[[#This Row],[Salary]],Session_2_data_file_1_payroll_data[[#This Row],[Overtime_Pay]])</f>
        <v>35488</v>
      </c>
      <c r="M160">
        <f t="shared" si="4"/>
        <v>35488</v>
      </c>
      <c r="N160" s="1">
        <f ca="1">YEAR(TODAY()) - YEAR(Session_2_data_file_1_payroll_data[[#This Row],[Start Date]])</f>
        <v>17</v>
      </c>
      <c r="O160" s="1">
        <f>IF(LEFT(Session_2_data_file_1_payroll_data[[#This Row],[Operating Unit]],5)="Tasty",1,0)</f>
        <v>1</v>
      </c>
      <c r="P160" s="1" t="str">
        <f>VLOOKUP(Session_2_data_file_1_payroll_data[[#This Row],[Employee ID]],Session_2_data_file_2_reference_data[[Employee ID]:[Gender]],2)</f>
        <v>Plant Worker</v>
      </c>
      <c r="Q160" s="1" t="str">
        <f>VLOOKUP(Session_2_data_file_1_payroll_data[[#This Row],[Employee ID]],Session_2_data_file_2_reference_data[[Employee ID]:[Gender]],3)</f>
        <v>M</v>
      </c>
      <c r="W160">
        <f t="shared" si="5"/>
        <v>0.15999774571686204</v>
      </c>
    </row>
    <row r="161" spans="1:23" x14ac:dyDescent="0.35">
      <c r="A161">
        <v>140878</v>
      </c>
      <c r="B161" s="1" t="s">
        <v>8</v>
      </c>
      <c r="C161" s="1" t="s">
        <v>181</v>
      </c>
      <c r="D161" s="1" t="str">
        <f>IF(Session_2_data_file_1_payroll_data[[#This Row],[State]]="NJ","Tasty New Jersey", Session_2_data_file_1_payroll_data[[#This Row],[Division]])</f>
        <v>Tasty New Jersey</v>
      </c>
      <c r="E161" s="1" t="s">
        <v>16</v>
      </c>
      <c r="F161">
        <v>83436</v>
      </c>
      <c r="G161" s="1" t="s">
        <v>10</v>
      </c>
      <c r="H161" s="2">
        <v>37762</v>
      </c>
      <c r="I161">
        <v>3201</v>
      </c>
      <c r="J161">
        <v>2000</v>
      </c>
      <c r="K161" s="5" t="s">
        <v>120</v>
      </c>
      <c r="L161" s="5">
        <f>SUM(Session_2_data_file_1_payroll_data[[#This Row],[Salary]],Session_2_data_file_1_payroll_data[[#This Row],[Overtime_Pay]])</f>
        <v>83436</v>
      </c>
      <c r="M161">
        <f t="shared" si="4"/>
        <v>83436</v>
      </c>
      <c r="N161" s="1">
        <f ca="1">YEAR(TODAY()) - YEAR(Session_2_data_file_1_payroll_data[[#This Row],[Start Date]])</f>
        <v>18</v>
      </c>
      <c r="O161" s="1">
        <f>IF(LEFT(Session_2_data_file_1_payroll_data[[#This Row],[Operating Unit]],5)="Tasty",1,0)</f>
        <v>0</v>
      </c>
      <c r="P161" s="1" t="str">
        <f>VLOOKUP(Session_2_data_file_1_payroll_data[[#This Row],[Employee ID]],Session_2_data_file_2_reference_data[[Employee ID]:[Gender]],2)</f>
        <v>Plant Worker</v>
      </c>
      <c r="Q161" s="1" t="str">
        <f>VLOOKUP(Session_2_data_file_1_payroll_data[[#This Row],[Employee ID]],Session_2_data_file_2_reference_data[[Employee ID]:[Gender]],3)</f>
        <v>F</v>
      </c>
      <c r="W161">
        <f t="shared" si="5"/>
        <v>0.13999952059063234</v>
      </c>
    </row>
    <row r="162" spans="1:23" x14ac:dyDescent="0.35">
      <c r="A162">
        <v>140919</v>
      </c>
      <c r="B162" s="1" t="s">
        <v>8</v>
      </c>
      <c r="C162" s="1" t="s">
        <v>181</v>
      </c>
      <c r="D162" s="1" t="str">
        <f>IF(Session_2_data_file_1_payroll_data[[#This Row],[State]]="NJ","Tasty New Jersey", Session_2_data_file_1_payroll_data[[#This Row],[Division]])</f>
        <v>Tasty New Jersey</v>
      </c>
      <c r="E162" s="1" t="s">
        <v>16</v>
      </c>
      <c r="F162">
        <v>47510</v>
      </c>
      <c r="G162" s="1" t="s">
        <v>10</v>
      </c>
      <c r="H162" s="2">
        <v>38273</v>
      </c>
      <c r="I162">
        <v>3360</v>
      </c>
      <c r="J162">
        <v>2000</v>
      </c>
      <c r="K162" s="5" t="s">
        <v>121</v>
      </c>
      <c r="L162" s="5">
        <f>SUM(Session_2_data_file_1_payroll_data[[#This Row],[Salary]],Session_2_data_file_1_payroll_data[[#This Row],[Overtime_Pay]])</f>
        <v>47510</v>
      </c>
      <c r="M162">
        <f t="shared" si="4"/>
        <v>47510</v>
      </c>
      <c r="N162" s="1">
        <f ca="1">YEAR(TODAY()) - YEAR(Session_2_data_file_1_payroll_data[[#This Row],[Start Date]])</f>
        <v>17</v>
      </c>
      <c r="O162" s="1">
        <f>IF(LEFT(Session_2_data_file_1_payroll_data[[#This Row],[Operating Unit]],5)="Tasty",1,0)</f>
        <v>0</v>
      </c>
      <c r="P162" s="1" t="str">
        <f>VLOOKUP(Session_2_data_file_1_payroll_data[[#This Row],[Employee ID]],Session_2_data_file_2_reference_data[[Employee ID]:[Gender]],2)</f>
        <v>Plant Worker</v>
      </c>
      <c r="Q162" s="1" t="str">
        <f>VLOOKUP(Session_2_data_file_1_payroll_data[[#This Row],[Employee ID]],Session_2_data_file_2_reference_data[[Employee ID]:[Gender]],3)</f>
        <v>M</v>
      </c>
      <c r="W162">
        <f t="shared" si="5"/>
        <v>0.18000420964007577</v>
      </c>
    </row>
    <row r="163" spans="1:23" x14ac:dyDescent="0.35">
      <c r="A163">
        <v>142728</v>
      </c>
      <c r="B163" s="1" t="s">
        <v>8</v>
      </c>
      <c r="C163" s="1" t="s">
        <v>8</v>
      </c>
      <c r="D163" s="1" t="str">
        <f>IF(Session_2_data_file_1_payroll_data[[#This Row],[State]]="NJ","Tasty New Jersey", Session_2_data_file_1_payroll_data[[#This Row],[Division]])</f>
        <v>Tasty New York</v>
      </c>
      <c r="E163" s="1" t="s">
        <v>9</v>
      </c>
      <c r="F163">
        <v>32514</v>
      </c>
      <c r="G163" s="1" t="s">
        <v>13</v>
      </c>
      <c r="H163" s="2">
        <v>39253</v>
      </c>
      <c r="I163">
        <v>3361</v>
      </c>
      <c r="J163">
        <v>4000</v>
      </c>
      <c r="K163" s="5" t="s">
        <v>11</v>
      </c>
      <c r="L163" s="5">
        <f>SUM(Session_2_data_file_1_payroll_data[[#This Row],[Salary]],Session_2_data_file_1_payroll_data[[#This Row],[Overtime_Pay]])</f>
        <v>32514</v>
      </c>
      <c r="M163">
        <f t="shared" si="4"/>
        <v>32514</v>
      </c>
      <c r="N163" s="1">
        <f ca="1">YEAR(TODAY()) - YEAR(Session_2_data_file_1_payroll_data[[#This Row],[Start Date]])</f>
        <v>14</v>
      </c>
      <c r="O163" s="1">
        <f>IF(LEFT(Session_2_data_file_1_payroll_data[[#This Row],[Operating Unit]],5)="Tasty",1,0)</f>
        <v>1</v>
      </c>
      <c r="P163" s="1" t="str">
        <f>VLOOKUP(Session_2_data_file_1_payroll_data[[#This Row],[Employee ID]],Session_2_data_file_2_reference_data[[Employee ID]:[Gender]],2)</f>
        <v>Administrative Support</v>
      </c>
      <c r="Q163" s="1" t="str">
        <f>VLOOKUP(Session_2_data_file_1_payroll_data[[#This Row],[Employee ID]],Session_2_data_file_2_reference_data[[Employee ID]:[Gender]],3)</f>
        <v>F</v>
      </c>
      <c r="W163">
        <f t="shared" si="5"/>
        <v>0</v>
      </c>
    </row>
    <row r="164" spans="1:23" x14ac:dyDescent="0.35">
      <c r="A164">
        <v>142896</v>
      </c>
      <c r="B164" s="1" t="s">
        <v>8</v>
      </c>
      <c r="C164" s="1" t="s">
        <v>181</v>
      </c>
      <c r="D164" s="1" t="str">
        <f>IF(Session_2_data_file_1_payroll_data[[#This Row],[State]]="NJ","Tasty New Jersey", Session_2_data_file_1_payroll_data[[#This Row],[Division]])</f>
        <v>Tasty New Jersey</v>
      </c>
      <c r="E164" s="1" t="s">
        <v>16</v>
      </c>
      <c r="F164">
        <v>49177</v>
      </c>
      <c r="G164" s="1" t="s">
        <v>10</v>
      </c>
      <c r="H164" s="2">
        <v>38875</v>
      </c>
      <c r="I164">
        <v>3360</v>
      </c>
      <c r="J164">
        <v>2000</v>
      </c>
      <c r="K164" s="5" t="s">
        <v>122</v>
      </c>
      <c r="L164" s="5">
        <f>SUM(Session_2_data_file_1_payroll_data[[#This Row],[Salary]],Session_2_data_file_1_payroll_data[[#This Row],[Overtime_Pay]])</f>
        <v>49177</v>
      </c>
      <c r="M164">
        <f t="shared" si="4"/>
        <v>49177</v>
      </c>
      <c r="N164" s="1">
        <f ca="1">YEAR(TODAY()) - YEAR(Session_2_data_file_1_payroll_data[[#This Row],[Start Date]])</f>
        <v>15</v>
      </c>
      <c r="O164" s="1">
        <f>IF(LEFT(Session_2_data_file_1_payroll_data[[#This Row],[Operating Unit]],5)="Tasty",1,0)</f>
        <v>0</v>
      </c>
      <c r="P164" s="1" t="str">
        <f>VLOOKUP(Session_2_data_file_1_payroll_data[[#This Row],[Employee ID]],Session_2_data_file_2_reference_data[[Employee ID]:[Gender]],2)</f>
        <v>Plant Worker</v>
      </c>
      <c r="Q164" s="1" t="str">
        <f>VLOOKUP(Session_2_data_file_1_payroll_data[[#This Row],[Employee ID]],Session_2_data_file_2_reference_data[[Employee ID]:[Gender]],3)</f>
        <v>F</v>
      </c>
      <c r="W164">
        <f t="shared" si="5"/>
        <v>0.18000284685930415</v>
      </c>
    </row>
    <row r="165" spans="1:23" x14ac:dyDescent="0.35">
      <c r="A165">
        <v>142900</v>
      </c>
      <c r="B165" s="1" t="s">
        <v>8</v>
      </c>
      <c r="C165" s="1" t="s">
        <v>8</v>
      </c>
      <c r="D165" s="1" t="str">
        <f>IF(Session_2_data_file_1_payroll_data[[#This Row],[State]]="NJ","Tasty New Jersey", Session_2_data_file_1_payroll_data[[#This Row],[Division]])</f>
        <v>Tasty New York</v>
      </c>
      <c r="E165" s="1" t="s">
        <v>9</v>
      </c>
      <c r="F165">
        <v>22761</v>
      </c>
      <c r="G165" s="1" t="s">
        <v>13</v>
      </c>
      <c r="H165" s="2">
        <v>39085</v>
      </c>
      <c r="I165">
        <v>3361</v>
      </c>
      <c r="J165">
        <v>4000</v>
      </c>
      <c r="K165" s="5" t="s">
        <v>11</v>
      </c>
      <c r="L165" s="5">
        <f>SUM(Session_2_data_file_1_payroll_data[[#This Row],[Salary]],Session_2_data_file_1_payroll_data[[#This Row],[Overtime_Pay]])</f>
        <v>22761</v>
      </c>
      <c r="M165">
        <f t="shared" si="4"/>
        <v>22761</v>
      </c>
      <c r="N165" s="1">
        <f ca="1">YEAR(TODAY()) - YEAR(Session_2_data_file_1_payroll_data[[#This Row],[Start Date]])</f>
        <v>14</v>
      </c>
      <c r="O165" s="1">
        <f>IF(LEFT(Session_2_data_file_1_payroll_data[[#This Row],[Operating Unit]],5)="Tasty",1,0)</f>
        <v>1</v>
      </c>
      <c r="P165" s="1" t="str">
        <f>VLOOKUP(Session_2_data_file_1_payroll_data[[#This Row],[Employee ID]],Session_2_data_file_2_reference_data[[Employee ID]:[Gender]],2)</f>
        <v>Administrative Support</v>
      </c>
      <c r="Q165" s="1" t="str">
        <f>VLOOKUP(Session_2_data_file_1_payroll_data[[#This Row],[Employee ID]],Session_2_data_file_2_reference_data[[Employee ID]:[Gender]],3)</f>
        <v>F</v>
      </c>
      <c r="W165">
        <f t="shared" si="5"/>
        <v>0</v>
      </c>
    </row>
    <row r="166" spans="1:23" x14ac:dyDescent="0.35">
      <c r="A166">
        <v>143241</v>
      </c>
      <c r="B166" s="1" t="s">
        <v>8</v>
      </c>
      <c r="C166" s="1" t="s">
        <v>181</v>
      </c>
      <c r="D166" s="1" t="str">
        <f>IF(Session_2_data_file_1_payroll_data[[#This Row],[State]]="NJ","Tasty New Jersey", Session_2_data_file_1_payroll_data[[#This Row],[Division]])</f>
        <v>Tasty New Jersey</v>
      </c>
      <c r="E166" s="1" t="s">
        <v>16</v>
      </c>
      <c r="F166">
        <v>115093</v>
      </c>
      <c r="G166" s="1" t="s">
        <v>10</v>
      </c>
      <c r="H166" s="2">
        <v>38616</v>
      </c>
      <c r="I166">
        <v>3360</v>
      </c>
      <c r="J166">
        <v>8000</v>
      </c>
      <c r="K166" s="5" t="s">
        <v>123</v>
      </c>
      <c r="L166" s="5">
        <f>SUM(Session_2_data_file_1_payroll_data[[#This Row],[Salary]],Session_2_data_file_1_payroll_data[[#This Row],[Overtime_Pay]])</f>
        <v>115093</v>
      </c>
      <c r="M166">
        <f t="shared" si="4"/>
        <v>115093</v>
      </c>
      <c r="N166" s="1">
        <f ca="1">YEAR(TODAY()) - YEAR(Session_2_data_file_1_payroll_data[[#This Row],[Start Date]])</f>
        <v>16</v>
      </c>
      <c r="O166" s="1">
        <f>IF(LEFT(Session_2_data_file_1_payroll_data[[#This Row],[Operating Unit]],5)="Tasty",1,0)</f>
        <v>0</v>
      </c>
      <c r="P166" s="1" t="str">
        <f>VLOOKUP(Session_2_data_file_1_payroll_data[[#This Row],[Employee ID]],Session_2_data_file_2_reference_data[[Employee ID]:[Gender]],2)</f>
        <v>Plant Manager</v>
      </c>
      <c r="Q166" s="1" t="str">
        <f>VLOOKUP(Session_2_data_file_1_payroll_data[[#This Row],[Employee ID]],Session_2_data_file_2_reference_data[[Employee ID]:[Gender]],3)</f>
        <v>F</v>
      </c>
      <c r="W166">
        <f t="shared" si="5"/>
        <v>0.15000043443128599</v>
      </c>
    </row>
    <row r="167" spans="1:23" x14ac:dyDescent="0.35">
      <c r="A167">
        <v>143313</v>
      </c>
      <c r="B167" s="1" t="s">
        <v>8</v>
      </c>
      <c r="C167" s="1" t="s">
        <v>181</v>
      </c>
      <c r="D167" s="1" t="str">
        <f>IF(Session_2_data_file_1_payroll_data[[#This Row],[State]]="NJ","Tasty New Jersey", Session_2_data_file_1_payroll_data[[#This Row],[Division]])</f>
        <v>Tasty New Jersey</v>
      </c>
      <c r="E167" s="1" t="s">
        <v>14</v>
      </c>
      <c r="F167">
        <v>33920</v>
      </c>
      <c r="G167" s="1" t="s">
        <v>10</v>
      </c>
      <c r="H167" s="2">
        <v>39001</v>
      </c>
      <c r="I167">
        <v>3364</v>
      </c>
      <c r="J167">
        <v>2000</v>
      </c>
      <c r="K167" s="5" t="s">
        <v>43</v>
      </c>
      <c r="L167" s="5">
        <f>SUM(Session_2_data_file_1_payroll_data[[#This Row],[Salary]],Session_2_data_file_1_payroll_data[[#This Row],[Overtime_Pay]])</f>
        <v>33920</v>
      </c>
      <c r="M167">
        <f t="shared" si="4"/>
        <v>33920</v>
      </c>
      <c r="N167" s="1">
        <f ca="1">YEAR(TODAY()) - YEAR(Session_2_data_file_1_payroll_data[[#This Row],[Start Date]])</f>
        <v>15</v>
      </c>
      <c r="O167" s="1">
        <f>IF(LEFT(Session_2_data_file_1_payroll_data[[#This Row],[Operating Unit]],5)="Tasty",1,0)</f>
        <v>1</v>
      </c>
      <c r="P167" s="1" t="str">
        <f>VLOOKUP(Session_2_data_file_1_payroll_data[[#This Row],[Employee ID]],Session_2_data_file_2_reference_data[[Employee ID]:[Gender]],2)</f>
        <v>Plant Worker</v>
      </c>
      <c r="Q167" s="1" t="str">
        <f>VLOOKUP(Session_2_data_file_1_payroll_data[[#This Row],[Employee ID]],Session_2_data_file_2_reference_data[[Employee ID]:[Gender]],3)</f>
        <v>F</v>
      </c>
      <c r="W167">
        <f t="shared" si="5"/>
        <v>0.18001179245283019</v>
      </c>
    </row>
    <row r="168" spans="1:23" x14ac:dyDescent="0.35">
      <c r="A168">
        <v>143326</v>
      </c>
      <c r="B168" s="1" t="s">
        <v>8</v>
      </c>
      <c r="C168" s="1" t="s">
        <v>8</v>
      </c>
      <c r="D168" s="1" t="str">
        <f>IF(Session_2_data_file_1_payroll_data[[#This Row],[State]]="NJ","Tasty New Jersey", Session_2_data_file_1_payroll_data[[#This Row],[Division]])</f>
        <v>Tasty New York</v>
      </c>
      <c r="E168" s="1" t="s">
        <v>9</v>
      </c>
      <c r="F168">
        <v>19345.2</v>
      </c>
      <c r="G168" s="1" t="s">
        <v>15</v>
      </c>
      <c r="H168" s="2">
        <v>38917</v>
      </c>
      <c r="I168">
        <v>3361</v>
      </c>
      <c r="J168">
        <v>2000</v>
      </c>
      <c r="K168" s="5" t="s">
        <v>11</v>
      </c>
      <c r="L168" s="5">
        <f>SUM(Session_2_data_file_1_payroll_data[[#This Row],[Salary]],Session_2_data_file_1_payroll_data[[#This Row],[Overtime_Pay]])</f>
        <v>19345.2</v>
      </c>
      <c r="M168">
        <f t="shared" si="4"/>
        <v>19345.2</v>
      </c>
      <c r="N168" s="1">
        <f ca="1">YEAR(TODAY()) - YEAR(Session_2_data_file_1_payroll_data[[#This Row],[Start Date]])</f>
        <v>15</v>
      </c>
      <c r="O168" s="1">
        <f>IF(LEFT(Session_2_data_file_1_payroll_data[[#This Row],[Operating Unit]],5)="Tasty",1,0)</f>
        <v>1</v>
      </c>
      <c r="P168" s="1" t="str">
        <f>VLOOKUP(Session_2_data_file_1_payroll_data[[#This Row],[Employee ID]],Session_2_data_file_2_reference_data[[Employee ID]:[Gender]],2)</f>
        <v>Administrative Support</v>
      </c>
      <c r="Q168" s="1" t="str">
        <f>VLOOKUP(Session_2_data_file_1_payroll_data[[#This Row],[Employee ID]],Session_2_data_file_2_reference_data[[Employee ID]:[Gender]],3)</f>
        <v>F</v>
      </c>
      <c r="W168">
        <f t="shared" si="5"/>
        <v>0</v>
      </c>
    </row>
    <row r="169" spans="1:23" x14ac:dyDescent="0.35">
      <c r="A169">
        <v>143811</v>
      </c>
      <c r="B169" s="1" t="s">
        <v>8</v>
      </c>
      <c r="C169" s="1" t="s">
        <v>181</v>
      </c>
      <c r="D169" s="1" t="str">
        <f>IF(Session_2_data_file_1_payroll_data[[#This Row],[State]]="NJ","Tasty New Jersey", Session_2_data_file_1_payroll_data[[#This Row],[Division]])</f>
        <v>Tasty New Jersey</v>
      </c>
      <c r="E169" s="1" t="s">
        <v>16</v>
      </c>
      <c r="F169">
        <v>75335</v>
      </c>
      <c r="G169" s="1" t="s">
        <v>10</v>
      </c>
      <c r="H169" s="2">
        <v>34318</v>
      </c>
      <c r="I169">
        <v>3360</v>
      </c>
      <c r="J169">
        <v>2000</v>
      </c>
      <c r="K169" s="5" t="s">
        <v>124</v>
      </c>
      <c r="L169" s="5">
        <f>SUM(Session_2_data_file_1_payroll_data[[#This Row],[Salary]],Session_2_data_file_1_payroll_data[[#This Row],[Overtime_Pay]])</f>
        <v>75335</v>
      </c>
      <c r="M169">
        <f t="shared" si="4"/>
        <v>75335</v>
      </c>
      <c r="N169" s="1">
        <f ca="1">YEAR(TODAY()) - YEAR(Session_2_data_file_1_payroll_data[[#This Row],[Start Date]])</f>
        <v>28</v>
      </c>
      <c r="O169" s="1">
        <f>IF(LEFT(Session_2_data_file_1_payroll_data[[#This Row],[Operating Unit]],5)="Tasty",1,0)</f>
        <v>0</v>
      </c>
      <c r="P169" s="1" t="str">
        <f>VLOOKUP(Session_2_data_file_1_payroll_data[[#This Row],[Employee ID]],Session_2_data_file_2_reference_data[[Employee ID]:[Gender]],2)</f>
        <v>Plant Worker</v>
      </c>
      <c r="Q169" s="1" t="str">
        <f>VLOOKUP(Session_2_data_file_1_payroll_data[[#This Row],[Employee ID]],Session_2_data_file_2_reference_data[[Employee ID]:[Gender]],3)</f>
        <v>M</v>
      </c>
      <c r="W169">
        <f t="shared" si="5"/>
        <v>0.14000132740426097</v>
      </c>
    </row>
    <row r="170" spans="1:23" x14ac:dyDescent="0.35">
      <c r="A170">
        <v>143550</v>
      </c>
      <c r="B170" s="1" t="s">
        <v>8</v>
      </c>
      <c r="C170" s="1" t="s">
        <v>8</v>
      </c>
      <c r="D170" s="1" t="str">
        <f>IF(Session_2_data_file_1_payroll_data[[#This Row],[State]]="NJ","Tasty New Jersey", Session_2_data_file_1_payroll_data[[#This Row],[Division]])</f>
        <v>Tasty New York</v>
      </c>
      <c r="E170" s="1" t="s">
        <v>16</v>
      </c>
      <c r="F170">
        <v>89032</v>
      </c>
      <c r="G170" s="1" t="s">
        <v>24</v>
      </c>
      <c r="H170" s="2">
        <v>38742</v>
      </c>
      <c r="I170">
        <v>3360</v>
      </c>
      <c r="J170">
        <v>6000</v>
      </c>
      <c r="K170" s="5" t="s">
        <v>125</v>
      </c>
      <c r="L170" s="5">
        <f>SUM(Session_2_data_file_1_payroll_data[[#This Row],[Salary]],Session_2_data_file_1_payroll_data[[#This Row],[Overtime_Pay]])</f>
        <v>89032</v>
      </c>
      <c r="M170">
        <f t="shared" si="4"/>
        <v>89032</v>
      </c>
      <c r="N170" s="1">
        <f ca="1">YEAR(TODAY()) - YEAR(Session_2_data_file_1_payroll_data[[#This Row],[Start Date]])</f>
        <v>15</v>
      </c>
      <c r="O170" s="1">
        <f>IF(LEFT(Session_2_data_file_1_payroll_data[[#This Row],[Operating Unit]],5)="Tasty",1,0)</f>
        <v>0</v>
      </c>
      <c r="P170" s="1" t="str">
        <f>VLOOKUP(Session_2_data_file_1_payroll_data[[#This Row],[Employee ID]],Session_2_data_file_2_reference_data[[Employee ID]:[Gender]],2)</f>
        <v>Plant Supervisor</v>
      </c>
      <c r="Q170" s="1" t="str">
        <f>VLOOKUP(Session_2_data_file_1_payroll_data[[#This Row],[Employee ID]],Session_2_data_file_2_reference_data[[Employee ID]:[Gender]],3)</f>
        <v>M</v>
      </c>
      <c r="W170">
        <f t="shared" si="5"/>
        <v>9.9997753616677149E-2</v>
      </c>
    </row>
    <row r="171" spans="1:23" x14ac:dyDescent="0.35">
      <c r="A171">
        <v>143814</v>
      </c>
      <c r="B171" s="1" t="s">
        <v>8</v>
      </c>
      <c r="C171" s="1" t="s">
        <v>181</v>
      </c>
      <c r="D171" s="1" t="str">
        <f>IF(Session_2_data_file_1_payroll_data[[#This Row],[State]]="NJ","Tasty New Jersey", Session_2_data_file_1_payroll_data[[#This Row],[Division]])</f>
        <v>Tasty New Jersey</v>
      </c>
      <c r="E171" s="1" t="s">
        <v>16</v>
      </c>
      <c r="F171">
        <v>40675</v>
      </c>
      <c r="G171" s="1" t="s">
        <v>10</v>
      </c>
      <c r="H171" s="2">
        <v>36362</v>
      </c>
      <c r="I171">
        <v>3360</v>
      </c>
      <c r="J171">
        <v>2000</v>
      </c>
      <c r="K171" s="5" t="s">
        <v>126</v>
      </c>
      <c r="L171" s="5">
        <f>SUM(Session_2_data_file_1_payroll_data[[#This Row],[Salary]],Session_2_data_file_1_payroll_data[[#This Row],[Overtime_Pay]])</f>
        <v>40675</v>
      </c>
      <c r="M171">
        <f t="shared" si="4"/>
        <v>40675</v>
      </c>
      <c r="N171" s="1">
        <f ca="1">YEAR(TODAY()) - YEAR(Session_2_data_file_1_payroll_data[[#This Row],[Start Date]])</f>
        <v>22</v>
      </c>
      <c r="O171" s="1">
        <f>IF(LEFT(Session_2_data_file_1_payroll_data[[#This Row],[Operating Unit]],5)="Tasty",1,0)</f>
        <v>0</v>
      </c>
      <c r="P171" s="1" t="str">
        <f>VLOOKUP(Session_2_data_file_1_payroll_data[[#This Row],[Employee ID]],Session_2_data_file_2_reference_data[[Employee ID]:[Gender]],2)</f>
        <v>Plant Worker</v>
      </c>
      <c r="Q171" s="1" t="str">
        <f>VLOOKUP(Session_2_data_file_1_payroll_data[[#This Row],[Employee ID]],Session_2_data_file_2_reference_data[[Employee ID]:[Gender]],3)</f>
        <v>M</v>
      </c>
      <c r="W171">
        <f t="shared" si="5"/>
        <v>0.16</v>
      </c>
    </row>
    <row r="172" spans="1:23" x14ac:dyDescent="0.35">
      <c r="A172">
        <v>147317</v>
      </c>
      <c r="B172" s="1" t="s">
        <v>8</v>
      </c>
      <c r="C172" s="1" t="s">
        <v>181</v>
      </c>
      <c r="D172" s="1" t="str">
        <f>IF(Session_2_data_file_1_payroll_data[[#This Row],[State]]="NJ","Tasty New Jersey", Session_2_data_file_1_payroll_data[[#This Row],[Division]])</f>
        <v>Tasty New Jersey</v>
      </c>
      <c r="E172" s="1" t="s">
        <v>74</v>
      </c>
      <c r="F172">
        <v>70194</v>
      </c>
      <c r="G172" s="1" t="s">
        <v>10</v>
      </c>
      <c r="H172" s="2">
        <v>37762</v>
      </c>
      <c r="I172">
        <v>3543</v>
      </c>
      <c r="J172">
        <v>1002</v>
      </c>
      <c r="K172" s="5" t="s">
        <v>127</v>
      </c>
      <c r="L172" s="5">
        <f>SUM(Session_2_data_file_1_payroll_data[[#This Row],[Salary]],Session_2_data_file_1_payroll_data[[#This Row],[Overtime_Pay]])</f>
        <v>70194</v>
      </c>
      <c r="M172">
        <f t="shared" si="4"/>
        <v>70194</v>
      </c>
      <c r="N172" s="1">
        <f ca="1">YEAR(TODAY()) - YEAR(Session_2_data_file_1_payroll_data[[#This Row],[Start Date]])</f>
        <v>18</v>
      </c>
      <c r="O172" s="1">
        <f>IF(LEFT(Session_2_data_file_1_payroll_data[[#This Row],[Operating Unit]],5)="Tasty",1,0)</f>
        <v>0</v>
      </c>
      <c r="P172" s="1" t="str">
        <f>VLOOKUP(Session_2_data_file_1_payroll_data[[#This Row],[Employee ID]],Session_2_data_file_2_reference_data[[Employee ID]:[Gender]],2)</f>
        <v>Plant Worker</v>
      </c>
      <c r="Q172" s="1" t="str">
        <f>VLOOKUP(Session_2_data_file_1_payroll_data[[#This Row],[Employee ID]],Session_2_data_file_2_reference_data[[Employee ID]:[Gender]],3)</f>
        <v>M</v>
      </c>
      <c r="W172">
        <f t="shared" si="5"/>
        <v>0.18000113969854972</v>
      </c>
    </row>
    <row r="173" spans="1:23" x14ac:dyDescent="0.35">
      <c r="A173">
        <v>139710</v>
      </c>
      <c r="B173" s="1" t="s">
        <v>8</v>
      </c>
      <c r="C173" s="1" t="s">
        <v>181</v>
      </c>
      <c r="D173" s="1" t="str">
        <f>IF(Session_2_data_file_1_payroll_data[[#This Row],[State]]="NJ","Tasty New Jersey", Session_2_data_file_1_payroll_data[[#This Row],[Division]])</f>
        <v>Tasty New Jersey</v>
      </c>
      <c r="E173" s="1" t="s">
        <v>93</v>
      </c>
      <c r="F173">
        <v>362250</v>
      </c>
      <c r="G173" s="1" t="s">
        <v>10</v>
      </c>
      <c r="H173" s="2">
        <v>30440</v>
      </c>
      <c r="I173">
        <v>3351</v>
      </c>
      <c r="J173">
        <v>1001</v>
      </c>
      <c r="K173" s="5" t="s">
        <v>11</v>
      </c>
      <c r="L173" s="5">
        <f>SUM(Session_2_data_file_1_payroll_data[[#This Row],[Salary]],Session_2_data_file_1_payroll_data[[#This Row],[Overtime_Pay]])</f>
        <v>362250</v>
      </c>
      <c r="M173">
        <f t="shared" si="4"/>
        <v>362250</v>
      </c>
      <c r="N173" s="1">
        <f ca="1">YEAR(TODAY()) - YEAR(Session_2_data_file_1_payroll_data[[#This Row],[Start Date]])</f>
        <v>38</v>
      </c>
      <c r="O173" s="1">
        <f>IF(LEFT(Session_2_data_file_1_payroll_data[[#This Row],[Operating Unit]],5)="Tasty",1,0)</f>
        <v>0</v>
      </c>
      <c r="P173" s="1" t="str">
        <f>VLOOKUP(Session_2_data_file_1_payroll_data[[#This Row],[Employee ID]],Session_2_data_file_2_reference_data[[Employee ID]:[Gender]],2)</f>
        <v>Sales Director</v>
      </c>
      <c r="Q173" s="1" t="str">
        <f>VLOOKUP(Session_2_data_file_1_payroll_data[[#This Row],[Employee ID]],Session_2_data_file_2_reference_data[[Employee ID]:[Gender]],3)</f>
        <v>F</v>
      </c>
      <c r="W173">
        <f t="shared" si="5"/>
        <v>0</v>
      </c>
    </row>
    <row r="174" spans="1:23" x14ac:dyDescent="0.35">
      <c r="A174">
        <v>140589</v>
      </c>
      <c r="B174" s="1" t="s">
        <v>8</v>
      </c>
      <c r="C174" s="1" t="s">
        <v>181</v>
      </c>
      <c r="D174" s="1" t="str">
        <f>IF(Session_2_data_file_1_payroll_data[[#This Row],[State]]="NJ","Tasty New Jersey", Session_2_data_file_1_payroll_data[[#This Row],[Division]])</f>
        <v>Tasty New Jersey</v>
      </c>
      <c r="E174" s="1" t="s">
        <v>93</v>
      </c>
      <c r="F174">
        <v>85287</v>
      </c>
      <c r="G174" s="1" t="s">
        <v>10</v>
      </c>
      <c r="H174" s="2">
        <v>38826</v>
      </c>
      <c r="I174">
        <v>3363</v>
      </c>
      <c r="J174">
        <v>1001</v>
      </c>
      <c r="K174" s="5" t="s">
        <v>11</v>
      </c>
      <c r="L174" s="5">
        <f>SUM(Session_2_data_file_1_payroll_data[[#This Row],[Salary]],Session_2_data_file_1_payroll_data[[#This Row],[Overtime_Pay]])</f>
        <v>85287</v>
      </c>
      <c r="M174">
        <f t="shared" si="4"/>
        <v>85287</v>
      </c>
      <c r="N174" s="1">
        <f ca="1">YEAR(TODAY()) - YEAR(Session_2_data_file_1_payroll_data[[#This Row],[Start Date]])</f>
        <v>15</v>
      </c>
      <c r="O174" s="1">
        <f>IF(LEFT(Session_2_data_file_1_payroll_data[[#This Row],[Operating Unit]],5)="Tasty",1,0)</f>
        <v>0</v>
      </c>
      <c r="P174" s="1" t="str">
        <f>VLOOKUP(Session_2_data_file_1_payroll_data[[#This Row],[Employee ID]],Session_2_data_file_2_reference_data[[Employee ID]:[Gender]],2)</f>
        <v>Sales Manager</v>
      </c>
      <c r="Q174" s="1" t="str">
        <f>VLOOKUP(Session_2_data_file_1_payroll_data[[#This Row],[Employee ID]],Session_2_data_file_2_reference_data[[Employee ID]:[Gender]],3)</f>
        <v>F</v>
      </c>
      <c r="W174">
        <f t="shared" si="5"/>
        <v>0</v>
      </c>
    </row>
    <row r="175" spans="1:23" x14ac:dyDescent="0.35">
      <c r="A175">
        <v>101232</v>
      </c>
      <c r="B175" s="1" t="s">
        <v>8</v>
      </c>
      <c r="C175" s="1" t="s">
        <v>181</v>
      </c>
      <c r="D175" s="1" t="str">
        <f>IF(Session_2_data_file_1_payroll_data[[#This Row],[State]]="NJ","Tasty New Jersey", Session_2_data_file_1_payroll_data[[#This Row],[Division]])</f>
        <v>Tasty New Jersey</v>
      </c>
      <c r="E175" s="1" t="s">
        <v>34</v>
      </c>
      <c r="F175">
        <v>62852</v>
      </c>
      <c r="G175" s="1" t="s">
        <v>10</v>
      </c>
      <c r="H175" s="2">
        <v>37125</v>
      </c>
      <c r="I175">
        <v>3310</v>
      </c>
      <c r="J175">
        <v>2000</v>
      </c>
      <c r="K175" s="5" t="s">
        <v>11</v>
      </c>
      <c r="L175" s="5">
        <f>SUM(Session_2_data_file_1_payroll_data[[#This Row],[Salary]],Session_2_data_file_1_payroll_data[[#This Row],[Overtime_Pay]])</f>
        <v>62852</v>
      </c>
      <c r="M175">
        <f t="shared" si="4"/>
        <v>62852</v>
      </c>
      <c r="N175" s="1">
        <f ca="1">YEAR(TODAY()) - YEAR(Session_2_data_file_1_payroll_data[[#This Row],[Start Date]])</f>
        <v>20</v>
      </c>
      <c r="O175" s="1">
        <f>IF(LEFT(Session_2_data_file_1_payroll_data[[#This Row],[Operating Unit]],5)="Tasty",1,0)</f>
        <v>0</v>
      </c>
      <c r="P175" s="1" t="str">
        <f>VLOOKUP(Session_2_data_file_1_payroll_data[[#This Row],[Employee ID]],Session_2_data_file_2_reference_data[[Employee ID]:[Gender]],2)</f>
        <v>Senior Assistant</v>
      </c>
      <c r="Q175" s="1" t="str">
        <f>VLOOKUP(Session_2_data_file_1_payroll_data[[#This Row],[Employee ID]],Session_2_data_file_2_reference_data[[Employee ID]:[Gender]],3)</f>
        <v>M</v>
      </c>
      <c r="W175">
        <f t="shared" si="5"/>
        <v>0</v>
      </c>
    </row>
    <row r="176" spans="1:23" x14ac:dyDescent="0.35">
      <c r="A176">
        <v>145445</v>
      </c>
      <c r="B176" s="1" t="s">
        <v>8</v>
      </c>
      <c r="C176" s="1" t="s">
        <v>8</v>
      </c>
      <c r="D176" s="1" t="str">
        <f>IF(Session_2_data_file_1_payroll_data[[#This Row],[State]]="NJ","Tasty New Jersey", Session_2_data_file_1_payroll_data[[#This Row],[Division]])</f>
        <v>Tasty New York</v>
      </c>
      <c r="E176" s="1" t="s">
        <v>74</v>
      </c>
      <c r="F176">
        <v>155403</v>
      </c>
      <c r="G176" s="1" t="s">
        <v>15</v>
      </c>
      <c r="H176" s="2">
        <v>35592</v>
      </c>
      <c r="I176">
        <v>3543</v>
      </c>
      <c r="J176">
        <v>1001</v>
      </c>
      <c r="K176" s="5" t="s">
        <v>128</v>
      </c>
      <c r="L176" s="5">
        <f>SUM(Session_2_data_file_1_payroll_data[[#This Row],[Salary]],Session_2_data_file_1_payroll_data[[#This Row],[Overtime_Pay]])</f>
        <v>155403</v>
      </c>
      <c r="M176">
        <f t="shared" si="4"/>
        <v>155403</v>
      </c>
      <c r="N176" s="1">
        <f ca="1">YEAR(TODAY()) - YEAR(Session_2_data_file_1_payroll_data[[#This Row],[Start Date]])</f>
        <v>24</v>
      </c>
      <c r="O176" s="1">
        <f>IF(LEFT(Session_2_data_file_1_payroll_data[[#This Row],[Operating Unit]],5)="Tasty",1,0)</f>
        <v>0</v>
      </c>
      <c r="P176" s="1" t="str">
        <f>VLOOKUP(Session_2_data_file_1_payroll_data[[#This Row],[Employee ID]],Session_2_data_file_2_reference_data[[Employee ID]:[Gender]],2)</f>
        <v>Plant Manager</v>
      </c>
      <c r="Q176" s="1" t="str">
        <f>VLOOKUP(Session_2_data_file_1_payroll_data[[#This Row],[Employee ID]],Session_2_data_file_2_reference_data[[Employee ID]:[Gender]],3)</f>
        <v>M</v>
      </c>
      <c r="W176">
        <f t="shared" si="5"/>
        <v>7.9998455628269724E-2</v>
      </c>
    </row>
    <row r="177" spans="1:23" x14ac:dyDescent="0.35">
      <c r="A177">
        <v>146109</v>
      </c>
      <c r="B177" s="1" t="s">
        <v>8</v>
      </c>
      <c r="C177" s="1" t="s">
        <v>8</v>
      </c>
      <c r="D177" s="1" t="str">
        <f>IF(Session_2_data_file_1_payroll_data[[#This Row],[State]]="NJ","Tasty New Jersey", Session_2_data_file_1_payroll_data[[#This Row],[Division]])</f>
        <v>Tasty New York</v>
      </c>
      <c r="E177" s="1" t="s">
        <v>16</v>
      </c>
      <c r="F177">
        <v>145000</v>
      </c>
      <c r="G177" s="1" t="s">
        <v>24</v>
      </c>
      <c r="H177" s="2">
        <v>32827</v>
      </c>
      <c r="I177">
        <v>3505</v>
      </c>
      <c r="J177">
        <v>2000</v>
      </c>
      <c r="K177" s="5" t="s">
        <v>129</v>
      </c>
      <c r="L177" s="5">
        <f>SUM(Session_2_data_file_1_payroll_data[[#This Row],[Salary]],Session_2_data_file_1_payroll_data[[#This Row],[Overtime_Pay]])</f>
        <v>145000</v>
      </c>
      <c r="M177">
        <f t="shared" si="4"/>
        <v>145000</v>
      </c>
      <c r="N177" s="1">
        <f ca="1">YEAR(TODAY()) - YEAR(Session_2_data_file_1_payroll_data[[#This Row],[Start Date]])</f>
        <v>32</v>
      </c>
      <c r="O177" s="1">
        <f>IF(LEFT(Session_2_data_file_1_payroll_data[[#This Row],[Operating Unit]],5)="Tasty",1,0)</f>
        <v>0</v>
      </c>
      <c r="P177" s="1" t="str">
        <f>VLOOKUP(Session_2_data_file_1_payroll_data[[#This Row],[Employee ID]],Session_2_data_file_2_reference_data[[Employee ID]:[Gender]],2)</f>
        <v>Plant Manager</v>
      </c>
      <c r="Q177" s="1" t="str">
        <f>VLOOKUP(Session_2_data_file_1_payroll_data[[#This Row],[Employee ID]],Session_2_data_file_2_reference_data[[Employee ID]:[Gender]],3)</f>
        <v>M</v>
      </c>
      <c r="W177">
        <f t="shared" si="5"/>
        <v>0.14000000000000001</v>
      </c>
    </row>
    <row r="178" spans="1:23" x14ac:dyDescent="0.35">
      <c r="A178">
        <v>147184</v>
      </c>
      <c r="B178" s="1" t="s">
        <v>8</v>
      </c>
      <c r="C178" s="1" t="s">
        <v>8</v>
      </c>
      <c r="D178" s="1" t="str">
        <f>IF(Session_2_data_file_1_payroll_data[[#This Row],[State]]="NJ","Tasty New Jersey", Session_2_data_file_1_payroll_data[[#This Row],[Division]])</f>
        <v>Tasty New York</v>
      </c>
      <c r="E178" s="1" t="s">
        <v>74</v>
      </c>
      <c r="F178">
        <v>159954</v>
      </c>
      <c r="G178" s="1" t="s">
        <v>15</v>
      </c>
      <c r="H178" s="2">
        <v>37762</v>
      </c>
      <c r="I178">
        <v>3543</v>
      </c>
      <c r="J178">
        <v>1001</v>
      </c>
      <c r="K178" s="5" t="s">
        <v>130</v>
      </c>
      <c r="L178" s="5">
        <f>SUM(Session_2_data_file_1_payroll_data[[#This Row],[Salary]],Session_2_data_file_1_payroll_data[[#This Row],[Overtime_Pay]])</f>
        <v>159954</v>
      </c>
      <c r="M178">
        <f t="shared" si="4"/>
        <v>159954</v>
      </c>
      <c r="N178" s="1">
        <f ca="1">YEAR(TODAY()) - YEAR(Session_2_data_file_1_payroll_data[[#This Row],[Start Date]])</f>
        <v>18</v>
      </c>
      <c r="O178" s="1">
        <f>IF(LEFT(Session_2_data_file_1_payroll_data[[#This Row],[Operating Unit]],5)="Tasty",1,0)</f>
        <v>0</v>
      </c>
      <c r="P178" s="1" t="str">
        <f>VLOOKUP(Session_2_data_file_1_payroll_data[[#This Row],[Employee ID]],Session_2_data_file_2_reference_data[[Employee ID]:[Gender]],2)</f>
        <v>Plant Manager</v>
      </c>
      <c r="Q178" s="1" t="str">
        <f>VLOOKUP(Session_2_data_file_1_payroll_data[[#This Row],[Employee ID]],Session_2_data_file_2_reference_data[[Employee ID]:[Gender]],3)</f>
        <v>M</v>
      </c>
      <c r="W178">
        <f t="shared" si="5"/>
        <v>7.0001375395426182E-2</v>
      </c>
    </row>
    <row r="179" spans="1:23" x14ac:dyDescent="0.35">
      <c r="A179">
        <v>147185</v>
      </c>
      <c r="B179" s="1" t="s">
        <v>8</v>
      </c>
      <c r="C179" s="1" t="s">
        <v>8</v>
      </c>
      <c r="D179" s="1" t="str">
        <f>IF(Session_2_data_file_1_payroll_data[[#This Row],[State]]="NJ","Tasty New Jersey", Session_2_data_file_1_payroll_data[[#This Row],[Division]])</f>
        <v>Tasty New York</v>
      </c>
      <c r="E179" s="1" t="s">
        <v>74</v>
      </c>
      <c r="F179">
        <v>40717</v>
      </c>
      <c r="G179" s="1" t="s">
        <v>15</v>
      </c>
      <c r="H179" s="2">
        <v>40454</v>
      </c>
      <c r="I179">
        <v>3543</v>
      </c>
      <c r="J179">
        <v>1001</v>
      </c>
      <c r="K179" s="5" t="s">
        <v>11</v>
      </c>
      <c r="L179" s="5">
        <f>SUM(Session_2_data_file_1_payroll_data[[#This Row],[Salary]],Session_2_data_file_1_payroll_data[[#This Row],[Overtime_Pay]])</f>
        <v>40717</v>
      </c>
      <c r="M179">
        <f t="shared" si="4"/>
        <v>40717</v>
      </c>
      <c r="N179" s="1">
        <f ca="1">YEAR(TODAY()) - YEAR(Session_2_data_file_1_payroll_data[[#This Row],[Start Date]])</f>
        <v>11</v>
      </c>
      <c r="O179" s="1">
        <f>IF(LEFT(Session_2_data_file_1_payroll_data[[#This Row],[Operating Unit]],5)="Tasty",1,0)</f>
        <v>0</v>
      </c>
      <c r="P179" s="1" t="str">
        <f>VLOOKUP(Session_2_data_file_1_payroll_data[[#This Row],[Employee ID]],Session_2_data_file_2_reference_data[[Employee ID]:[Gender]],2)</f>
        <v>Administrative Support</v>
      </c>
      <c r="Q179" s="1" t="str">
        <f>VLOOKUP(Session_2_data_file_1_payroll_data[[#This Row],[Employee ID]],Session_2_data_file_2_reference_data[[Employee ID]:[Gender]],3)</f>
        <v>F</v>
      </c>
      <c r="W179">
        <f t="shared" si="5"/>
        <v>0</v>
      </c>
    </row>
    <row r="180" spans="1:23" x14ac:dyDescent="0.35">
      <c r="A180">
        <v>147188</v>
      </c>
      <c r="B180" s="1" t="s">
        <v>8</v>
      </c>
      <c r="C180" s="1" t="s">
        <v>8</v>
      </c>
      <c r="D180" s="1" t="str">
        <f>IF(Session_2_data_file_1_payroll_data[[#This Row],[State]]="NJ","Tasty New Jersey", Session_2_data_file_1_payroll_data[[#This Row],[Division]])</f>
        <v>Tasty New York</v>
      </c>
      <c r="E180" s="1" t="s">
        <v>74</v>
      </c>
      <c r="F180">
        <v>92324</v>
      </c>
      <c r="G180" s="1" t="s">
        <v>15</v>
      </c>
      <c r="H180" s="2">
        <v>41247</v>
      </c>
      <c r="I180">
        <v>3543</v>
      </c>
      <c r="J180">
        <v>1001</v>
      </c>
      <c r="K180" s="5" t="s">
        <v>131</v>
      </c>
      <c r="L180" s="5">
        <f>SUM(Session_2_data_file_1_payroll_data[[#This Row],[Salary]],Session_2_data_file_1_payroll_data[[#This Row],[Overtime_Pay]])</f>
        <v>92324</v>
      </c>
      <c r="M180">
        <f t="shared" si="4"/>
        <v>92324</v>
      </c>
      <c r="N180" s="1">
        <f ca="1">YEAR(TODAY()) - YEAR(Session_2_data_file_1_payroll_data[[#This Row],[Start Date]])</f>
        <v>9</v>
      </c>
      <c r="O180" s="1">
        <f>IF(LEFT(Session_2_data_file_1_payroll_data[[#This Row],[Operating Unit]],5)="Tasty",1,0)</f>
        <v>0</v>
      </c>
      <c r="P180" s="1" t="str">
        <f>VLOOKUP(Session_2_data_file_1_payroll_data[[#This Row],[Employee ID]],Session_2_data_file_2_reference_data[[Employee ID]:[Gender]],2)</f>
        <v>Plant Supervisor</v>
      </c>
      <c r="Q180" s="1" t="str">
        <f>VLOOKUP(Session_2_data_file_1_payroll_data[[#This Row],[Employee ID]],Session_2_data_file_2_reference_data[[Employee ID]:[Gender]],3)</f>
        <v>F</v>
      </c>
      <c r="W180">
        <f t="shared" si="5"/>
        <v>1.9994800918504398E-2</v>
      </c>
    </row>
    <row r="181" spans="1:23" x14ac:dyDescent="0.35">
      <c r="A181">
        <v>147203</v>
      </c>
      <c r="B181" s="1" t="s">
        <v>8</v>
      </c>
      <c r="C181" s="1" t="s">
        <v>8</v>
      </c>
      <c r="D181" s="1" t="str">
        <f>IF(Session_2_data_file_1_payroll_data[[#This Row],[State]]="NJ","Tasty New Jersey", Session_2_data_file_1_payroll_data[[#This Row],[Division]])</f>
        <v>Tasty New York</v>
      </c>
      <c r="E181" s="1" t="s">
        <v>74</v>
      </c>
      <c r="F181">
        <v>241749</v>
      </c>
      <c r="G181" s="1" t="s">
        <v>15</v>
      </c>
      <c r="H181" s="2">
        <v>40693</v>
      </c>
      <c r="I181">
        <v>3543</v>
      </c>
      <c r="J181">
        <v>1001</v>
      </c>
      <c r="K181" s="5" t="s">
        <v>11</v>
      </c>
      <c r="L181" s="5">
        <f>SUM(Session_2_data_file_1_payroll_data[[#This Row],[Salary]],Session_2_data_file_1_payroll_data[[#This Row],[Overtime_Pay]])</f>
        <v>241749</v>
      </c>
      <c r="M181">
        <f t="shared" si="4"/>
        <v>241749</v>
      </c>
      <c r="N181" s="1">
        <f ca="1">YEAR(TODAY()) - YEAR(Session_2_data_file_1_payroll_data[[#This Row],[Start Date]])</f>
        <v>10</v>
      </c>
      <c r="O181" s="1">
        <f>IF(LEFT(Session_2_data_file_1_payroll_data[[#This Row],[Operating Unit]],5)="Tasty",1,0)</f>
        <v>0</v>
      </c>
      <c r="P181" s="1" t="str">
        <f>VLOOKUP(Session_2_data_file_1_payroll_data[[#This Row],[Employee ID]],Session_2_data_file_2_reference_data[[Employee ID]:[Gender]],2)</f>
        <v>CEO</v>
      </c>
      <c r="Q181" s="1" t="str">
        <f>VLOOKUP(Session_2_data_file_1_payroll_data[[#This Row],[Employee ID]],Session_2_data_file_2_reference_data[[Employee ID]:[Gender]],3)</f>
        <v>M</v>
      </c>
      <c r="W181">
        <f t="shared" si="5"/>
        <v>0</v>
      </c>
    </row>
    <row r="182" spans="1:23" x14ac:dyDescent="0.35">
      <c r="A182">
        <v>147218</v>
      </c>
      <c r="B182" s="1" t="s">
        <v>8</v>
      </c>
      <c r="C182" s="1" t="s">
        <v>8</v>
      </c>
      <c r="D182" s="1" t="str">
        <f>IF(Session_2_data_file_1_payroll_data[[#This Row],[State]]="NJ","Tasty New Jersey", Session_2_data_file_1_payroll_data[[#This Row],[Division]])</f>
        <v>Tasty New York</v>
      </c>
      <c r="E182" s="1" t="s">
        <v>9</v>
      </c>
      <c r="F182">
        <v>32100</v>
      </c>
      <c r="G182" s="1" t="s">
        <v>15</v>
      </c>
      <c r="H182" s="2">
        <v>38490</v>
      </c>
      <c r="I182">
        <v>3361</v>
      </c>
      <c r="J182">
        <v>2000</v>
      </c>
      <c r="K182" s="5" t="s">
        <v>11</v>
      </c>
      <c r="L182" s="5">
        <f>SUM(Session_2_data_file_1_payroll_data[[#This Row],[Salary]],Session_2_data_file_1_payroll_data[[#This Row],[Overtime_Pay]])</f>
        <v>32100</v>
      </c>
      <c r="M182">
        <f t="shared" si="4"/>
        <v>32100</v>
      </c>
      <c r="N182" s="1">
        <f ca="1">YEAR(TODAY()) - YEAR(Session_2_data_file_1_payroll_data[[#This Row],[Start Date]])</f>
        <v>16</v>
      </c>
      <c r="O182" s="1">
        <f>IF(LEFT(Session_2_data_file_1_payroll_data[[#This Row],[Operating Unit]],5)="Tasty",1,0)</f>
        <v>1</v>
      </c>
      <c r="P182" s="1" t="str">
        <f>VLOOKUP(Session_2_data_file_1_payroll_data[[#This Row],[Employee ID]],Session_2_data_file_2_reference_data[[Employee ID]:[Gender]],2)</f>
        <v>Administrative Support</v>
      </c>
      <c r="Q182" s="1" t="str">
        <f>VLOOKUP(Session_2_data_file_1_payroll_data[[#This Row],[Employee ID]],Session_2_data_file_2_reference_data[[Employee ID]:[Gender]],3)</f>
        <v>F</v>
      </c>
      <c r="W182">
        <f t="shared" si="5"/>
        <v>0</v>
      </c>
    </row>
    <row r="183" spans="1:23" x14ac:dyDescent="0.35">
      <c r="A183">
        <v>147221</v>
      </c>
      <c r="B183" s="1" t="s">
        <v>8</v>
      </c>
      <c r="C183" s="1" t="s">
        <v>8</v>
      </c>
      <c r="D183" s="1" t="str">
        <f>IF(Session_2_data_file_1_payroll_data[[#This Row],[State]]="NJ","Tasty New Jersey", Session_2_data_file_1_payroll_data[[#This Row],[Division]])</f>
        <v>Tasty New York</v>
      </c>
      <c r="E183" s="1" t="s">
        <v>74</v>
      </c>
      <c r="F183">
        <v>135286</v>
      </c>
      <c r="G183" s="1" t="s">
        <v>15</v>
      </c>
      <c r="H183" s="2">
        <v>37895</v>
      </c>
      <c r="I183">
        <v>3543</v>
      </c>
      <c r="J183">
        <v>1001</v>
      </c>
      <c r="K183" s="5" t="s">
        <v>132</v>
      </c>
      <c r="L183" s="5">
        <f>SUM(Session_2_data_file_1_payroll_data[[#This Row],[Salary]],Session_2_data_file_1_payroll_data[[#This Row],[Overtime_Pay]])</f>
        <v>135286</v>
      </c>
      <c r="M183">
        <f t="shared" si="4"/>
        <v>135286</v>
      </c>
      <c r="N183" s="1">
        <f ca="1">YEAR(TODAY()) - YEAR(Session_2_data_file_1_payroll_data[[#This Row],[Start Date]])</f>
        <v>18</v>
      </c>
      <c r="O183" s="1">
        <f>IF(LEFT(Session_2_data_file_1_payroll_data[[#This Row],[Operating Unit]],5)="Tasty",1,0)</f>
        <v>0</v>
      </c>
      <c r="P183" s="1" t="str">
        <f>VLOOKUP(Session_2_data_file_1_payroll_data[[#This Row],[Employee ID]],Session_2_data_file_2_reference_data[[Employee ID]:[Gender]],2)</f>
        <v>Plant Manager</v>
      </c>
      <c r="Q183" s="1" t="str">
        <f>VLOOKUP(Session_2_data_file_1_payroll_data[[#This Row],[Employee ID]],Session_2_data_file_2_reference_data[[Employee ID]:[Gender]],3)</f>
        <v>M</v>
      </c>
      <c r="W183">
        <f t="shared" si="5"/>
        <v>9.0001921854441697E-2</v>
      </c>
    </row>
    <row r="184" spans="1:23" x14ac:dyDescent="0.35">
      <c r="A184">
        <v>147235</v>
      </c>
      <c r="B184" s="1" t="s">
        <v>8</v>
      </c>
      <c r="C184" s="1" t="s">
        <v>8</v>
      </c>
      <c r="D184" s="1" t="str">
        <f>IF(Session_2_data_file_1_payroll_data[[#This Row],[State]]="NJ","Tasty New Jersey", Session_2_data_file_1_payroll_data[[#This Row],[Division]])</f>
        <v>Tasty New York</v>
      </c>
      <c r="E184" s="1" t="s">
        <v>9</v>
      </c>
      <c r="F184">
        <v>96090</v>
      </c>
      <c r="G184" s="1" t="s">
        <v>15</v>
      </c>
      <c r="H184" s="2">
        <v>37384</v>
      </c>
      <c r="I184">
        <v>3361</v>
      </c>
      <c r="J184">
        <v>2000</v>
      </c>
      <c r="K184" s="5" t="s">
        <v>133</v>
      </c>
      <c r="L184" s="5">
        <f>SUM(Session_2_data_file_1_payroll_data[[#This Row],[Salary]],Session_2_data_file_1_payroll_data[[#This Row],[Overtime_Pay]])</f>
        <v>96090</v>
      </c>
      <c r="M184">
        <f t="shared" si="4"/>
        <v>96090</v>
      </c>
      <c r="N184" s="1">
        <f ca="1">YEAR(TODAY()) - YEAR(Session_2_data_file_1_payroll_data[[#This Row],[Start Date]])</f>
        <v>19</v>
      </c>
      <c r="O184" s="1">
        <f>IF(LEFT(Session_2_data_file_1_payroll_data[[#This Row],[Operating Unit]],5)="Tasty",1,0)</f>
        <v>1</v>
      </c>
      <c r="P184" s="1" t="str">
        <f>VLOOKUP(Session_2_data_file_1_payroll_data[[#This Row],[Employee ID]],Session_2_data_file_2_reference_data[[Employee ID]:[Gender]],2)</f>
        <v>Plant Supervisor</v>
      </c>
      <c r="Q184" s="1" t="str">
        <f>VLOOKUP(Session_2_data_file_1_payroll_data[[#This Row],[Employee ID]],Session_2_data_file_2_reference_data[[Employee ID]:[Gender]],3)</f>
        <v>M</v>
      </c>
      <c r="W184">
        <f t="shared" si="5"/>
        <v>2.0002081382037674E-2</v>
      </c>
    </row>
    <row r="185" spans="1:23" x14ac:dyDescent="0.35">
      <c r="A185">
        <v>143652</v>
      </c>
      <c r="B185" s="1" t="s">
        <v>8</v>
      </c>
      <c r="C185" s="1" t="s">
        <v>181</v>
      </c>
      <c r="D185" s="1" t="str">
        <f>IF(Session_2_data_file_1_payroll_data[[#This Row],[State]]="NJ","Tasty New Jersey", Session_2_data_file_1_payroll_data[[#This Row],[Division]])</f>
        <v>Tasty New Jersey</v>
      </c>
      <c r="E185" s="1" t="s">
        <v>14</v>
      </c>
      <c r="F185">
        <v>60500</v>
      </c>
      <c r="G185" s="1" t="s">
        <v>10</v>
      </c>
      <c r="H185" s="2">
        <v>38826</v>
      </c>
      <c r="I185">
        <v>3364</v>
      </c>
      <c r="J185">
        <v>2500</v>
      </c>
      <c r="K185" s="5">
        <v>0</v>
      </c>
      <c r="L185" s="5">
        <f>SUM(Session_2_data_file_1_payroll_data[[#This Row],[Salary]],Session_2_data_file_1_payroll_data[[#This Row],[Overtime_Pay]])</f>
        <v>60500</v>
      </c>
      <c r="M185">
        <f t="shared" si="4"/>
        <v>60500</v>
      </c>
      <c r="N185" s="1">
        <f ca="1">YEAR(TODAY()) - YEAR(Session_2_data_file_1_payroll_data[[#This Row],[Start Date]])</f>
        <v>15</v>
      </c>
      <c r="O185" s="1">
        <f>IF(LEFT(Session_2_data_file_1_payroll_data[[#This Row],[Operating Unit]],5)="Tasty",1,0)</f>
        <v>1</v>
      </c>
      <c r="P185" s="1" t="str">
        <f>VLOOKUP(Session_2_data_file_1_payroll_data[[#This Row],[Employee ID]],Session_2_data_file_2_reference_data[[Employee ID]:[Gender]],2)</f>
        <v>Plant Worker</v>
      </c>
      <c r="Q185" s="1" t="str">
        <f>VLOOKUP(Session_2_data_file_1_payroll_data[[#This Row],[Employee ID]],Session_2_data_file_2_reference_data[[Employee ID]:[Gender]],3)</f>
        <v>M</v>
      </c>
      <c r="W185">
        <f t="shared" si="5"/>
        <v>0</v>
      </c>
    </row>
    <row r="186" spans="1:23" x14ac:dyDescent="0.35">
      <c r="A186">
        <v>147244</v>
      </c>
      <c r="B186" s="1" t="s">
        <v>8</v>
      </c>
      <c r="C186" s="1" t="s">
        <v>8</v>
      </c>
      <c r="D186" s="1" t="str">
        <f>IF(Session_2_data_file_1_payroll_data[[#This Row],[State]]="NJ","Tasty New Jersey", Session_2_data_file_1_payroll_data[[#This Row],[Division]])</f>
        <v>Tasty New York</v>
      </c>
      <c r="E186" s="1" t="s">
        <v>74</v>
      </c>
      <c r="F186">
        <v>100000</v>
      </c>
      <c r="G186" s="1" t="s">
        <v>15</v>
      </c>
      <c r="H186" s="2">
        <v>37468</v>
      </c>
      <c r="I186">
        <v>3543</v>
      </c>
      <c r="J186">
        <v>1001</v>
      </c>
      <c r="K186" s="5" t="s">
        <v>135</v>
      </c>
      <c r="L186" s="5">
        <f>SUM(Session_2_data_file_1_payroll_data[[#This Row],[Salary]],Session_2_data_file_1_payroll_data[[#This Row],[Overtime_Pay]])</f>
        <v>100000</v>
      </c>
      <c r="M186">
        <f t="shared" si="4"/>
        <v>100000</v>
      </c>
      <c r="N186" s="1">
        <f ca="1">YEAR(TODAY()) - YEAR(Session_2_data_file_1_payroll_data[[#This Row],[Start Date]])</f>
        <v>19</v>
      </c>
      <c r="O186" s="1">
        <f>IF(LEFT(Session_2_data_file_1_payroll_data[[#This Row],[Operating Unit]],5)="Tasty",1,0)</f>
        <v>0</v>
      </c>
      <c r="P186" s="1" t="str">
        <f>VLOOKUP(Session_2_data_file_1_payroll_data[[#This Row],[Employee ID]],Session_2_data_file_2_reference_data[[Employee ID]:[Gender]],2)</f>
        <v>Plant Supervisor</v>
      </c>
      <c r="Q186" s="1" t="str">
        <f>VLOOKUP(Session_2_data_file_1_payroll_data[[#This Row],[Employee ID]],Session_2_data_file_2_reference_data[[Employee ID]:[Gender]],3)</f>
        <v>F</v>
      </c>
      <c r="W186">
        <f t="shared" si="5"/>
        <v>0.05</v>
      </c>
    </row>
    <row r="187" spans="1:23" x14ac:dyDescent="0.35">
      <c r="A187">
        <v>147246</v>
      </c>
      <c r="B187" s="1" t="s">
        <v>8</v>
      </c>
      <c r="C187" s="1" t="s">
        <v>8</v>
      </c>
      <c r="D187" s="1" t="str">
        <f>IF(Session_2_data_file_1_payroll_data[[#This Row],[State]]="NJ","Tasty New Jersey", Session_2_data_file_1_payroll_data[[#This Row],[Division]])</f>
        <v>Tasty New York</v>
      </c>
      <c r="E187" s="1" t="s">
        <v>74</v>
      </c>
      <c r="F187">
        <v>229017</v>
      </c>
      <c r="G187" s="1" t="s">
        <v>13</v>
      </c>
      <c r="H187" s="2">
        <v>36957</v>
      </c>
      <c r="I187">
        <v>3543</v>
      </c>
      <c r="J187">
        <v>1004</v>
      </c>
      <c r="K187" s="5" t="s">
        <v>11</v>
      </c>
      <c r="L187" s="5">
        <f>SUM(Session_2_data_file_1_payroll_data[[#This Row],[Salary]],Session_2_data_file_1_payroll_data[[#This Row],[Overtime_Pay]])</f>
        <v>229017</v>
      </c>
      <c r="M187">
        <f t="shared" si="4"/>
        <v>229017</v>
      </c>
      <c r="N187" s="1">
        <f ca="1">YEAR(TODAY()) - YEAR(Session_2_data_file_1_payroll_data[[#This Row],[Start Date]])</f>
        <v>20</v>
      </c>
      <c r="O187" s="1">
        <f>IF(LEFT(Session_2_data_file_1_payroll_data[[#This Row],[Operating Unit]],5)="Tasty",1,0)</f>
        <v>0</v>
      </c>
      <c r="P187" s="1" t="str">
        <f>VLOOKUP(Session_2_data_file_1_payroll_data[[#This Row],[Employee ID]],Session_2_data_file_2_reference_data[[Employee ID]:[Gender]],2)</f>
        <v>Director</v>
      </c>
      <c r="Q187" s="1" t="str">
        <f>VLOOKUP(Session_2_data_file_1_payroll_data[[#This Row],[Employee ID]],Session_2_data_file_2_reference_data[[Employee ID]:[Gender]],3)</f>
        <v>F</v>
      </c>
      <c r="W187">
        <f t="shared" si="5"/>
        <v>0</v>
      </c>
    </row>
    <row r="188" spans="1:23" x14ac:dyDescent="0.35">
      <c r="A188">
        <v>147249</v>
      </c>
      <c r="B188" s="1" t="s">
        <v>8</v>
      </c>
      <c r="C188" s="1" t="s">
        <v>8</v>
      </c>
      <c r="D188" s="1" t="str">
        <f>IF(Session_2_data_file_1_payroll_data[[#This Row],[State]]="NJ","Tasty New Jersey", Session_2_data_file_1_payroll_data[[#This Row],[Division]])</f>
        <v>Tasty New York</v>
      </c>
      <c r="E188" s="1" t="s">
        <v>9</v>
      </c>
      <c r="F188">
        <v>91156</v>
      </c>
      <c r="G188" s="1" t="s">
        <v>15</v>
      </c>
      <c r="H188" s="2">
        <v>37853</v>
      </c>
      <c r="I188">
        <v>3361</v>
      </c>
      <c r="J188">
        <v>2000</v>
      </c>
      <c r="K188" s="5">
        <v>0</v>
      </c>
      <c r="L188" s="5">
        <f>SUM(Session_2_data_file_1_payroll_data[[#This Row],[Salary]],Session_2_data_file_1_payroll_data[[#This Row],[Overtime_Pay]])</f>
        <v>91156</v>
      </c>
      <c r="M188">
        <f t="shared" si="4"/>
        <v>91156</v>
      </c>
      <c r="N188" s="1">
        <f ca="1">YEAR(TODAY()) - YEAR(Session_2_data_file_1_payroll_data[[#This Row],[Start Date]])</f>
        <v>18</v>
      </c>
      <c r="O188" s="1">
        <f>IF(LEFT(Session_2_data_file_1_payroll_data[[#This Row],[Operating Unit]],5)="Tasty",1,0)</f>
        <v>1</v>
      </c>
      <c r="P188" s="1" t="str">
        <f>VLOOKUP(Session_2_data_file_1_payroll_data[[#This Row],[Employee ID]],Session_2_data_file_2_reference_data[[Employee ID]:[Gender]],2)</f>
        <v>Plant Supervisor</v>
      </c>
      <c r="Q188" s="1" t="str">
        <f>VLOOKUP(Session_2_data_file_1_payroll_data[[#This Row],[Employee ID]],Session_2_data_file_2_reference_data[[Employee ID]:[Gender]],3)</f>
        <v>M</v>
      </c>
      <c r="W188">
        <f t="shared" si="5"/>
        <v>0</v>
      </c>
    </row>
    <row r="189" spans="1:23" x14ac:dyDescent="0.35">
      <c r="A189">
        <v>147251</v>
      </c>
      <c r="B189" s="1" t="s">
        <v>8</v>
      </c>
      <c r="C189" s="1" t="s">
        <v>8</v>
      </c>
      <c r="D189" s="1" t="str">
        <f>IF(Session_2_data_file_1_payroll_data[[#This Row],[State]]="NJ","Tasty New Jersey", Session_2_data_file_1_payroll_data[[#This Row],[Division]])</f>
        <v>Tasty New York</v>
      </c>
      <c r="E189" s="1" t="s">
        <v>74</v>
      </c>
      <c r="F189">
        <v>40765</v>
      </c>
      <c r="G189" s="1" t="s">
        <v>15</v>
      </c>
      <c r="H189" s="2">
        <v>38021</v>
      </c>
      <c r="I189">
        <v>3543</v>
      </c>
      <c r="J189">
        <v>1001</v>
      </c>
      <c r="K189" s="5">
        <v>0</v>
      </c>
      <c r="L189" s="5">
        <f>SUM(Session_2_data_file_1_payroll_data[[#This Row],[Salary]],Session_2_data_file_1_payroll_data[[#This Row],[Overtime_Pay]])</f>
        <v>40765</v>
      </c>
      <c r="M189">
        <f t="shared" si="4"/>
        <v>40765</v>
      </c>
      <c r="N189" s="1">
        <f ca="1">YEAR(TODAY()) - YEAR(Session_2_data_file_1_payroll_data[[#This Row],[Start Date]])</f>
        <v>17</v>
      </c>
      <c r="O189" s="1">
        <f>IF(LEFT(Session_2_data_file_1_payroll_data[[#This Row],[Operating Unit]],5)="Tasty",1,0)</f>
        <v>0</v>
      </c>
      <c r="P189" s="1" t="str">
        <f>VLOOKUP(Session_2_data_file_1_payroll_data[[#This Row],[Employee ID]],Session_2_data_file_2_reference_data[[Employee ID]:[Gender]],2)</f>
        <v>Administrative Support</v>
      </c>
      <c r="Q189" s="1" t="str">
        <f>VLOOKUP(Session_2_data_file_1_payroll_data[[#This Row],[Employee ID]],Session_2_data_file_2_reference_data[[Employee ID]:[Gender]],3)</f>
        <v>F</v>
      </c>
      <c r="W189">
        <f t="shared" si="5"/>
        <v>0</v>
      </c>
    </row>
    <row r="190" spans="1:23" x14ac:dyDescent="0.35">
      <c r="A190">
        <v>147263</v>
      </c>
      <c r="B190" s="1" t="s">
        <v>8</v>
      </c>
      <c r="C190" s="1" t="s">
        <v>8</v>
      </c>
      <c r="D190" s="1" t="str">
        <f>IF(Session_2_data_file_1_payroll_data[[#This Row],[State]]="NJ","Tasty New Jersey", Session_2_data_file_1_payroll_data[[#This Row],[Division]])</f>
        <v>Tasty New York</v>
      </c>
      <c r="E190" s="1" t="s">
        <v>74</v>
      </c>
      <c r="F190">
        <v>197353</v>
      </c>
      <c r="G190" s="1" t="s">
        <v>15</v>
      </c>
      <c r="H190" s="2">
        <v>37678</v>
      </c>
      <c r="I190">
        <v>3543</v>
      </c>
      <c r="J190">
        <v>1001</v>
      </c>
      <c r="K190" s="5">
        <v>0</v>
      </c>
      <c r="L190" s="5">
        <f>SUM(Session_2_data_file_1_payroll_data[[#This Row],[Salary]],Session_2_data_file_1_payroll_data[[#This Row],[Overtime_Pay]])</f>
        <v>197353</v>
      </c>
      <c r="M190">
        <f t="shared" si="4"/>
        <v>197353</v>
      </c>
      <c r="N190" s="1">
        <f ca="1">YEAR(TODAY()) - YEAR(Session_2_data_file_1_payroll_data[[#This Row],[Start Date]])</f>
        <v>18</v>
      </c>
      <c r="O190" s="1">
        <f>IF(LEFT(Session_2_data_file_1_payroll_data[[#This Row],[Operating Unit]],5)="Tasty",1,0)</f>
        <v>0</v>
      </c>
      <c r="P190" s="1" t="str">
        <f>VLOOKUP(Session_2_data_file_1_payroll_data[[#This Row],[Employee ID]],Session_2_data_file_2_reference_data[[Employee ID]:[Gender]],2)</f>
        <v>Director</v>
      </c>
      <c r="Q190" s="1" t="str">
        <f>VLOOKUP(Session_2_data_file_1_payroll_data[[#This Row],[Employee ID]],Session_2_data_file_2_reference_data[[Employee ID]:[Gender]],3)</f>
        <v>M</v>
      </c>
      <c r="W190">
        <f t="shared" si="5"/>
        <v>0</v>
      </c>
    </row>
    <row r="191" spans="1:23" x14ac:dyDescent="0.35">
      <c r="A191">
        <v>147270</v>
      </c>
      <c r="B191" s="1" t="s">
        <v>8</v>
      </c>
      <c r="C191" s="1" t="s">
        <v>8</v>
      </c>
      <c r="D191" s="1" t="str">
        <f>IF(Session_2_data_file_1_payroll_data[[#This Row],[State]]="NJ","Tasty New Jersey", Session_2_data_file_1_payroll_data[[#This Row],[Division]])</f>
        <v>Tasty New York</v>
      </c>
      <c r="E191" s="1" t="s">
        <v>74</v>
      </c>
      <c r="F191">
        <v>46367</v>
      </c>
      <c r="G191" s="1" t="s">
        <v>15</v>
      </c>
      <c r="H191" s="2">
        <v>1</v>
      </c>
      <c r="I191">
        <v>3543</v>
      </c>
      <c r="J191">
        <v>1001</v>
      </c>
      <c r="K191" s="5">
        <v>0</v>
      </c>
      <c r="L191" s="5">
        <f>SUM(Session_2_data_file_1_payroll_data[[#This Row],[Salary]],Session_2_data_file_1_payroll_data[[#This Row],[Overtime_Pay]])</f>
        <v>46367</v>
      </c>
      <c r="M191">
        <f t="shared" si="4"/>
        <v>46367</v>
      </c>
      <c r="N191" s="1">
        <f ca="1">YEAR(TODAY()) - YEAR(Session_2_data_file_1_payroll_data[[#This Row],[Start Date]])</f>
        <v>121</v>
      </c>
      <c r="O191" s="1">
        <f>IF(LEFT(Session_2_data_file_1_payroll_data[[#This Row],[Operating Unit]],5)="Tasty",1,0)</f>
        <v>0</v>
      </c>
      <c r="P191" s="1" t="str">
        <f>VLOOKUP(Session_2_data_file_1_payroll_data[[#This Row],[Employee ID]],Session_2_data_file_2_reference_data[[Employee ID]:[Gender]],2)</f>
        <v>Administrative Support</v>
      </c>
      <c r="Q191" s="1" t="str">
        <f>VLOOKUP(Session_2_data_file_1_payroll_data[[#This Row],[Employee ID]],Session_2_data_file_2_reference_data[[Employee ID]:[Gender]],3)</f>
        <v>F</v>
      </c>
      <c r="W191">
        <f t="shared" si="5"/>
        <v>0</v>
      </c>
    </row>
    <row r="192" spans="1:23" x14ac:dyDescent="0.35">
      <c r="A192">
        <v>147271</v>
      </c>
      <c r="B192" s="1" t="s">
        <v>8</v>
      </c>
      <c r="C192" s="1" t="s">
        <v>8</v>
      </c>
      <c r="D192" s="1" t="str">
        <f>IF(Session_2_data_file_1_payroll_data[[#This Row],[State]]="NJ","Tasty New Jersey", Session_2_data_file_1_payroll_data[[#This Row],[Division]])</f>
        <v>Tasty New York</v>
      </c>
      <c r="E192" s="1" t="s">
        <v>74</v>
      </c>
      <c r="F192">
        <v>47056</v>
      </c>
      <c r="G192" s="1" t="s">
        <v>15</v>
      </c>
      <c r="H192" s="2">
        <v>35851</v>
      </c>
      <c r="I192">
        <v>3543</v>
      </c>
      <c r="J192">
        <v>1001</v>
      </c>
      <c r="K192" s="5">
        <v>0</v>
      </c>
      <c r="L192" s="5">
        <f>SUM(Session_2_data_file_1_payroll_data[[#This Row],[Salary]],Session_2_data_file_1_payroll_data[[#This Row],[Overtime_Pay]])</f>
        <v>47056</v>
      </c>
      <c r="M192">
        <f t="shared" si="4"/>
        <v>47056</v>
      </c>
      <c r="N192" s="1">
        <f ca="1">YEAR(TODAY()) - YEAR(Session_2_data_file_1_payroll_data[[#This Row],[Start Date]])</f>
        <v>23</v>
      </c>
      <c r="O192" s="1">
        <f>IF(LEFT(Session_2_data_file_1_payroll_data[[#This Row],[Operating Unit]],5)="Tasty",1,0)</f>
        <v>0</v>
      </c>
      <c r="P192" s="1" t="str">
        <f>VLOOKUP(Session_2_data_file_1_payroll_data[[#This Row],[Employee ID]],Session_2_data_file_2_reference_data[[Employee ID]:[Gender]],2)</f>
        <v>Administrative Support</v>
      </c>
      <c r="Q192" s="1" t="str">
        <f>VLOOKUP(Session_2_data_file_1_payroll_data[[#This Row],[Employee ID]],Session_2_data_file_2_reference_data[[Employee ID]:[Gender]],3)</f>
        <v>F</v>
      </c>
      <c r="W192">
        <f t="shared" si="5"/>
        <v>0</v>
      </c>
    </row>
    <row r="193" spans="1:23" x14ac:dyDescent="0.35">
      <c r="A193">
        <v>147188</v>
      </c>
      <c r="B193" s="1" t="s">
        <v>8</v>
      </c>
      <c r="C193" s="1" t="s">
        <v>8</v>
      </c>
      <c r="D193" s="1" t="str">
        <f>IF(Session_2_data_file_1_payroll_data[[#This Row],[State]]="NJ","Tasty New Jersey", Session_2_data_file_1_payroll_data[[#This Row],[Division]])</f>
        <v>Tasty New York</v>
      </c>
      <c r="E193" s="1" t="s">
        <v>74</v>
      </c>
      <c r="F193">
        <v>92324</v>
      </c>
      <c r="G193" s="1" t="s">
        <v>15</v>
      </c>
      <c r="H193" s="2">
        <v>41247</v>
      </c>
      <c r="I193">
        <v>3543</v>
      </c>
      <c r="J193">
        <v>1001</v>
      </c>
      <c r="K193" s="5">
        <v>0</v>
      </c>
      <c r="L193" s="5">
        <f>SUM(Session_2_data_file_1_payroll_data[[#This Row],[Salary]],Session_2_data_file_1_payroll_data[[#This Row],[Overtime_Pay]])</f>
        <v>92324</v>
      </c>
      <c r="M193">
        <f t="shared" si="4"/>
        <v>92324</v>
      </c>
      <c r="N193" s="1">
        <f ca="1">YEAR(TODAY()) - YEAR(Session_2_data_file_1_payroll_data[[#This Row],[Start Date]])</f>
        <v>9</v>
      </c>
      <c r="O193" s="1">
        <f>IF(LEFT(Session_2_data_file_1_payroll_data[[#This Row],[Operating Unit]],5)="Tasty",1,0)</f>
        <v>0</v>
      </c>
      <c r="P193" s="1" t="str">
        <f>VLOOKUP(Session_2_data_file_1_payroll_data[[#This Row],[Employee ID]],Session_2_data_file_2_reference_data[[Employee ID]:[Gender]],2)</f>
        <v>Plant Supervisor</v>
      </c>
      <c r="Q193" s="1" t="str">
        <f>VLOOKUP(Session_2_data_file_1_payroll_data[[#This Row],[Employee ID]],Session_2_data_file_2_reference_data[[Employee ID]:[Gender]],3)</f>
        <v>F</v>
      </c>
      <c r="W193">
        <f t="shared" si="5"/>
        <v>0</v>
      </c>
    </row>
    <row r="194" spans="1:23" x14ac:dyDescent="0.35">
      <c r="A194">
        <v>147290</v>
      </c>
      <c r="B194" s="1" t="s">
        <v>8</v>
      </c>
      <c r="C194" s="1" t="s">
        <v>8</v>
      </c>
      <c r="D194" s="1" t="str">
        <f>IF(Session_2_data_file_1_payroll_data[[#This Row],[State]]="NJ","Tasty New Jersey", Session_2_data_file_1_payroll_data[[#This Row],[Division]])</f>
        <v>Tasty New York</v>
      </c>
      <c r="E194" s="1" t="s">
        <v>74</v>
      </c>
      <c r="F194">
        <v>375852.28</v>
      </c>
      <c r="G194" s="1" t="s">
        <v>15</v>
      </c>
      <c r="H194" s="2">
        <v>36782</v>
      </c>
      <c r="I194">
        <v>3543</v>
      </c>
      <c r="J194">
        <v>1001</v>
      </c>
      <c r="K194" s="5">
        <v>0</v>
      </c>
      <c r="L194" s="5">
        <f>SUM(Session_2_data_file_1_payroll_data[[#This Row],[Salary]],Session_2_data_file_1_payroll_data[[#This Row],[Overtime_Pay]])</f>
        <v>375852.28</v>
      </c>
      <c r="M194">
        <f t="shared" ref="M194:M202" si="6">SUM(F194,K194)</f>
        <v>375852.28</v>
      </c>
      <c r="N194" s="1">
        <f ca="1">YEAR(TODAY()) - YEAR(Session_2_data_file_1_payroll_data[[#This Row],[Start Date]])</f>
        <v>21</v>
      </c>
      <c r="O194" s="1">
        <f>IF(LEFT(Session_2_data_file_1_payroll_data[[#This Row],[Operating Unit]],5)="Tasty",1,0)</f>
        <v>0</v>
      </c>
      <c r="P194" s="1" t="str">
        <f>VLOOKUP(Session_2_data_file_1_payroll_data[[#This Row],[Employee ID]],Session_2_data_file_2_reference_data[[Employee ID]:[Gender]],2)</f>
        <v>Director</v>
      </c>
      <c r="Q194" s="1" t="str">
        <f>VLOOKUP(Session_2_data_file_1_payroll_data[[#This Row],[Employee ID]],Session_2_data_file_2_reference_data[[Employee ID]:[Gender]],3)</f>
        <v>F</v>
      </c>
      <c r="W194">
        <f t="shared" si="5"/>
        <v>0</v>
      </c>
    </row>
    <row r="195" spans="1:23" x14ac:dyDescent="0.35">
      <c r="A195">
        <v>147295</v>
      </c>
      <c r="B195" s="1" t="s">
        <v>8</v>
      </c>
      <c r="C195" s="1" t="s">
        <v>8</v>
      </c>
      <c r="D195" s="1" t="str">
        <f>IF(Session_2_data_file_1_payroll_data[[#This Row],[State]]="NJ","Tasty New Jersey", Session_2_data_file_1_payroll_data[[#This Row],[Division]])</f>
        <v>Tasty New York</v>
      </c>
      <c r="E195" s="1" t="s">
        <v>74</v>
      </c>
      <c r="F195">
        <v>142610</v>
      </c>
      <c r="G195" s="1" t="s">
        <v>15</v>
      </c>
      <c r="H195" s="2">
        <v>37384</v>
      </c>
      <c r="I195">
        <v>3543</v>
      </c>
      <c r="J195">
        <v>1001</v>
      </c>
      <c r="K195" s="5" t="s">
        <v>136</v>
      </c>
      <c r="L195" s="5">
        <f>SUM(Session_2_data_file_1_payroll_data[[#This Row],[Salary]],Session_2_data_file_1_payroll_data[[#This Row],[Overtime_Pay]])</f>
        <v>142610</v>
      </c>
      <c r="M195">
        <f t="shared" si="6"/>
        <v>142610</v>
      </c>
      <c r="N195" s="1">
        <f ca="1">YEAR(TODAY()) - YEAR(Session_2_data_file_1_payroll_data[[#This Row],[Start Date]])</f>
        <v>19</v>
      </c>
      <c r="O195" s="1">
        <f>IF(LEFT(Session_2_data_file_1_payroll_data[[#This Row],[Operating Unit]],5)="Tasty",1,0)</f>
        <v>0</v>
      </c>
      <c r="P195" s="1" t="str">
        <f>VLOOKUP(Session_2_data_file_1_payroll_data[[#This Row],[Employee ID]],Session_2_data_file_2_reference_data[[Employee ID]:[Gender]],2)</f>
        <v>Plant Manager</v>
      </c>
      <c r="Q195" s="1" t="str">
        <f>VLOOKUP(Session_2_data_file_1_payroll_data[[#This Row],[Employee ID]],Session_2_data_file_2_reference_data[[Employee ID]:[Gender]],3)</f>
        <v>M</v>
      </c>
      <c r="W195">
        <f t="shared" ref="W195:W202" si="7">IFERROR(K195/L195,0)</f>
        <v>0.11999859757380268</v>
      </c>
    </row>
    <row r="196" spans="1:23" x14ac:dyDescent="0.35">
      <c r="A196">
        <v>147298</v>
      </c>
      <c r="B196" s="1" t="s">
        <v>8</v>
      </c>
      <c r="C196" s="1" t="s">
        <v>8</v>
      </c>
      <c r="D196" s="1" t="str">
        <f>IF(Session_2_data_file_1_payroll_data[[#This Row],[State]]="NJ","Tasty New Jersey", Session_2_data_file_1_payroll_data[[#This Row],[Division]])</f>
        <v>Tasty New York</v>
      </c>
      <c r="E196" s="1" t="s">
        <v>74</v>
      </c>
      <c r="F196">
        <v>69641</v>
      </c>
      <c r="G196" s="1" t="s">
        <v>15</v>
      </c>
      <c r="H196" s="2">
        <v>36530</v>
      </c>
      <c r="I196">
        <v>3543</v>
      </c>
      <c r="J196">
        <v>1001</v>
      </c>
      <c r="K196" s="5" t="s">
        <v>137</v>
      </c>
      <c r="L196" s="5">
        <f>SUM(Session_2_data_file_1_payroll_data[[#This Row],[Salary]],Session_2_data_file_1_payroll_data[[#This Row],[Overtime_Pay]])</f>
        <v>69641</v>
      </c>
      <c r="M196">
        <f t="shared" si="6"/>
        <v>69641</v>
      </c>
      <c r="N196" s="1">
        <f ca="1">YEAR(TODAY()) - YEAR(Session_2_data_file_1_payroll_data[[#This Row],[Start Date]])</f>
        <v>21</v>
      </c>
      <c r="O196" s="1">
        <f>IF(LEFT(Session_2_data_file_1_payroll_data[[#This Row],[Operating Unit]],5)="Tasty",1,0)</f>
        <v>0</v>
      </c>
      <c r="P196" s="1" t="str">
        <f>VLOOKUP(Session_2_data_file_1_payroll_data[[#This Row],[Employee ID]],Session_2_data_file_2_reference_data[[Employee ID]:[Gender]],2)</f>
        <v>Plant Worker</v>
      </c>
      <c r="Q196" s="1" t="str">
        <f>VLOOKUP(Session_2_data_file_1_payroll_data[[#This Row],[Employee ID]],Session_2_data_file_2_reference_data[[Employee ID]:[Gender]],3)</f>
        <v>F</v>
      </c>
      <c r="W196">
        <f t="shared" si="7"/>
        <v>4.0005169368619059E-2</v>
      </c>
    </row>
    <row r="197" spans="1:23" x14ac:dyDescent="0.35">
      <c r="A197">
        <v>147301</v>
      </c>
      <c r="B197" s="1" t="s">
        <v>8</v>
      </c>
      <c r="C197" s="1" t="s">
        <v>8</v>
      </c>
      <c r="D197" s="1" t="str">
        <f>IF(Session_2_data_file_1_payroll_data[[#This Row],[State]]="NJ","Tasty New Jersey", Session_2_data_file_1_payroll_data[[#This Row],[Division]])</f>
        <v>Tasty New York</v>
      </c>
      <c r="E197" s="1" t="s">
        <v>74</v>
      </c>
      <c r="F197">
        <v>70987</v>
      </c>
      <c r="G197" s="1" t="s">
        <v>15</v>
      </c>
      <c r="H197" s="2">
        <v>36530</v>
      </c>
      <c r="I197">
        <v>3543</v>
      </c>
      <c r="J197">
        <v>1001</v>
      </c>
      <c r="K197" s="5" t="s">
        <v>138</v>
      </c>
      <c r="L197" s="5">
        <f>SUM(Session_2_data_file_1_payroll_data[[#This Row],[Salary]],Session_2_data_file_1_payroll_data[[#This Row],[Overtime_Pay]])</f>
        <v>70987</v>
      </c>
      <c r="M197">
        <f t="shared" si="6"/>
        <v>70987</v>
      </c>
      <c r="N197" s="1">
        <f ca="1">YEAR(TODAY()) - YEAR(Session_2_data_file_1_payroll_data[[#This Row],[Start Date]])</f>
        <v>21</v>
      </c>
      <c r="O197" s="1">
        <f>IF(LEFT(Session_2_data_file_1_payroll_data[[#This Row],[Operating Unit]],5)="Tasty",1,0)</f>
        <v>0</v>
      </c>
      <c r="P197" s="1" t="str">
        <f>VLOOKUP(Session_2_data_file_1_payroll_data[[#This Row],[Employee ID]],Session_2_data_file_2_reference_data[[Employee ID]:[Gender]],2)</f>
        <v>Plant Worker</v>
      </c>
      <c r="Q197" s="1" t="str">
        <f>VLOOKUP(Session_2_data_file_1_payroll_data[[#This Row],[Employee ID]],Session_2_data_file_2_reference_data[[Employee ID]:[Gender]],3)</f>
        <v>F</v>
      </c>
      <c r="W197">
        <f t="shared" si="7"/>
        <v>3.9993238198543397E-2</v>
      </c>
    </row>
    <row r="198" spans="1:23" x14ac:dyDescent="0.35">
      <c r="A198">
        <v>147309</v>
      </c>
      <c r="B198" s="1" t="s">
        <v>8</v>
      </c>
      <c r="C198" s="1" t="s">
        <v>8</v>
      </c>
      <c r="D198" s="1" t="str">
        <f>IF(Session_2_data_file_1_payroll_data[[#This Row],[State]]="NJ","Tasty New Jersey", Session_2_data_file_1_payroll_data[[#This Row],[Division]])</f>
        <v>Tasty New York</v>
      </c>
      <c r="E198" s="1" t="s">
        <v>74</v>
      </c>
      <c r="F198">
        <v>30985</v>
      </c>
      <c r="G198" s="1" t="s">
        <v>15</v>
      </c>
      <c r="H198" s="2">
        <v>36061</v>
      </c>
      <c r="I198">
        <v>3543</v>
      </c>
      <c r="J198">
        <v>1001</v>
      </c>
      <c r="K198" s="5" t="s">
        <v>11</v>
      </c>
      <c r="L198" s="5">
        <f>SUM(Session_2_data_file_1_payroll_data[[#This Row],[Salary]],Session_2_data_file_1_payroll_data[[#This Row],[Overtime_Pay]])</f>
        <v>30985</v>
      </c>
      <c r="M198">
        <f t="shared" si="6"/>
        <v>30985</v>
      </c>
      <c r="N198" s="1">
        <f ca="1">YEAR(TODAY()) - YEAR(Session_2_data_file_1_payroll_data[[#This Row],[Start Date]])</f>
        <v>23</v>
      </c>
      <c r="O198" s="1">
        <f>IF(LEFT(Session_2_data_file_1_payroll_data[[#This Row],[Operating Unit]],5)="Tasty",1,0)</f>
        <v>0</v>
      </c>
      <c r="P198" s="1" t="str">
        <f>VLOOKUP(Session_2_data_file_1_payroll_data[[#This Row],[Employee ID]],Session_2_data_file_2_reference_data[[Employee ID]:[Gender]],2)</f>
        <v>Administrative Support</v>
      </c>
      <c r="Q198" s="1" t="str">
        <f>VLOOKUP(Session_2_data_file_1_payroll_data[[#This Row],[Employee ID]],Session_2_data_file_2_reference_data[[Employee ID]:[Gender]],3)</f>
        <v>F</v>
      </c>
      <c r="W198">
        <f t="shared" si="7"/>
        <v>0</v>
      </c>
    </row>
    <row r="199" spans="1:23" x14ac:dyDescent="0.35">
      <c r="A199">
        <v>135760</v>
      </c>
      <c r="B199" s="1" t="s">
        <v>8</v>
      </c>
      <c r="C199" s="1" t="s">
        <v>181</v>
      </c>
      <c r="D199" s="1" t="str">
        <f>IF(Session_2_data_file_1_payroll_data[[#This Row],[State]]="NJ","Tasty New Jersey", Session_2_data_file_1_payroll_data[[#This Row],[Division]])</f>
        <v>Tasty New Jersey</v>
      </c>
      <c r="E199" s="1" t="s">
        <v>33</v>
      </c>
      <c r="F199">
        <v>95841</v>
      </c>
      <c r="G199" s="1" t="s">
        <v>10</v>
      </c>
      <c r="H199" s="2">
        <v>34787</v>
      </c>
      <c r="I199">
        <v>3344</v>
      </c>
      <c r="J199">
        <v>2976</v>
      </c>
      <c r="K199" s="5" t="s">
        <v>11</v>
      </c>
      <c r="L199" s="5">
        <f>SUM(Session_2_data_file_1_payroll_data[[#This Row],[Salary]],Session_2_data_file_1_payroll_data[[#This Row],[Overtime_Pay]])</f>
        <v>95841</v>
      </c>
      <c r="M199">
        <f t="shared" si="6"/>
        <v>95841</v>
      </c>
      <c r="N199" s="1">
        <f ca="1">YEAR(TODAY()) - YEAR(Session_2_data_file_1_payroll_data[[#This Row],[Start Date]])</f>
        <v>26</v>
      </c>
      <c r="O199" s="1">
        <f>IF(LEFT(Session_2_data_file_1_payroll_data[[#This Row],[Operating Unit]],5)="Tasty",1,0)</f>
        <v>0</v>
      </c>
      <c r="P199" s="1" t="str">
        <f>VLOOKUP(Session_2_data_file_1_payroll_data[[#This Row],[Employee ID]],Session_2_data_file_2_reference_data[[Employee ID]:[Gender]],2)</f>
        <v>Senior Assistant</v>
      </c>
      <c r="Q199" s="1" t="str">
        <f>VLOOKUP(Session_2_data_file_1_payroll_data[[#This Row],[Employee ID]],Session_2_data_file_2_reference_data[[Employee ID]:[Gender]],3)</f>
        <v>M</v>
      </c>
      <c r="W199">
        <f t="shared" si="7"/>
        <v>0</v>
      </c>
    </row>
    <row r="200" spans="1:23" x14ac:dyDescent="0.35">
      <c r="A200">
        <v>143508</v>
      </c>
      <c r="B200" s="1" t="s">
        <v>8</v>
      </c>
      <c r="C200" s="1" t="s">
        <v>181</v>
      </c>
      <c r="D200" s="1" t="str">
        <f>IF(Session_2_data_file_1_payroll_data[[#This Row],[State]]="NJ","Tasty New Jersey", Session_2_data_file_1_payroll_data[[#This Row],[Division]])</f>
        <v>Tasty New Jersey</v>
      </c>
      <c r="E200" s="1" t="s">
        <v>12</v>
      </c>
      <c r="F200">
        <v>75865</v>
      </c>
      <c r="G200" s="1" t="s">
        <v>10</v>
      </c>
      <c r="H200" s="2">
        <v>39253</v>
      </c>
      <c r="I200">
        <v>3318</v>
      </c>
      <c r="J200">
        <v>2127</v>
      </c>
      <c r="K200" s="5" t="s">
        <v>11</v>
      </c>
      <c r="L200" s="5">
        <f>SUM(Session_2_data_file_1_payroll_data[[#This Row],[Salary]],Session_2_data_file_1_payroll_data[[#This Row],[Overtime_Pay]])</f>
        <v>75865</v>
      </c>
      <c r="M200">
        <f t="shared" si="6"/>
        <v>75865</v>
      </c>
      <c r="N200" s="1">
        <f ca="1">YEAR(TODAY()) - YEAR(Session_2_data_file_1_payroll_data[[#This Row],[Start Date]])</f>
        <v>14</v>
      </c>
      <c r="O200" s="1">
        <f>IF(LEFT(Session_2_data_file_1_payroll_data[[#This Row],[Operating Unit]],5)="Tasty",1,0)</f>
        <v>0</v>
      </c>
      <c r="P200" s="1" t="str">
        <f>VLOOKUP(Session_2_data_file_1_payroll_data[[#This Row],[Employee ID]],Session_2_data_file_2_reference_data[[Employee ID]:[Gender]],2)</f>
        <v>Senior Assistant</v>
      </c>
      <c r="Q200" s="1" t="str">
        <f>VLOOKUP(Session_2_data_file_1_payroll_data[[#This Row],[Employee ID]],Session_2_data_file_2_reference_data[[Employee ID]:[Gender]],3)</f>
        <v>F</v>
      </c>
      <c r="W200">
        <f t="shared" si="7"/>
        <v>0</v>
      </c>
    </row>
    <row r="201" spans="1:23" x14ac:dyDescent="0.35">
      <c r="A201">
        <v>147327</v>
      </c>
      <c r="B201" s="1" t="s">
        <v>8</v>
      </c>
      <c r="C201" s="1" t="s">
        <v>8</v>
      </c>
      <c r="D201" s="1" t="str">
        <f>IF(Session_2_data_file_1_payroll_data[[#This Row],[State]]="NJ","Tasty New Jersey", Session_2_data_file_1_payroll_data[[#This Row],[Division]])</f>
        <v>Tasty New York</v>
      </c>
      <c r="E201" s="1" t="s">
        <v>74</v>
      </c>
      <c r="F201">
        <v>171238</v>
      </c>
      <c r="G201" s="1" t="s">
        <v>13</v>
      </c>
      <c r="H201" s="2">
        <v>37895</v>
      </c>
      <c r="I201">
        <v>3543</v>
      </c>
      <c r="J201">
        <v>1004</v>
      </c>
      <c r="K201" s="5" t="s">
        <v>139</v>
      </c>
      <c r="L201" s="5">
        <f>SUM(Session_2_data_file_1_payroll_data[[#This Row],[Salary]],Session_2_data_file_1_payroll_data[[#This Row],[Overtime_Pay]])</f>
        <v>171238</v>
      </c>
      <c r="M201">
        <f t="shared" si="6"/>
        <v>171238</v>
      </c>
      <c r="N201" s="1">
        <f ca="1">YEAR(TODAY()) - YEAR(Session_2_data_file_1_payroll_data[[#This Row],[Start Date]])</f>
        <v>18</v>
      </c>
      <c r="O201" s="1">
        <f>IF(LEFT(Session_2_data_file_1_payroll_data[[#This Row],[Operating Unit]],5)="Tasty",1,0)</f>
        <v>0</v>
      </c>
      <c r="P201" s="1" t="str">
        <f>VLOOKUP(Session_2_data_file_1_payroll_data[[#This Row],[Employee ID]],Session_2_data_file_2_reference_data[[Employee ID]:[Gender]],2)</f>
        <v>Plant Leader</v>
      </c>
      <c r="Q201" s="1" t="str">
        <f>VLOOKUP(Session_2_data_file_1_payroll_data[[#This Row],[Employee ID]],Session_2_data_file_2_reference_data[[Employee ID]:[Gender]],3)</f>
        <v>M</v>
      </c>
      <c r="W201">
        <f t="shared" si="7"/>
        <v>0.15000175194758172</v>
      </c>
    </row>
    <row r="202" spans="1:23" x14ac:dyDescent="0.35">
      <c r="A202">
        <v>147330</v>
      </c>
      <c r="B202" s="1" t="s">
        <v>8</v>
      </c>
      <c r="C202" s="1" t="s">
        <v>8</v>
      </c>
      <c r="D202" s="1" t="str">
        <f>IF(Session_2_data_file_1_payroll_data[[#This Row],[State]]="NJ","Tasty New Jersey", Session_2_data_file_1_payroll_data[[#This Row],[Division]])</f>
        <v>Tasty New York</v>
      </c>
      <c r="E202" s="1" t="s">
        <v>74</v>
      </c>
      <c r="F202">
        <v>97390</v>
      </c>
      <c r="G202" s="1" t="s">
        <v>13</v>
      </c>
      <c r="H202" s="2">
        <v>37209</v>
      </c>
      <c r="I202">
        <v>3543</v>
      </c>
      <c r="J202">
        <v>1002</v>
      </c>
      <c r="K202" s="5" t="s">
        <v>140</v>
      </c>
      <c r="L202" s="5">
        <f>SUM(Session_2_data_file_1_payroll_data[[#This Row],[Salary]],Session_2_data_file_1_payroll_data[[#This Row],[Overtime_Pay]])</f>
        <v>97390</v>
      </c>
      <c r="M202">
        <f t="shared" si="6"/>
        <v>97390</v>
      </c>
      <c r="N202" s="1">
        <f ca="1">YEAR(TODAY()) - YEAR(Session_2_data_file_1_payroll_data[[#This Row],[Start Date]])</f>
        <v>20</v>
      </c>
      <c r="O202" s="1">
        <f>IF(LEFT(Session_2_data_file_1_payroll_data[[#This Row],[Operating Unit]],5)="Tasty",1,0)</f>
        <v>0</v>
      </c>
      <c r="P202" s="1" t="str">
        <f>VLOOKUP(Session_2_data_file_1_payroll_data[[#This Row],[Employee ID]],Session_2_data_file_2_reference_data[[Employee ID]:[Gender]],2)</f>
        <v>Plant Supervisor</v>
      </c>
      <c r="Q202" s="1" t="str">
        <f>VLOOKUP(Session_2_data_file_1_payroll_data[[#This Row],[Employee ID]],Session_2_data_file_2_reference_data[[Employee ID]:[Gender]],3)</f>
        <v>F</v>
      </c>
      <c r="W202">
        <f t="shared" si="7"/>
        <v>0.1</v>
      </c>
    </row>
    <row r="203" spans="1:23" x14ac:dyDescent="0.35">
      <c r="B203">
        <f>COUNTBLANK(Session_2_data_file_1_payroll_data[Division])</f>
        <v>0</v>
      </c>
      <c r="E203">
        <f>COUNTBLANK(Session_2_data_file_1_payroll_data[Operating Unit])</f>
        <v>0</v>
      </c>
      <c r="F203">
        <f>COUNTBLANK(Session_2_data_file_1_payroll_data[Salary])</f>
        <v>0</v>
      </c>
      <c r="G203">
        <f>COUNTBLANK(Session_2_data_file_1_payroll_data[State])</f>
        <v>0</v>
      </c>
      <c r="I203">
        <f>COUNTBLANK(Session_2_data_file_1_payroll_data[Division_1])</f>
        <v>0</v>
      </c>
      <c r="J203">
        <f>COUNTBLANK(Session_2_data_file_1_payroll_data[Dept])</f>
        <v>0</v>
      </c>
      <c r="K203">
        <f>COUNTBLANK(Session_2_data_file_1_payroll_data[Overtime_Pay])</f>
        <v>0</v>
      </c>
      <c r="M203">
        <f>AVERAGE(M2:M202)</f>
        <v>87965.030398009942</v>
      </c>
      <c r="W203">
        <f>AVERAGEIF(W2:W202,"&gt;0")</f>
        <v>0.16044023436179367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2CE7-833C-455D-A541-DDCA68530864}">
  <dimension ref="A1:D199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3.54296875" bestFit="1" customWidth="1"/>
    <col min="2" max="2" width="23.1796875" bestFit="1" customWidth="1"/>
    <col min="3" max="3" width="20.1796875" bestFit="1" customWidth="1"/>
    <col min="4" max="4" width="10.54296875" bestFit="1" customWidth="1"/>
  </cols>
  <sheetData>
    <row r="1" spans="1:4" x14ac:dyDescent="0.35">
      <c r="A1" t="s">
        <v>0</v>
      </c>
      <c r="B1" t="s">
        <v>141</v>
      </c>
      <c r="C1" t="s">
        <v>142</v>
      </c>
      <c r="D1" t="s">
        <v>143</v>
      </c>
    </row>
    <row r="2" spans="1:4" x14ac:dyDescent="0.35">
      <c r="A2">
        <v>383</v>
      </c>
      <c r="B2" s="1" t="s">
        <v>144</v>
      </c>
      <c r="C2" s="1" t="s">
        <v>145</v>
      </c>
      <c r="D2" s="1" t="s">
        <v>134</v>
      </c>
    </row>
    <row r="3" spans="1:4" x14ac:dyDescent="0.35">
      <c r="A3">
        <v>390</v>
      </c>
      <c r="B3" s="1" t="s">
        <v>146</v>
      </c>
      <c r="C3" s="1" t="s">
        <v>147</v>
      </c>
      <c r="D3" s="1" t="s">
        <v>134</v>
      </c>
    </row>
    <row r="4" spans="1:4" x14ac:dyDescent="0.35">
      <c r="A4">
        <v>432</v>
      </c>
      <c r="B4" s="1" t="s">
        <v>146</v>
      </c>
      <c r="C4" s="1" t="s">
        <v>147</v>
      </c>
      <c r="D4" s="1" t="s">
        <v>134</v>
      </c>
    </row>
    <row r="5" spans="1:4" x14ac:dyDescent="0.35">
      <c r="A5">
        <v>536</v>
      </c>
      <c r="B5" s="1" t="s">
        <v>146</v>
      </c>
      <c r="C5" s="1" t="s">
        <v>145</v>
      </c>
      <c r="D5" s="1" t="s">
        <v>134</v>
      </c>
    </row>
    <row r="6" spans="1:4" x14ac:dyDescent="0.35">
      <c r="A6">
        <v>548</v>
      </c>
      <c r="B6" s="1" t="s">
        <v>148</v>
      </c>
      <c r="C6" s="1" t="s">
        <v>145</v>
      </c>
      <c r="D6" s="1" t="s">
        <v>134</v>
      </c>
    </row>
    <row r="7" spans="1:4" x14ac:dyDescent="0.35">
      <c r="A7">
        <v>574</v>
      </c>
      <c r="B7" s="1" t="s">
        <v>146</v>
      </c>
      <c r="C7" s="1" t="s">
        <v>145</v>
      </c>
    </row>
    <row r="8" spans="1:4" x14ac:dyDescent="0.35">
      <c r="A8">
        <v>601</v>
      </c>
      <c r="B8" s="1" t="s">
        <v>144</v>
      </c>
      <c r="C8" s="1" t="s">
        <v>145</v>
      </c>
      <c r="D8" s="1" t="s">
        <v>134</v>
      </c>
    </row>
    <row r="9" spans="1:4" x14ac:dyDescent="0.35">
      <c r="A9">
        <v>648</v>
      </c>
      <c r="B9" s="1" t="s">
        <v>150</v>
      </c>
      <c r="C9" s="1" t="s">
        <v>147</v>
      </c>
      <c r="D9" s="1" t="s">
        <v>134</v>
      </c>
    </row>
    <row r="10" spans="1:4" x14ac:dyDescent="0.35">
      <c r="A10">
        <v>52250</v>
      </c>
      <c r="B10" s="1" t="s">
        <v>151</v>
      </c>
      <c r="C10" s="1" t="s">
        <v>145</v>
      </c>
      <c r="D10" s="1" t="s">
        <v>134</v>
      </c>
    </row>
    <row r="11" spans="1:4" x14ac:dyDescent="0.35">
      <c r="A11">
        <v>53024</v>
      </c>
      <c r="B11" s="1" t="s">
        <v>152</v>
      </c>
      <c r="C11" s="1" t="s">
        <v>145</v>
      </c>
      <c r="D11" s="1" t="s">
        <v>134</v>
      </c>
    </row>
    <row r="12" spans="1:4" x14ac:dyDescent="0.35">
      <c r="A12">
        <v>53725</v>
      </c>
      <c r="B12" s="1" t="s">
        <v>153</v>
      </c>
      <c r="C12" s="1" t="s">
        <v>145</v>
      </c>
      <c r="D12" s="1" t="s">
        <v>134</v>
      </c>
    </row>
    <row r="13" spans="1:4" x14ac:dyDescent="0.35">
      <c r="A13">
        <v>53873</v>
      </c>
      <c r="B13" s="1" t="s">
        <v>151</v>
      </c>
      <c r="C13" s="1" t="s">
        <v>145</v>
      </c>
      <c r="D13" s="1" t="s">
        <v>134</v>
      </c>
    </row>
    <row r="14" spans="1:4" x14ac:dyDescent="0.35">
      <c r="A14">
        <v>53921</v>
      </c>
      <c r="B14" s="1" t="s">
        <v>154</v>
      </c>
      <c r="C14" s="1" t="s">
        <v>145</v>
      </c>
      <c r="D14" s="1" t="s">
        <v>134</v>
      </c>
    </row>
    <row r="15" spans="1:4" x14ac:dyDescent="0.35">
      <c r="A15">
        <v>54133</v>
      </c>
      <c r="B15" s="1" t="s">
        <v>151</v>
      </c>
      <c r="C15" s="1" t="s">
        <v>147</v>
      </c>
      <c r="D15" s="1" t="s">
        <v>134</v>
      </c>
    </row>
    <row r="16" spans="1:4" x14ac:dyDescent="0.35">
      <c r="A16">
        <v>61908</v>
      </c>
      <c r="B16" s="1" t="s">
        <v>155</v>
      </c>
      <c r="C16" s="1" t="s">
        <v>145</v>
      </c>
      <c r="D16" s="1" t="s">
        <v>134</v>
      </c>
    </row>
    <row r="17" spans="1:4" x14ac:dyDescent="0.35">
      <c r="A17">
        <v>63032</v>
      </c>
      <c r="B17" s="1" t="s">
        <v>154</v>
      </c>
      <c r="C17" s="1" t="s">
        <v>145</v>
      </c>
      <c r="D17" s="1" t="s">
        <v>134</v>
      </c>
    </row>
    <row r="18" spans="1:4" x14ac:dyDescent="0.35">
      <c r="A18">
        <v>63630</v>
      </c>
      <c r="B18" s="1" t="s">
        <v>155</v>
      </c>
      <c r="C18" s="1" t="s">
        <v>145</v>
      </c>
      <c r="D18" s="1" t="s">
        <v>134</v>
      </c>
    </row>
    <row r="19" spans="1:4" x14ac:dyDescent="0.35">
      <c r="A19">
        <v>78018</v>
      </c>
      <c r="B19" s="1" t="s">
        <v>153</v>
      </c>
      <c r="C19" s="1" t="s">
        <v>145</v>
      </c>
      <c r="D19" s="1" t="s">
        <v>134</v>
      </c>
    </row>
    <row r="20" spans="1:4" x14ac:dyDescent="0.35">
      <c r="A20">
        <v>79912</v>
      </c>
      <c r="B20" s="1" t="s">
        <v>155</v>
      </c>
      <c r="C20" s="1" t="s">
        <v>147</v>
      </c>
      <c r="D20" s="1" t="s">
        <v>134</v>
      </c>
    </row>
    <row r="21" spans="1:4" x14ac:dyDescent="0.35">
      <c r="A21">
        <v>86077</v>
      </c>
      <c r="B21" s="1" t="s">
        <v>149</v>
      </c>
      <c r="C21" s="1" t="s">
        <v>147</v>
      </c>
      <c r="D21" s="1" t="s">
        <v>134</v>
      </c>
    </row>
    <row r="22" spans="1:4" x14ac:dyDescent="0.35">
      <c r="A22">
        <v>86134</v>
      </c>
      <c r="B22" s="1" t="s">
        <v>154</v>
      </c>
      <c r="C22" s="1" t="s">
        <v>145</v>
      </c>
      <c r="D22" s="1" t="s">
        <v>134</v>
      </c>
    </row>
    <row r="23" spans="1:4" x14ac:dyDescent="0.35">
      <c r="A23">
        <v>92386</v>
      </c>
      <c r="B23" s="1" t="s">
        <v>156</v>
      </c>
      <c r="C23" s="1" t="s">
        <v>147</v>
      </c>
      <c r="D23" s="1" t="s">
        <v>134</v>
      </c>
    </row>
    <row r="24" spans="1:4" x14ac:dyDescent="0.35">
      <c r="A24">
        <v>94401</v>
      </c>
      <c r="B24" s="1" t="s">
        <v>151</v>
      </c>
      <c r="C24" s="1" t="s">
        <v>147</v>
      </c>
      <c r="D24" s="1" t="s">
        <v>134</v>
      </c>
    </row>
    <row r="25" spans="1:4" x14ac:dyDescent="0.35">
      <c r="A25">
        <v>95088</v>
      </c>
      <c r="B25" s="1" t="s">
        <v>153</v>
      </c>
      <c r="C25" s="1" t="s">
        <v>145</v>
      </c>
      <c r="D25" s="1" t="s">
        <v>134</v>
      </c>
    </row>
    <row r="26" spans="1:4" x14ac:dyDescent="0.35">
      <c r="A26">
        <v>95284</v>
      </c>
      <c r="B26" s="1" t="s">
        <v>154</v>
      </c>
      <c r="C26" s="1" t="s">
        <v>145</v>
      </c>
      <c r="D26" s="1" t="s">
        <v>134</v>
      </c>
    </row>
    <row r="27" spans="1:4" x14ac:dyDescent="0.35">
      <c r="A27">
        <v>98249</v>
      </c>
      <c r="B27" s="1" t="s">
        <v>155</v>
      </c>
      <c r="C27" s="1" t="s">
        <v>145</v>
      </c>
      <c r="D27" s="1" t="s">
        <v>134</v>
      </c>
    </row>
    <row r="28" spans="1:4" x14ac:dyDescent="0.35">
      <c r="A28">
        <v>98427</v>
      </c>
      <c r="B28" s="1" t="s">
        <v>157</v>
      </c>
      <c r="C28" s="1" t="s">
        <v>147</v>
      </c>
      <c r="D28" s="1" t="s">
        <v>134</v>
      </c>
    </row>
    <row r="29" spans="1:4" x14ac:dyDescent="0.35">
      <c r="A29">
        <v>100162</v>
      </c>
      <c r="B29" s="1" t="s">
        <v>151</v>
      </c>
      <c r="C29" s="1" t="s">
        <v>145</v>
      </c>
      <c r="D29" s="1" t="s">
        <v>134</v>
      </c>
    </row>
    <row r="30" spans="1:4" x14ac:dyDescent="0.35">
      <c r="A30">
        <v>100212</v>
      </c>
      <c r="B30" s="1" t="s">
        <v>151</v>
      </c>
      <c r="C30" s="1" t="s">
        <v>145</v>
      </c>
      <c r="D30" s="1" t="s">
        <v>134</v>
      </c>
    </row>
    <row r="31" spans="1:4" x14ac:dyDescent="0.35">
      <c r="A31">
        <v>100402</v>
      </c>
      <c r="B31" s="1" t="s">
        <v>154</v>
      </c>
      <c r="C31" s="1" t="s">
        <v>147</v>
      </c>
      <c r="D31" s="1" t="s">
        <v>134</v>
      </c>
    </row>
    <row r="32" spans="1:4" x14ac:dyDescent="0.35">
      <c r="A32">
        <v>100422</v>
      </c>
      <c r="B32" s="1" t="s">
        <v>151</v>
      </c>
      <c r="C32" s="1" t="s">
        <v>145</v>
      </c>
      <c r="D32" s="1" t="s">
        <v>134</v>
      </c>
    </row>
    <row r="33" spans="1:4" x14ac:dyDescent="0.35">
      <c r="A33">
        <v>100522</v>
      </c>
      <c r="B33" s="1" t="s">
        <v>153</v>
      </c>
      <c r="C33" s="1" t="s">
        <v>145</v>
      </c>
      <c r="D33" s="1" t="s">
        <v>134</v>
      </c>
    </row>
    <row r="34" spans="1:4" x14ac:dyDescent="0.35">
      <c r="A34">
        <v>100622</v>
      </c>
      <c r="B34" s="1" t="s">
        <v>158</v>
      </c>
      <c r="C34" s="1" t="s">
        <v>147</v>
      </c>
      <c r="D34" s="1" t="s">
        <v>134</v>
      </c>
    </row>
    <row r="35" spans="1:4" x14ac:dyDescent="0.35">
      <c r="A35">
        <v>101102</v>
      </c>
      <c r="B35" s="1" t="s">
        <v>151</v>
      </c>
      <c r="C35" s="1" t="s">
        <v>145</v>
      </c>
      <c r="D35" s="1" t="s">
        <v>134</v>
      </c>
    </row>
    <row r="36" spans="1:4" x14ac:dyDescent="0.35">
      <c r="A36">
        <v>101232</v>
      </c>
      <c r="B36" s="1" t="s">
        <v>159</v>
      </c>
      <c r="C36" s="1" t="s">
        <v>145</v>
      </c>
      <c r="D36" s="1" t="s">
        <v>134</v>
      </c>
    </row>
    <row r="37" spans="1:4" x14ac:dyDescent="0.35">
      <c r="A37">
        <v>103910</v>
      </c>
      <c r="B37" s="1" t="s">
        <v>153</v>
      </c>
      <c r="C37" s="1" t="s">
        <v>145</v>
      </c>
      <c r="D37" s="1" t="s">
        <v>134</v>
      </c>
    </row>
    <row r="38" spans="1:4" x14ac:dyDescent="0.35">
      <c r="A38">
        <v>108540</v>
      </c>
      <c r="B38" s="1" t="s">
        <v>151</v>
      </c>
      <c r="C38" s="1" t="s">
        <v>145</v>
      </c>
      <c r="D38" s="1" t="s">
        <v>134</v>
      </c>
    </row>
    <row r="39" spans="1:4" x14ac:dyDescent="0.35">
      <c r="A39">
        <v>109873</v>
      </c>
      <c r="B39" s="1" t="s">
        <v>155</v>
      </c>
      <c r="C39" s="1" t="s">
        <v>145</v>
      </c>
      <c r="D39" s="1" t="s">
        <v>134</v>
      </c>
    </row>
    <row r="40" spans="1:4" x14ac:dyDescent="0.35">
      <c r="A40">
        <v>110662</v>
      </c>
      <c r="B40" s="1" t="s">
        <v>152</v>
      </c>
      <c r="C40" s="1" t="s">
        <v>145</v>
      </c>
      <c r="D40" s="1" t="s">
        <v>134</v>
      </c>
    </row>
    <row r="41" spans="1:4" x14ac:dyDescent="0.35">
      <c r="A41">
        <v>111412</v>
      </c>
      <c r="B41" s="1" t="s">
        <v>151</v>
      </c>
      <c r="C41" s="1" t="s">
        <v>145</v>
      </c>
      <c r="D41" s="1" t="s">
        <v>134</v>
      </c>
    </row>
    <row r="42" spans="1:4" x14ac:dyDescent="0.35">
      <c r="A42">
        <v>113834</v>
      </c>
      <c r="B42" s="1" t="s">
        <v>155</v>
      </c>
      <c r="C42" s="1" t="s">
        <v>147</v>
      </c>
      <c r="D42" s="1" t="s">
        <v>134</v>
      </c>
    </row>
    <row r="43" spans="1:4" x14ac:dyDescent="0.35">
      <c r="A43">
        <v>113991</v>
      </c>
      <c r="B43" s="1" t="s">
        <v>159</v>
      </c>
      <c r="C43" s="1" t="s">
        <v>145</v>
      </c>
      <c r="D43" s="1" t="s">
        <v>134</v>
      </c>
    </row>
    <row r="44" spans="1:4" x14ac:dyDescent="0.35">
      <c r="A44">
        <v>116741</v>
      </c>
      <c r="B44" s="1" t="s">
        <v>151</v>
      </c>
      <c r="C44" s="1" t="s">
        <v>145</v>
      </c>
      <c r="D44" s="1" t="s">
        <v>134</v>
      </c>
    </row>
    <row r="45" spans="1:4" x14ac:dyDescent="0.35">
      <c r="A45">
        <v>117681</v>
      </c>
      <c r="B45" s="1" t="s">
        <v>152</v>
      </c>
      <c r="C45" s="1" t="s">
        <v>145</v>
      </c>
      <c r="D45" s="1" t="s">
        <v>134</v>
      </c>
    </row>
    <row r="46" spans="1:4" x14ac:dyDescent="0.35">
      <c r="A46">
        <v>120766</v>
      </c>
      <c r="B46" s="1" t="s">
        <v>152</v>
      </c>
      <c r="C46" s="1" t="s">
        <v>145</v>
      </c>
      <c r="D46" s="1" t="s">
        <v>134</v>
      </c>
    </row>
    <row r="47" spans="1:4" x14ac:dyDescent="0.35">
      <c r="A47">
        <v>123477</v>
      </c>
      <c r="B47" s="1" t="s">
        <v>154</v>
      </c>
      <c r="C47" s="1" t="s">
        <v>145</v>
      </c>
      <c r="D47" s="1" t="s">
        <v>134</v>
      </c>
    </row>
    <row r="48" spans="1:4" x14ac:dyDescent="0.35">
      <c r="A48">
        <v>126713</v>
      </c>
      <c r="B48" s="1" t="s">
        <v>146</v>
      </c>
      <c r="C48" s="1" t="s">
        <v>145</v>
      </c>
      <c r="D48" s="1" t="s">
        <v>134</v>
      </c>
    </row>
    <row r="49" spans="1:4" x14ac:dyDescent="0.35">
      <c r="A49">
        <v>126919</v>
      </c>
      <c r="B49" s="1" t="s">
        <v>160</v>
      </c>
      <c r="C49" s="1" t="s">
        <v>147</v>
      </c>
      <c r="D49" s="1" t="s">
        <v>134</v>
      </c>
    </row>
    <row r="50" spans="1:4" x14ac:dyDescent="0.35">
      <c r="A50">
        <v>126946</v>
      </c>
      <c r="B50" s="1" t="s">
        <v>150</v>
      </c>
      <c r="C50" s="1" t="s">
        <v>147</v>
      </c>
      <c r="D50" s="1" t="s">
        <v>134</v>
      </c>
    </row>
    <row r="51" spans="1:4" x14ac:dyDescent="0.35">
      <c r="A51">
        <v>127242</v>
      </c>
      <c r="B51" s="1" t="s">
        <v>159</v>
      </c>
      <c r="C51" s="1" t="s">
        <v>147</v>
      </c>
      <c r="D51" s="1" t="s">
        <v>134</v>
      </c>
    </row>
    <row r="52" spans="1:4" x14ac:dyDescent="0.35">
      <c r="A52">
        <v>127345</v>
      </c>
      <c r="B52" s="1" t="s">
        <v>161</v>
      </c>
      <c r="C52" s="1" t="s">
        <v>145</v>
      </c>
      <c r="D52" s="1" t="s">
        <v>134</v>
      </c>
    </row>
    <row r="53" spans="1:4" x14ac:dyDescent="0.35">
      <c r="A53">
        <v>131070</v>
      </c>
      <c r="B53" s="1" t="s">
        <v>151</v>
      </c>
      <c r="C53" s="1" t="s">
        <v>147</v>
      </c>
      <c r="D53" s="1" t="s">
        <v>134</v>
      </c>
    </row>
    <row r="54" spans="1:4" x14ac:dyDescent="0.35">
      <c r="A54">
        <v>133926</v>
      </c>
      <c r="B54" s="1" t="s">
        <v>155</v>
      </c>
      <c r="C54" s="1" t="s">
        <v>145</v>
      </c>
      <c r="D54" s="1" t="s">
        <v>134</v>
      </c>
    </row>
    <row r="55" spans="1:4" x14ac:dyDescent="0.35">
      <c r="A55">
        <v>134017</v>
      </c>
      <c r="B55" s="1" t="s">
        <v>162</v>
      </c>
      <c r="C55" s="1" t="s">
        <v>145</v>
      </c>
      <c r="D55" s="1" t="s">
        <v>134</v>
      </c>
    </row>
    <row r="56" spans="1:4" x14ac:dyDescent="0.35">
      <c r="A56">
        <v>134633</v>
      </c>
      <c r="B56" s="1" t="s">
        <v>151</v>
      </c>
      <c r="C56" s="1" t="s">
        <v>145</v>
      </c>
      <c r="D56" s="1" t="s">
        <v>134</v>
      </c>
    </row>
    <row r="57" spans="1:4" x14ac:dyDescent="0.35">
      <c r="A57">
        <v>135760</v>
      </c>
      <c r="B57" s="1" t="s">
        <v>159</v>
      </c>
      <c r="C57" s="1" t="s">
        <v>145</v>
      </c>
      <c r="D57" s="1" t="s">
        <v>134</v>
      </c>
    </row>
    <row r="58" spans="1:4" x14ac:dyDescent="0.35">
      <c r="A58">
        <v>135961</v>
      </c>
      <c r="B58" s="1" t="s">
        <v>154</v>
      </c>
      <c r="C58" s="1" t="s">
        <v>145</v>
      </c>
      <c r="D58" s="1" t="s">
        <v>134</v>
      </c>
    </row>
    <row r="59" spans="1:4" x14ac:dyDescent="0.35">
      <c r="A59">
        <v>136139</v>
      </c>
      <c r="B59" s="1" t="s">
        <v>155</v>
      </c>
      <c r="C59" s="1" t="s">
        <v>147</v>
      </c>
      <c r="D59" s="1" t="s">
        <v>134</v>
      </c>
    </row>
    <row r="60" spans="1:4" x14ac:dyDescent="0.35">
      <c r="A60">
        <v>136174</v>
      </c>
      <c r="B60" s="1" t="s">
        <v>154</v>
      </c>
      <c r="C60" s="1" t="s">
        <v>145</v>
      </c>
      <c r="D60" s="1" t="s">
        <v>134</v>
      </c>
    </row>
    <row r="61" spans="1:4" x14ac:dyDescent="0.35">
      <c r="A61">
        <v>136266</v>
      </c>
      <c r="B61" s="1" t="s">
        <v>150</v>
      </c>
      <c r="C61" s="1" t="s">
        <v>145</v>
      </c>
      <c r="D61" s="1" t="s">
        <v>134</v>
      </c>
    </row>
    <row r="62" spans="1:4" x14ac:dyDescent="0.35">
      <c r="A62">
        <v>136281</v>
      </c>
      <c r="B62" s="1" t="s">
        <v>144</v>
      </c>
      <c r="C62" s="1" t="s">
        <v>145</v>
      </c>
      <c r="D62" s="1" t="s">
        <v>134</v>
      </c>
    </row>
    <row r="63" spans="1:4" x14ac:dyDescent="0.35">
      <c r="A63">
        <v>136455</v>
      </c>
      <c r="B63" s="1" t="s">
        <v>151</v>
      </c>
      <c r="C63" s="1" t="s">
        <v>145</v>
      </c>
      <c r="D63" s="1" t="s">
        <v>134</v>
      </c>
    </row>
    <row r="64" spans="1:4" x14ac:dyDescent="0.35">
      <c r="A64">
        <v>136514</v>
      </c>
      <c r="B64" s="1" t="s">
        <v>155</v>
      </c>
      <c r="C64" s="1" t="s">
        <v>145</v>
      </c>
      <c r="D64" s="1" t="s">
        <v>134</v>
      </c>
    </row>
    <row r="65" spans="1:4" x14ac:dyDescent="0.35">
      <c r="A65">
        <v>136719</v>
      </c>
      <c r="B65" s="1" t="s">
        <v>155</v>
      </c>
      <c r="C65" s="1" t="s">
        <v>147</v>
      </c>
      <c r="D65" s="1" t="s">
        <v>134</v>
      </c>
    </row>
    <row r="66" spans="1:4" x14ac:dyDescent="0.35">
      <c r="A66">
        <v>136731</v>
      </c>
      <c r="B66" s="1" t="s">
        <v>149</v>
      </c>
      <c r="C66" s="1" t="s">
        <v>147</v>
      </c>
      <c r="D66" s="1" t="s">
        <v>134</v>
      </c>
    </row>
    <row r="67" spans="1:4" x14ac:dyDescent="0.35">
      <c r="A67">
        <v>136809</v>
      </c>
      <c r="B67" s="1" t="s">
        <v>155</v>
      </c>
      <c r="C67" s="1" t="s">
        <v>145</v>
      </c>
      <c r="D67" s="1" t="s">
        <v>134</v>
      </c>
    </row>
    <row r="68" spans="1:4" x14ac:dyDescent="0.35">
      <c r="A68">
        <v>136929</v>
      </c>
      <c r="B68" s="1" t="s">
        <v>155</v>
      </c>
      <c r="C68" s="1" t="s">
        <v>145</v>
      </c>
      <c r="D68" s="1" t="s">
        <v>134</v>
      </c>
    </row>
    <row r="69" spans="1:4" x14ac:dyDescent="0.35">
      <c r="A69">
        <v>137080</v>
      </c>
      <c r="B69" s="1" t="s">
        <v>154</v>
      </c>
      <c r="C69" s="1" t="s">
        <v>147</v>
      </c>
      <c r="D69" s="1" t="s">
        <v>134</v>
      </c>
    </row>
    <row r="70" spans="1:4" x14ac:dyDescent="0.35">
      <c r="A70">
        <v>137108</v>
      </c>
      <c r="B70" s="1" t="s">
        <v>153</v>
      </c>
      <c r="C70" s="1" t="s">
        <v>145</v>
      </c>
      <c r="D70" s="1" t="s">
        <v>134</v>
      </c>
    </row>
    <row r="71" spans="1:4" x14ac:dyDescent="0.35">
      <c r="A71">
        <v>137171</v>
      </c>
      <c r="B71" s="1" t="s">
        <v>149</v>
      </c>
      <c r="C71" s="1" t="s">
        <v>147</v>
      </c>
      <c r="D71" s="1" t="s">
        <v>134</v>
      </c>
    </row>
    <row r="72" spans="1:4" x14ac:dyDescent="0.35">
      <c r="A72">
        <v>137241</v>
      </c>
      <c r="B72" s="1" t="s">
        <v>155</v>
      </c>
      <c r="C72" s="1" t="s">
        <v>145</v>
      </c>
      <c r="D72" s="1" t="s">
        <v>134</v>
      </c>
    </row>
    <row r="73" spans="1:4" x14ac:dyDescent="0.35">
      <c r="A73">
        <v>137253</v>
      </c>
      <c r="B73" s="1" t="s">
        <v>154</v>
      </c>
      <c r="C73" s="1" t="s">
        <v>145</v>
      </c>
      <c r="D73" s="1" t="s">
        <v>134</v>
      </c>
    </row>
    <row r="74" spans="1:4" x14ac:dyDescent="0.35">
      <c r="A74">
        <v>137307</v>
      </c>
      <c r="B74" s="1" t="s">
        <v>155</v>
      </c>
      <c r="C74" s="1" t="s">
        <v>145</v>
      </c>
      <c r="D74" s="1" t="s">
        <v>134</v>
      </c>
    </row>
    <row r="75" spans="1:4" x14ac:dyDescent="0.35">
      <c r="A75">
        <v>137310</v>
      </c>
      <c r="B75" s="1" t="s">
        <v>155</v>
      </c>
      <c r="C75" s="1" t="s">
        <v>145</v>
      </c>
      <c r="D75" s="1" t="s">
        <v>134</v>
      </c>
    </row>
    <row r="76" spans="1:4" x14ac:dyDescent="0.35">
      <c r="A76">
        <v>137415</v>
      </c>
      <c r="B76" s="1" t="s">
        <v>155</v>
      </c>
      <c r="C76" s="1" t="s">
        <v>147</v>
      </c>
      <c r="D76" s="1" t="s">
        <v>134</v>
      </c>
    </row>
    <row r="77" spans="1:4" x14ac:dyDescent="0.35">
      <c r="A77">
        <v>137650</v>
      </c>
      <c r="B77" s="1" t="s">
        <v>151</v>
      </c>
      <c r="C77" s="1" t="s">
        <v>145</v>
      </c>
      <c r="D77" s="1" t="s">
        <v>134</v>
      </c>
    </row>
    <row r="78" spans="1:4" x14ac:dyDescent="0.35">
      <c r="A78">
        <v>137666</v>
      </c>
      <c r="B78" s="1" t="s">
        <v>154</v>
      </c>
      <c r="C78" s="1" t="s">
        <v>147</v>
      </c>
      <c r="D78" s="1" t="s">
        <v>134</v>
      </c>
    </row>
    <row r="79" spans="1:4" x14ac:dyDescent="0.35">
      <c r="A79">
        <v>137674</v>
      </c>
      <c r="B79" s="1" t="s">
        <v>155</v>
      </c>
      <c r="C79" s="1" t="s">
        <v>145</v>
      </c>
      <c r="D79" s="1" t="s">
        <v>134</v>
      </c>
    </row>
    <row r="80" spans="1:4" x14ac:dyDescent="0.35">
      <c r="A80">
        <v>137680</v>
      </c>
      <c r="B80" s="1" t="s">
        <v>155</v>
      </c>
      <c r="C80" s="1" t="s">
        <v>145</v>
      </c>
      <c r="D80" s="1" t="s">
        <v>134</v>
      </c>
    </row>
    <row r="81" spans="1:4" x14ac:dyDescent="0.35">
      <c r="A81">
        <v>137685</v>
      </c>
      <c r="B81" s="1" t="s">
        <v>152</v>
      </c>
      <c r="C81" s="1" t="s">
        <v>147</v>
      </c>
      <c r="D81" s="1" t="s">
        <v>134</v>
      </c>
    </row>
    <row r="82" spans="1:4" x14ac:dyDescent="0.35">
      <c r="A82">
        <v>137699</v>
      </c>
      <c r="B82" s="1" t="s">
        <v>146</v>
      </c>
      <c r="C82" s="1" t="s">
        <v>147</v>
      </c>
      <c r="D82" s="1" t="s">
        <v>134</v>
      </c>
    </row>
    <row r="83" spans="1:4" x14ac:dyDescent="0.35">
      <c r="A83">
        <v>137752</v>
      </c>
      <c r="B83" s="1" t="s">
        <v>154</v>
      </c>
      <c r="C83" s="1" t="s">
        <v>147</v>
      </c>
      <c r="D83" s="1" t="s">
        <v>134</v>
      </c>
    </row>
    <row r="84" spans="1:4" x14ac:dyDescent="0.35">
      <c r="A84">
        <v>137809</v>
      </c>
      <c r="B84" s="1" t="s">
        <v>154</v>
      </c>
      <c r="C84" s="1" t="s">
        <v>147</v>
      </c>
      <c r="D84" s="1" t="s">
        <v>134</v>
      </c>
    </row>
    <row r="85" spans="1:4" x14ac:dyDescent="0.35">
      <c r="A85">
        <v>137818</v>
      </c>
      <c r="B85" s="1" t="s">
        <v>149</v>
      </c>
      <c r="C85" s="1" t="s">
        <v>147</v>
      </c>
      <c r="D85" s="1" t="s">
        <v>134</v>
      </c>
    </row>
    <row r="86" spans="1:4" x14ac:dyDescent="0.35">
      <c r="A86">
        <v>137920</v>
      </c>
      <c r="B86" s="1" t="s">
        <v>154</v>
      </c>
      <c r="C86" s="1" t="s">
        <v>147</v>
      </c>
      <c r="D86" s="1" t="s">
        <v>134</v>
      </c>
    </row>
    <row r="87" spans="1:4" x14ac:dyDescent="0.35">
      <c r="A87">
        <v>137929</v>
      </c>
      <c r="B87" s="1" t="s">
        <v>155</v>
      </c>
      <c r="C87" s="1" t="s">
        <v>145</v>
      </c>
      <c r="D87" s="1" t="s">
        <v>134</v>
      </c>
    </row>
    <row r="88" spans="1:4" x14ac:dyDescent="0.35">
      <c r="A88">
        <v>137937</v>
      </c>
      <c r="B88" s="1" t="s">
        <v>155</v>
      </c>
      <c r="C88" s="1" t="s">
        <v>147</v>
      </c>
      <c r="D88" s="1" t="s">
        <v>134</v>
      </c>
    </row>
    <row r="89" spans="1:4" x14ac:dyDescent="0.35">
      <c r="A89">
        <v>137986</v>
      </c>
      <c r="B89" s="1" t="s">
        <v>155</v>
      </c>
      <c r="C89" s="1" t="s">
        <v>145</v>
      </c>
      <c r="D89" s="1" t="s">
        <v>134</v>
      </c>
    </row>
    <row r="90" spans="1:4" x14ac:dyDescent="0.35">
      <c r="A90">
        <v>138045</v>
      </c>
      <c r="B90" s="1" t="s">
        <v>155</v>
      </c>
      <c r="C90" s="1" t="s">
        <v>145</v>
      </c>
      <c r="D90" s="1" t="s">
        <v>134</v>
      </c>
    </row>
    <row r="91" spans="1:4" x14ac:dyDescent="0.35">
      <c r="A91">
        <v>138161</v>
      </c>
      <c r="B91" s="1" t="s">
        <v>155</v>
      </c>
      <c r="C91" s="1" t="s">
        <v>147</v>
      </c>
      <c r="D91" s="1" t="s">
        <v>134</v>
      </c>
    </row>
    <row r="92" spans="1:4" x14ac:dyDescent="0.35">
      <c r="A92">
        <v>138263</v>
      </c>
      <c r="B92" s="1" t="s">
        <v>155</v>
      </c>
      <c r="C92" s="1" t="s">
        <v>145</v>
      </c>
      <c r="D92" s="1" t="s">
        <v>134</v>
      </c>
    </row>
    <row r="93" spans="1:4" x14ac:dyDescent="0.35">
      <c r="A93">
        <v>138306</v>
      </c>
      <c r="B93" s="1" t="s">
        <v>155</v>
      </c>
      <c r="C93" s="1" t="s">
        <v>145</v>
      </c>
      <c r="D93" s="1" t="s">
        <v>134</v>
      </c>
    </row>
    <row r="94" spans="1:4" x14ac:dyDescent="0.35">
      <c r="A94">
        <v>138311</v>
      </c>
      <c r="B94" s="1" t="s">
        <v>149</v>
      </c>
      <c r="C94" s="1" t="s">
        <v>147</v>
      </c>
      <c r="D94" s="1" t="s">
        <v>134</v>
      </c>
    </row>
    <row r="95" spans="1:4" x14ac:dyDescent="0.35">
      <c r="A95">
        <v>138374</v>
      </c>
      <c r="B95" s="1" t="s">
        <v>163</v>
      </c>
      <c r="C95" s="1" t="s">
        <v>147</v>
      </c>
      <c r="D95" s="1" t="s">
        <v>134</v>
      </c>
    </row>
    <row r="96" spans="1:4" x14ac:dyDescent="0.35">
      <c r="A96">
        <v>138375</v>
      </c>
      <c r="B96" s="1" t="s">
        <v>146</v>
      </c>
      <c r="C96" s="1" t="s">
        <v>147</v>
      </c>
      <c r="D96" s="1" t="s">
        <v>134</v>
      </c>
    </row>
    <row r="97" spans="1:4" x14ac:dyDescent="0.35">
      <c r="A97">
        <v>138452</v>
      </c>
      <c r="B97" s="1" t="s">
        <v>154</v>
      </c>
      <c r="C97" s="1" t="s">
        <v>145</v>
      </c>
      <c r="D97" s="1" t="s">
        <v>134</v>
      </c>
    </row>
    <row r="98" spans="1:4" x14ac:dyDescent="0.35">
      <c r="A98">
        <v>138661</v>
      </c>
      <c r="B98" s="1" t="s">
        <v>149</v>
      </c>
      <c r="C98" s="1" t="s">
        <v>145</v>
      </c>
      <c r="D98" s="1" t="s">
        <v>134</v>
      </c>
    </row>
    <row r="99" spans="1:4" x14ac:dyDescent="0.35">
      <c r="A99">
        <v>138662</v>
      </c>
      <c r="B99" s="1" t="s">
        <v>149</v>
      </c>
      <c r="C99" s="1" t="s">
        <v>145</v>
      </c>
      <c r="D99" s="1" t="s">
        <v>134</v>
      </c>
    </row>
    <row r="100" spans="1:4" x14ac:dyDescent="0.35">
      <c r="A100">
        <v>138707</v>
      </c>
      <c r="B100" s="1" t="s">
        <v>149</v>
      </c>
      <c r="C100" s="1" t="s">
        <v>145</v>
      </c>
      <c r="D100" s="1" t="s">
        <v>134</v>
      </c>
    </row>
    <row r="101" spans="1:4" x14ac:dyDescent="0.35">
      <c r="A101">
        <v>138795</v>
      </c>
      <c r="B101" s="1" t="s">
        <v>149</v>
      </c>
      <c r="C101" s="1" t="s">
        <v>147</v>
      </c>
      <c r="D101" s="1" t="s">
        <v>134</v>
      </c>
    </row>
    <row r="102" spans="1:4" x14ac:dyDescent="0.35">
      <c r="A102">
        <v>138870</v>
      </c>
      <c r="B102" s="1" t="s">
        <v>155</v>
      </c>
      <c r="C102" s="1" t="s">
        <v>147</v>
      </c>
      <c r="D102" s="1" t="s">
        <v>134</v>
      </c>
    </row>
    <row r="103" spans="1:4" x14ac:dyDescent="0.35">
      <c r="A103">
        <v>138942</v>
      </c>
      <c r="B103" s="1" t="s">
        <v>155</v>
      </c>
      <c r="C103" s="1" t="s">
        <v>145</v>
      </c>
      <c r="D103" s="1" t="s">
        <v>134</v>
      </c>
    </row>
    <row r="104" spans="1:4" x14ac:dyDescent="0.35">
      <c r="A104">
        <v>139214</v>
      </c>
      <c r="B104" s="1" t="s">
        <v>155</v>
      </c>
      <c r="C104" s="1" t="s">
        <v>145</v>
      </c>
      <c r="D104" s="1" t="s">
        <v>134</v>
      </c>
    </row>
    <row r="105" spans="1:4" x14ac:dyDescent="0.35">
      <c r="A105">
        <v>139221</v>
      </c>
      <c r="B105" s="1" t="s">
        <v>163</v>
      </c>
      <c r="C105" s="1" t="s">
        <v>147</v>
      </c>
      <c r="D105" s="1" t="s">
        <v>134</v>
      </c>
    </row>
    <row r="106" spans="1:4" x14ac:dyDescent="0.35">
      <c r="A106">
        <v>139238</v>
      </c>
      <c r="B106" s="1" t="s">
        <v>155</v>
      </c>
      <c r="C106" s="1" t="s">
        <v>147</v>
      </c>
      <c r="D106" s="1" t="s">
        <v>134</v>
      </c>
    </row>
    <row r="107" spans="1:4" x14ac:dyDescent="0.35">
      <c r="A107">
        <v>139524</v>
      </c>
      <c r="B107" s="1" t="s">
        <v>164</v>
      </c>
      <c r="C107" s="1" t="s">
        <v>147</v>
      </c>
      <c r="D107" s="1" t="s">
        <v>134</v>
      </c>
    </row>
    <row r="108" spans="1:4" x14ac:dyDescent="0.35">
      <c r="A108">
        <v>139684</v>
      </c>
      <c r="B108" s="1" t="s">
        <v>154</v>
      </c>
      <c r="C108" s="1" t="s">
        <v>147</v>
      </c>
      <c r="D108" s="1" t="s">
        <v>134</v>
      </c>
    </row>
    <row r="109" spans="1:4" x14ac:dyDescent="0.35">
      <c r="A109">
        <v>139699</v>
      </c>
      <c r="B109" s="1" t="s">
        <v>153</v>
      </c>
      <c r="C109" s="1" t="s">
        <v>145</v>
      </c>
      <c r="D109" s="1" t="s">
        <v>134</v>
      </c>
    </row>
    <row r="110" spans="1:4" x14ac:dyDescent="0.35">
      <c r="A110">
        <v>139710</v>
      </c>
      <c r="B110" s="1" t="s">
        <v>165</v>
      </c>
      <c r="C110" s="1" t="s">
        <v>147</v>
      </c>
      <c r="D110" s="1" t="s">
        <v>134</v>
      </c>
    </row>
    <row r="111" spans="1:4" x14ac:dyDescent="0.35">
      <c r="A111">
        <v>139724</v>
      </c>
      <c r="B111" s="1" t="s">
        <v>151</v>
      </c>
      <c r="C111" s="1" t="s">
        <v>145</v>
      </c>
      <c r="D111" s="1" t="s">
        <v>134</v>
      </c>
    </row>
    <row r="112" spans="1:4" x14ac:dyDescent="0.35">
      <c r="A112">
        <v>139752</v>
      </c>
      <c r="B112" s="1" t="s">
        <v>154</v>
      </c>
      <c r="C112" s="1" t="s">
        <v>147</v>
      </c>
      <c r="D112" s="1" t="s">
        <v>134</v>
      </c>
    </row>
    <row r="113" spans="1:4" x14ac:dyDescent="0.35">
      <c r="A113">
        <v>139800</v>
      </c>
      <c r="B113" s="1" t="s">
        <v>154</v>
      </c>
      <c r="C113" s="1" t="s">
        <v>145</v>
      </c>
      <c r="D113" s="1" t="s">
        <v>134</v>
      </c>
    </row>
    <row r="114" spans="1:4" x14ac:dyDescent="0.35">
      <c r="A114">
        <v>139810</v>
      </c>
      <c r="B114" s="1" t="s">
        <v>151</v>
      </c>
      <c r="C114" s="1" t="s">
        <v>147</v>
      </c>
      <c r="D114" s="1" t="s">
        <v>134</v>
      </c>
    </row>
    <row r="115" spans="1:4" x14ac:dyDescent="0.35">
      <c r="A115">
        <v>139829</v>
      </c>
      <c r="B115" s="1" t="s">
        <v>151</v>
      </c>
      <c r="C115" s="1" t="s">
        <v>145</v>
      </c>
      <c r="D115" s="1" t="s">
        <v>134</v>
      </c>
    </row>
    <row r="116" spans="1:4" x14ac:dyDescent="0.35">
      <c r="A116">
        <v>139836</v>
      </c>
      <c r="B116" s="1" t="s">
        <v>149</v>
      </c>
      <c r="C116" s="1" t="s">
        <v>147</v>
      </c>
      <c r="D116" s="1" t="s">
        <v>134</v>
      </c>
    </row>
    <row r="117" spans="1:4" x14ac:dyDescent="0.35">
      <c r="A117">
        <v>139857</v>
      </c>
      <c r="B117" s="1" t="s">
        <v>149</v>
      </c>
      <c r="C117" s="1" t="s">
        <v>147</v>
      </c>
      <c r="D117" s="1" t="s">
        <v>134</v>
      </c>
    </row>
    <row r="118" spans="1:4" x14ac:dyDescent="0.35">
      <c r="A118">
        <v>139878</v>
      </c>
      <c r="B118" s="1" t="s">
        <v>151</v>
      </c>
      <c r="C118" s="1" t="s">
        <v>147</v>
      </c>
      <c r="D118" s="1" t="s">
        <v>134</v>
      </c>
    </row>
    <row r="119" spans="1:4" x14ac:dyDescent="0.35">
      <c r="A119">
        <v>139894</v>
      </c>
      <c r="B119" s="1" t="s">
        <v>166</v>
      </c>
      <c r="C119" s="1" t="s">
        <v>145</v>
      </c>
      <c r="D119" s="1" t="s">
        <v>134</v>
      </c>
    </row>
    <row r="120" spans="1:4" x14ac:dyDescent="0.35">
      <c r="A120">
        <v>139931</v>
      </c>
      <c r="B120" s="1" t="s">
        <v>149</v>
      </c>
      <c r="C120" s="1" t="s">
        <v>147</v>
      </c>
      <c r="D120" s="1" t="s">
        <v>134</v>
      </c>
    </row>
    <row r="121" spans="1:4" x14ac:dyDescent="0.35">
      <c r="A121">
        <v>139983</v>
      </c>
      <c r="B121" s="1" t="s">
        <v>151</v>
      </c>
      <c r="C121" s="1" t="s">
        <v>145</v>
      </c>
      <c r="D121" s="1" t="s">
        <v>134</v>
      </c>
    </row>
    <row r="122" spans="1:4" x14ac:dyDescent="0.35">
      <c r="A122">
        <v>140082</v>
      </c>
      <c r="B122" s="1" t="s">
        <v>149</v>
      </c>
      <c r="C122" s="1" t="s">
        <v>145</v>
      </c>
      <c r="D122" s="1" t="s">
        <v>134</v>
      </c>
    </row>
    <row r="123" spans="1:4" x14ac:dyDescent="0.35">
      <c r="A123">
        <v>140131</v>
      </c>
      <c r="B123" s="1" t="s">
        <v>149</v>
      </c>
      <c r="C123" s="1" t="s">
        <v>147</v>
      </c>
      <c r="D123" s="1" t="s">
        <v>134</v>
      </c>
    </row>
    <row r="124" spans="1:4" x14ac:dyDescent="0.35">
      <c r="A124">
        <v>140161</v>
      </c>
      <c r="B124" s="1" t="s">
        <v>151</v>
      </c>
      <c r="C124" s="1" t="s">
        <v>145</v>
      </c>
      <c r="D124" s="1" t="s">
        <v>134</v>
      </c>
    </row>
    <row r="125" spans="1:4" x14ac:dyDescent="0.35">
      <c r="A125">
        <v>140244</v>
      </c>
      <c r="B125" s="1" t="s">
        <v>151</v>
      </c>
      <c r="C125" s="1" t="s">
        <v>145</v>
      </c>
      <c r="D125" s="1" t="s">
        <v>134</v>
      </c>
    </row>
    <row r="126" spans="1:4" x14ac:dyDescent="0.35">
      <c r="A126">
        <v>140266</v>
      </c>
      <c r="B126" s="1" t="s">
        <v>155</v>
      </c>
      <c r="C126" s="1" t="s">
        <v>145</v>
      </c>
      <c r="D126" s="1" t="s">
        <v>134</v>
      </c>
    </row>
    <row r="127" spans="1:4" x14ac:dyDescent="0.35">
      <c r="A127">
        <v>140363</v>
      </c>
      <c r="B127" s="1" t="s">
        <v>152</v>
      </c>
      <c r="C127" s="1" t="s">
        <v>145</v>
      </c>
      <c r="D127" s="1" t="s">
        <v>134</v>
      </c>
    </row>
    <row r="128" spans="1:4" x14ac:dyDescent="0.35">
      <c r="A128">
        <v>140424</v>
      </c>
      <c r="B128" s="1" t="s">
        <v>154</v>
      </c>
      <c r="C128" s="1" t="s">
        <v>147</v>
      </c>
      <c r="D128" s="1" t="s">
        <v>134</v>
      </c>
    </row>
    <row r="129" spans="1:4" x14ac:dyDescent="0.35">
      <c r="A129">
        <v>140425</v>
      </c>
      <c r="B129" s="1" t="s">
        <v>155</v>
      </c>
      <c r="C129" s="1" t="s">
        <v>147</v>
      </c>
      <c r="D129" s="1" t="s">
        <v>134</v>
      </c>
    </row>
    <row r="130" spans="1:4" x14ac:dyDescent="0.35">
      <c r="A130">
        <v>140458</v>
      </c>
      <c r="B130" s="1" t="s">
        <v>149</v>
      </c>
      <c r="C130" s="1" t="s">
        <v>147</v>
      </c>
      <c r="D130" s="1" t="s">
        <v>134</v>
      </c>
    </row>
    <row r="131" spans="1:4" x14ac:dyDescent="0.35">
      <c r="A131">
        <v>140537</v>
      </c>
      <c r="B131" s="1" t="s">
        <v>154</v>
      </c>
      <c r="C131" s="1" t="s">
        <v>145</v>
      </c>
      <c r="D131" s="1" t="s">
        <v>134</v>
      </c>
    </row>
    <row r="132" spans="1:4" x14ac:dyDescent="0.35">
      <c r="A132">
        <v>140546</v>
      </c>
      <c r="B132" s="1" t="s">
        <v>154</v>
      </c>
      <c r="C132" s="1" t="s">
        <v>147</v>
      </c>
      <c r="D132" s="1" t="s">
        <v>134</v>
      </c>
    </row>
    <row r="133" spans="1:4" x14ac:dyDescent="0.35">
      <c r="A133">
        <v>140589</v>
      </c>
      <c r="B133" s="1" t="s">
        <v>167</v>
      </c>
      <c r="C133" s="1" t="s">
        <v>147</v>
      </c>
      <c r="D133" s="1" t="s">
        <v>134</v>
      </c>
    </row>
    <row r="134" spans="1:4" x14ac:dyDescent="0.35">
      <c r="A134">
        <v>140663</v>
      </c>
      <c r="B134" s="1" t="s">
        <v>149</v>
      </c>
      <c r="C134" s="1" t="s">
        <v>147</v>
      </c>
      <c r="D134" s="1" t="s">
        <v>134</v>
      </c>
    </row>
    <row r="135" spans="1:4" x14ac:dyDescent="0.35">
      <c r="A135">
        <v>140712</v>
      </c>
      <c r="B135" s="1" t="s">
        <v>168</v>
      </c>
      <c r="C135" s="1" t="s">
        <v>145</v>
      </c>
      <c r="D135" s="1" t="s">
        <v>134</v>
      </c>
    </row>
    <row r="136" spans="1:4" x14ac:dyDescent="0.35">
      <c r="A136">
        <v>140732</v>
      </c>
      <c r="B136" s="1" t="s">
        <v>155</v>
      </c>
      <c r="C136" s="1" t="s">
        <v>145</v>
      </c>
      <c r="D136" s="1" t="s">
        <v>134</v>
      </c>
    </row>
    <row r="137" spans="1:4" x14ac:dyDescent="0.35">
      <c r="A137">
        <v>140878</v>
      </c>
      <c r="B137" s="1" t="s">
        <v>155</v>
      </c>
      <c r="C137" s="1" t="s">
        <v>147</v>
      </c>
      <c r="D137" s="1" t="s">
        <v>134</v>
      </c>
    </row>
    <row r="138" spans="1:4" x14ac:dyDescent="0.35">
      <c r="A138">
        <v>140919</v>
      </c>
      <c r="B138" s="1" t="s">
        <v>155</v>
      </c>
      <c r="C138" s="1" t="s">
        <v>145</v>
      </c>
      <c r="D138" s="1" t="s">
        <v>134</v>
      </c>
    </row>
    <row r="139" spans="1:4" x14ac:dyDescent="0.35">
      <c r="A139">
        <v>140959</v>
      </c>
      <c r="B139" s="1" t="s">
        <v>151</v>
      </c>
      <c r="C139" s="1" t="s">
        <v>145</v>
      </c>
      <c r="D139" s="1" t="s">
        <v>134</v>
      </c>
    </row>
    <row r="140" spans="1:4" x14ac:dyDescent="0.35">
      <c r="A140">
        <v>140968</v>
      </c>
      <c r="B140" s="1" t="s">
        <v>155</v>
      </c>
      <c r="C140" s="1" t="s">
        <v>147</v>
      </c>
      <c r="D140" s="1" t="s">
        <v>134</v>
      </c>
    </row>
    <row r="141" spans="1:4" x14ac:dyDescent="0.35">
      <c r="A141">
        <v>140994</v>
      </c>
      <c r="B141" s="1" t="s">
        <v>151</v>
      </c>
      <c r="C141" s="1" t="s">
        <v>145</v>
      </c>
      <c r="D141" s="1" t="s">
        <v>134</v>
      </c>
    </row>
    <row r="142" spans="1:4" x14ac:dyDescent="0.35">
      <c r="A142">
        <v>141056</v>
      </c>
      <c r="B142" s="1" t="s">
        <v>154</v>
      </c>
      <c r="C142" s="1" t="s">
        <v>147</v>
      </c>
      <c r="D142" s="1" t="s">
        <v>134</v>
      </c>
    </row>
    <row r="143" spans="1:4" x14ac:dyDescent="0.35">
      <c r="A143">
        <v>141061</v>
      </c>
      <c r="B143" s="1" t="s">
        <v>149</v>
      </c>
      <c r="C143" s="1" t="s">
        <v>147</v>
      </c>
      <c r="D143" s="1" t="s">
        <v>134</v>
      </c>
    </row>
    <row r="144" spans="1:4" x14ac:dyDescent="0.35">
      <c r="A144">
        <v>141084</v>
      </c>
      <c r="B144" s="1" t="s">
        <v>149</v>
      </c>
      <c r="C144" s="1" t="s">
        <v>147</v>
      </c>
      <c r="D144" s="1" t="s">
        <v>134</v>
      </c>
    </row>
    <row r="145" spans="1:4" x14ac:dyDescent="0.35">
      <c r="A145">
        <v>141093</v>
      </c>
      <c r="B145" s="1" t="s">
        <v>155</v>
      </c>
      <c r="C145" s="1" t="s">
        <v>147</v>
      </c>
      <c r="D145" s="1" t="s">
        <v>134</v>
      </c>
    </row>
    <row r="146" spans="1:4" x14ac:dyDescent="0.35">
      <c r="A146">
        <v>141115</v>
      </c>
      <c r="B146" s="1" t="s">
        <v>151</v>
      </c>
      <c r="C146" s="1" t="s">
        <v>147</v>
      </c>
      <c r="D146" s="1" t="s">
        <v>134</v>
      </c>
    </row>
    <row r="147" spans="1:4" x14ac:dyDescent="0.35">
      <c r="A147">
        <v>141558</v>
      </c>
      <c r="B147" s="1" t="s">
        <v>154</v>
      </c>
      <c r="C147" s="1" t="s">
        <v>147</v>
      </c>
      <c r="D147" s="1" t="s">
        <v>134</v>
      </c>
    </row>
    <row r="148" spans="1:4" x14ac:dyDescent="0.35">
      <c r="A148">
        <v>141588</v>
      </c>
      <c r="B148" s="1" t="s">
        <v>151</v>
      </c>
      <c r="C148" s="1" t="s">
        <v>145</v>
      </c>
      <c r="D148" s="1" t="s">
        <v>134</v>
      </c>
    </row>
    <row r="149" spans="1:4" x14ac:dyDescent="0.35">
      <c r="A149">
        <v>141664</v>
      </c>
      <c r="B149" s="1" t="s">
        <v>149</v>
      </c>
      <c r="C149" s="1" t="s">
        <v>147</v>
      </c>
      <c r="D149" s="1" t="s">
        <v>134</v>
      </c>
    </row>
    <row r="150" spans="1:4" x14ac:dyDescent="0.35">
      <c r="A150">
        <v>141915</v>
      </c>
      <c r="B150" s="1" t="s">
        <v>155</v>
      </c>
      <c r="C150" s="1" t="s">
        <v>145</v>
      </c>
      <c r="D150" s="1" t="s">
        <v>134</v>
      </c>
    </row>
    <row r="151" spans="1:4" x14ac:dyDescent="0.35">
      <c r="A151">
        <v>141966</v>
      </c>
      <c r="B151" s="1" t="s">
        <v>151</v>
      </c>
      <c r="C151" s="1" t="s">
        <v>145</v>
      </c>
      <c r="D151" s="1" t="s">
        <v>134</v>
      </c>
    </row>
    <row r="152" spans="1:4" x14ac:dyDescent="0.35">
      <c r="A152">
        <v>142021</v>
      </c>
      <c r="B152" s="1" t="s">
        <v>151</v>
      </c>
      <c r="C152" s="1" t="s">
        <v>145</v>
      </c>
      <c r="D152" s="1" t="s">
        <v>134</v>
      </c>
    </row>
    <row r="153" spans="1:4" x14ac:dyDescent="0.35">
      <c r="A153">
        <v>142071</v>
      </c>
      <c r="B153" s="1" t="s">
        <v>154</v>
      </c>
      <c r="C153" s="1" t="s">
        <v>145</v>
      </c>
      <c r="D153" s="1" t="s">
        <v>134</v>
      </c>
    </row>
    <row r="154" spans="1:4" x14ac:dyDescent="0.35">
      <c r="A154">
        <v>142216</v>
      </c>
      <c r="B154" s="1" t="s">
        <v>155</v>
      </c>
      <c r="C154" s="1" t="s">
        <v>145</v>
      </c>
      <c r="D154" s="1" t="s">
        <v>134</v>
      </c>
    </row>
    <row r="155" spans="1:4" x14ac:dyDescent="0.35">
      <c r="A155">
        <v>142294</v>
      </c>
      <c r="B155" s="1" t="s">
        <v>154</v>
      </c>
      <c r="C155" s="1" t="s">
        <v>145</v>
      </c>
      <c r="D155" s="1" t="s">
        <v>134</v>
      </c>
    </row>
    <row r="156" spans="1:4" x14ac:dyDescent="0.35">
      <c r="A156">
        <v>142418</v>
      </c>
      <c r="B156" s="1" t="s">
        <v>153</v>
      </c>
      <c r="C156" s="1" t="s">
        <v>145</v>
      </c>
      <c r="D156" s="1" t="s">
        <v>134</v>
      </c>
    </row>
    <row r="157" spans="1:4" x14ac:dyDescent="0.35">
      <c r="A157">
        <v>142472</v>
      </c>
      <c r="B157" s="1" t="s">
        <v>151</v>
      </c>
      <c r="C157" s="1" t="s">
        <v>147</v>
      </c>
      <c r="D157" s="1" t="s">
        <v>134</v>
      </c>
    </row>
    <row r="158" spans="1:4" x14ac:dyDescent="0.35">
      <c r="A158">
        <v>142534</v>
      </c>
      <c r="B158" s="1" t="s">
        <v>169</v>
      </c>
      <c r="C158" s="1" t="s">
        <v>147</v>
      </c>
      <c r="D158" s="1" t="s">
        <v>134</v>
      </c>
    </row>
    <row r="159" spans="1:4" x14ac:dyDescent="0.35">
      <c r="A159">
        <v>142697</v>
      </c>
      <c r="B159" s="1" t="s">
        <v>149</v>
      </c>
      <c r="C159" s="1" t="s">
        <v>145</v>
      </c>
      <c r="D159" s="1" t="s">
        <v>134</v>
      </c>
    </row>
    <row r="160" spans="1:4" x14ac:dyDescent="0.35">
      <c r="A160">
        <v>142728</v>
      </c>
      <c r="B160" s="1" t="s">
        <v>149</v>
      </c>
      <c r="C160" s="1" t="s">
        <v>147</v>
      </c>
      <c r="D160" s="1" t="s">
        <v>134</v>
      </c>
    </row>
    <row r="161" spans="1:4" x14ac:dyDescent="0.35">
      <c r="A161">
        <v>142896</v>
      </c>
      <c r="B161" s="1" t="s">
        <v>155</v>
      </c>
      <c r="C161" s="1" t="s">
        <v>147</v>
      </c>
      <c r="D161" s="1" t="s">
        <v>134</v>
      </c>
    </row>
    <row r="162" spans="1:4" x14ac:dyDescent="0.35">
      <c r="A162">
        <v>142900</v>
      </c>
      <c r="B162" s="1" t="s">
        <v>149</v>
      </c>
      <c r="C162" s="1" t="s">
        <v>147</v>
      </c>
      <c r="D162" s="1" t="s">
        <v>134</v>
      </c>
    </row>
    <row r="163" spans="1:4" x14ac:dyDescent="0.35">
      <c r="A163">
        <v>143241</v>
      </c>
      <c r="B163" s="1" t="s">
        <v>154</v>
      </c>
      <c r="C163" s="1" t="s">
        <v>147</v>
      </c>
      <c r="D163" s="1" t="s">
        <v>134</v>
      </c>
    </row>
    <row r="164" spans="1:4" x14ac:dyDescent="0.35">
      <c r="A164">
        <v>143313</v>
      </c>
      <c r="B164" s="1" t="s">
        <v>155</v>
      </c>
      <c r="C164" s="1" t="s">
        <v>147</v>
      </c>
      <c r="D164" s="1" t="s">
        <v>134</v>
      </c>
    </row>
    <row r="165" spans="1:4" x14ac:dyDescent="0.35">
      <c r="A165">
        <v>143326</v>
      </c>
      <c r="B165" s="1" t="s">
        <v>149</v>
      </c>
      <c r="C165" s="1" t="s">
        <v>147</v>
      </c>
      <c r="D165" s="1" t="s">
        <v>134</v>
      </c>
    </row>
    <row r="166" spans="1:4" x14ac:dyDescent="0.35">
      <c r="A166">
        <v>143508</v>
      </c>
      <c r="B166" s="1" t="s">
        <v>159</v>
      </c>
      <c r="C166" s="1" t="s">
        <v>147</v>
      </c>
      <c r="D166" s="1" t="s">
        <v>134</v>
      </c>
    </row>
    <row r="167" spans="1:4" x14ac:dyDescent="0.35">
      <c r="A167">
        <v>143550</v>
      </c>
      <c r="B167" s="1" t="s">
        <v>151</v>
      </c>
      <c r="C167" s="1" t="s">
        <v>145</v>
      </c>
      <c r="D167" s="1" t="s">
        <v>134</v>
      </c>
    </row>
    <row r="168" spans="1:4" x14ac:dyDescent="0.35">
      <c r="A168">
        <v>143616</v>
      </c>
      <c r="B168" s="1" t="s">
        <v>155</v>
      </c>
      <c r="C168" s="1" t="s">
        <v>145</v>
      </c>
      <c r="D168" s="1" t="s">
        <v>134</v>
      </c>
    </row>
    <row r="169" spans="1:4" x14ac:dyDescent="0.35">
      <c r="A169">
        <v>143811</v>
      </c>
      <c r="B169" s="1" t="s">
        <v>155</v>
      </c>
      <c r="C169" s="1" t="s">
        <v>145</v>
      </c>
      <c r="D169" s="1" t="s">
        <v>134</v>
      </c>
    </row>
    <row r="170" spans="1:4" x14ac:dyDescent="0.35">
      <c r="A170">
        <v>143814</v>
      </c>
      <c r="B170" s="1" t="s">
        <v>155</v>
      </c>
      <c r="C170" s="1" t="s">
        <v>145</v>
      </c>
      <c r="D170" s="1" t="s">
        <v>134</v>
      </c>
    </row>
    <row r="171" spans="1:4" x14ac:dyDescent="0.35">
      <c r="A171">
        <v>143940</v>
      </c>
      <c r="B171" s="1" t="s">
        <v>154</v>
      </c>
      <c r="C171" s="1" t="s">
        <v>145</v>
      </c>
      <c r="D171" s="1" t="s">
        <v>134</v>
      </c>
    </row>
    <row r="172" spans="1:4" x14ac:dyDescent="0.35">
      <c r="A172">
        <v>144564</v>
      </c>
      <c r="B172" s="1" t="s">
        <v>154</v>
      </c>
      <c r="C172" s="1" t="s">
        <v>145</v>
      </c>
      <c r="D172" s="1" t="s">
        <v>134</v>
      </c>
    </row>
    <row r="173" spans="1:4" x14ac:dyDescent="0.35">
      <c r="A173">
        <v>145445</v>
      </c>
      <c r="B173" s="1" t="s">
        <v>154</v>
      </c>
      <c r="C173" s="1" t="s">
        <v>145</v>
      </c>
      <c r="D173" s="1" t="s">
        <v>134</v>
      </c>
    </row>
    <row r="174" spans="1:4" x14ac:dyDescent="0.35">
      <c r="A174">
        <v>146109</v>
      </c>
      <c r="B174" s="1" t="s">
        <v>154</v>
      </c>
      <c r="C174" s="1" t="s">
        <v>145</v>
      </c>
      <c r="D174" s="1" t="s">
        <v>134</v>
      </c>
    </row>
    <row r="175" spans="1:4" x14ac:dyDescent="0.35">
      <c r="A175">
        <v>147184</v>
      </c>
      <c r="B175" s="1" t="s">
        <v>154</v>
      </c>
      <c r="C175" s="1" t="s">
        <v>145</v>
      </c>
      <c r="D175" s="1" t="s">
        <v>134</v>
      </c>
    </row>
    <row r="176" spans="1:4" x14ac:dyDescent="0.35">
      <c r="A176">
        <v>147185</v>
      </c>
      <c r="B176" s="1" t="s">
        <v>149</v>
      </c>
      <c r="C176" s="1" t="s">
        <v>147</v>
      </c>
      <c r="D176" s="1" t="s">
        <v>134</v>
      </c>
    </row>
    <row r="177" spans="1:4" x14ac:dyDescent="0.35">
      <c r="A177">
        <v>147188</v>
      </c>
      <c r="B177" s="1" t="s">
        <v>151</v>
      </c>
      <c r="C177" s="1" t="s">
        <v>147</v>
      </c>
      <c r="D177" s="1" t="s">
        <v>134</v>
      </c>
    </row>
    <row r="178" spans="1:4" x14ac:dyDescent="0.35">
      <c r="A178">
        <v>147203</v>
      </c>
      <c r="B178" s="1" t="s">
        <v>170</v>
      </c>
      <c r="C178" s="1" t="s">
        <v>145</v>
      </c>
      <c r="D178" s="1" t="s">
        <v>134</v>
      </c>
    </row>
    <row r="179" spans="1:4" x14ac:dyDescent="0.35">
      <c r="A179">
        <v>147218</v>
      </c>
      <c r="B179" s="1" t="s">
        <v>149</v>
      </c>
      <c r="C179" s="1" t="s">
        <v>147</v>
      </c>
      <c r="D179" s="1" t="s">
        <v>134</v>
      </c>
    </row>
    <row r="180" spans="1:4" x14ac:dyDescent="0.35">
      <c r="A180">
        <v>147221</v>
      </c>
      <c r="B180" s="1" t="s">
        <v>154</v>
      </c>
      <c r="C180" s="1" t="s">
        <v>145</v>
      </c>
      <c r="D180" s="1" t="s">
        <v>134</v>
      </c>
    </row>
    <row r="181" spans="1:4" x14ac:dyDescent="0.35">
      <c r="A181">
        <v>147235</v>
      </c>
      <c r="B181" s="1" t="s">
        <v>151</v>
      </c>
      <c r="C181" s="1" t="s">
        <v>145</v>
      </c>
      <c r="D181" s="1" t="s">
        <v>134</v>
      </c>
    </row>
    <row r="182" spans="1:4" x14ac:dyDescent="0.35">
      <c r="A182">
        <v>147244</v>
      </c>
      <c r="B182" s="1" t="s">
        <v>151</v>
      </c>
      <c r="C182" s="1" t="s">
        <v>147</v>
      </c>
      <c r="D182" s="1" t="s">
        <v>134</v>
      </c>
    </row>
    <row r="183" spans="1:4" x14ac:dyDescent="0.35">
      <c r="A183">
        <v>147246</v>
      </c>
      <c r="B183" s="1" t="s">
        <v>153</v>
      </c>
      <c r="C183" s="1" t="s">
        <v>147</v>
      </c>
      <c r="D183" s="1" t="s">
        <v>134</v>
      </c>
    </row>
    <row r="184" spans="1:4" x14ac:dyDescent="0.35">
      <c r="A184">
        <v>147249</v>
      </c>
      <c r="B184" s="1" t="s">
        <v>151</v>
      </c>
      <c r="C184" s="1" t="s">
        <v>145</v>
      </c>
      <c r="D184" s="1" t="s">
        <v>134</v>
      </c>
    </row>
    <row r="185" spans="1:4" x14ac:dyDescent="0.35">
      <c r="A185">
        <v>147251</v>
      </c>
      <c r="B185" s="1" t="s">
        <v>149</v>
      </c>
      <c r="C185" s="1" t="s">
        <v>147</v>
      </c>
      <c r="D185" s="1" t="s">
        <v>134</v>
      </c>
    </row>
    <row r="186" spans="1:4" x14ac:dyDescent="0.35">
      <c r="A186">
        <v>147263</v>
      </c>
      <c r="B186" s="1" t="s">
        <v>153</v>
      </c>
      <c r="C186" s="1" t="s">
        <v>145</v>
      </c>
      <c r="D186" s="1" t="s">
        <v>134</v>
      </c>
    </row>
    <row r="187" spans="1:4" x14ac:dyDescent="0.35">
      <c r="A187">
        <v>147270</v>
      </c>
      <c r="B187" s="1" t="s">
        <v>149</v>
      </c>
      <c r="C187" s="1" t="s">
        <v>147</v>
      </c>
      <c r="D187" s="1" t="s">
        <v>134</v>
      </c>
    </row>
    <row r="188" spans="1:4" x14ac:dyDescent="0.35">
      <c r="A188">
        <v>147271</v>
      </c>
      <c r="B188" s="1" t="s">
        <v>149</v>
      </c>
      <c r="C188" s="1" t="s">
        <v>147</v>
      </c>
      <c r="D188" s="1" t="s">
        <v>134</v>
      </c>
    </row>
    <row r="189" spans="1:4" x14ac:dyDescent="0.35">
      <c r="A189">
        <v>147282</v>
      </c>
      <c r="B189" s="1" t="s">
        <v>171</v>
      </c>
      <c r="C189" s="1" t="s">
        <v>145</v>
      </c>
      <c r="D189" s="1" t="s">
        <v>134</v>
      </c>
    </row>
    <row r="190" spans="1:4" x14ac:dyDescent="0.35">
      <c r="A190">
        <v>147290</v>
      </c>
      <c r="B190" s="1" t="s">
        <v>153</v>
      </c>
      <c r="C190" s="1" t="s">
        <v>147</v>
      </c>
      <c r="D190" s="1" t="s">
        <v>134</v>
      </c>
    </row>
    <row r="191" spans="1:4" x14ac:dyDescent="0.35">
      <c r="A191">
        <v>147295</v>
      </c>
      <c r="B191" s="1" t="s">
        <v>154</v>
      </c>
      <c r="C191" s="1" t="s">
        <v>145</v>
      </c>
      <c r="D191" s="1" t="s">
        <v>134</v>
      </c>
    </row>
    <row r="192" spans="1:4" x14ac:dyDescent="0.35">
      <c r="A192">
        <v>147298</v>
      </c>
      <c r="B192" s="1" t="s">
        <v>155</v>
      </c>
      <c r="C192" s="1" t="s">
        <v>147</v>
      </c>
      <c r="D192" s="1" t="s">
        <v>134</v>
      </c>
    </row>
    <row r="193" spans="1:4" x14ac:dyDescent="0.35">
      <c r="A193">
        <v>147301</v>
      </c>
      <c r="B193" s="1" t="s">
        <v>155</v>
      </c>
      <c r="C193" s="1" t="s">
        <v>147</v>
      </c>
      <c r="D193" s="1" t="s">
        <v>134</v>
      </c>
    </row>
    <row r="194" spans="1:4" x14ac:dyDescent="0.35">
      <c r="A194">
        <v>147309</v>
      </c>
      <c r="B194" s="1" t="s">
        <v>149</v>
      </c>
      <c r="C194" s="1" t="s">
        <v>147</v>
      </c>
      <c r="D194" s="1" t="s">
        <v>134</v>
      </c>
    </row>
    <row r="195" spans="1:4" x14ac:dyDescent="0.35">
      <c r="A195">
        <v>147316</v>
      </c>
      <c r="B195" s="1" t="s">
        <v>172</v>
      </c>
      <c r="C195" s="1" t="s">
        <v>145</v>
      </c>
      <c r="D195" s="1" t="s">
        <v>134</v>
      </c>
    </row>
    <row r="196" spans="1:4" x14ac:dyDescent="0.35">
      <c r="A196">
        <v>147317</v>
      </c>
      <c r="B196" s="1" t="s">
        <v>155</v>
      </c>
      <c r="C196" s="1" t="s">
        <v>145</v>
      </c>
      <c r="D196" s="1" t="s">
        <v>134</v>
      </c>
    </row>
    <row r="197" spans="1:4" x14ac:dyDescent="0.35">
      <c r="A197">
        <v>147327</v>
      </c>
      <c r="B197" s="1" t="s">
        <v>152</v>
      </c>
      <c r="C197" s="1" t="s">
        <v>145</v>
      </c>
      <c r="D197" s="1" t="s">
        <v>134</v>
      </c>
    </row>
    <row r="198" spans="1:4" x14ac:dyDescent="0.35">
      <c r="A198">
        <v>147330</v>
      </c>
      <c r="B198" s="1" t="s">
        <v>151</v>
      </c>
      <c r="C198" s="1" t="s">
        <v>147</v>
      </c>
      <c r="D198" s="1" t="s">
        <v>134</v>
      </c>
    </row>
    <row r="199" spans="1:4" x14ac:dyDescent="0.35">
      <c r="A199">
        <v>147366</v>
      </c>
      <c r="B199" s="1" t="s">
        <v>153</v>
      </c>
      <c r="C199" s="1" t="s">
        <v>147</v>
      </c>
      <c r="D199" s="1" t="s">
        <v>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04CD-01DC-4760-B0A7-E9263447222A}">
  <dimension ref="A1:D70"/>
  <sheetViews>
    <sheetView workbookViewId="0">
      <selection activeCell="D1" sqref="D1"/>
    </sheetView>
  </sheetViews>
  <sheetFormatPr defaultRowHeight="14.5" x14ac:dyDescent="0.35"/>
  <cols>
    <col min="1" max="1" width="30.54296875" bestFit="1" customWidth="1"/>
    <col min="2" max="2" width="19.1796875" bestFit="1" customWidth="1"/>
    <col min="3" max="3" width="28" bestFit="1" customWidth="1"/>
    <col min="4" max="4" width="16.1796875" bestFit="1" customWidth="1"/>
  </cols>
  <sheetData>
    <row r="1" spans="1:4" x14ac:dyDescent="0.35">
      <c r="A1" s="6" t="s">
        <v>189</v>
      </c>
      <c r="B1" t="s">
        <v>191</v>
      </c>
      <c r="C1" t="s">
        <v>192</v>
      </c>
      <c r="D1" t="s">
        <v>193</v>
      </c>
    </row>
    <row r="2" spans="1:4" x14ac:dyDescent="0.35">
      <c r="A2" s="3" t="s">
        <v>93</v>
      </c>
      <c r="B2" s="1">
        <v>4</v>
      </c>
      <c r="C2" s="1">
        <v>153317.5</v>
      </c>
      <c r="D2" s="1">
        <v>28</v>
      </c>
    </row>
    <row r="3" spans="1:4" x14ac:dyDescent="0.35">
      <c r="A3" s="7" t="s">
        <v>168</v>
      </c>
      <c r="B3" s="1">
        <v>1</v>
      </c>
      <c r="C3" s="1">
        <v>27605</v>
      </c>
      <c r="D3" s="1">
        <v>18</v>
      </c>
    </row>
    <row r="4" spans="1:4" x14ac:dyDescent="0.35">
      <c r="A4" s="7" t="s">
        <v>165</v>
      </c>
      <c r="B4" s="1">
        <v>1</v>
      </c>
      <c r="C4" s="1">
        <v>362250</v>
      </c>
      <c r="D4" s="1">
        <v>38</v>
      </c>
    </row>
    <row r="5" spans="1:4" x14ac:dyDescent="0.35">
      <c r="A5" s="7" t="s">
        <v>166</v>
      </c>
      <c r="B5" s="1">
        <v>1</v>
      </c>
      <c r="C5" s="1">
        <v>138128</v>
      </c>
      <c r="D5" s="1">
        <v>41</v>
      </c>
    </row>
    <row r="6" spans="1:4" x14ac:dyDescent="0.35">
      <c r="A6" s="7" t="s">
        <v>167</v>
      </c>
      <c r="B6" s="1">
        <v>1</v>
      </c>
      <c r="C6" s="1">
        <v>85287</v>
      </c>
      <c r="D6" s="1">
        <v>15</v>
      </c>
    </row>
    <row r="7" spans="1:4" x14ac:dyDescent="0.35">
      <c r="A7" s="3" t="s">
        <v>34</v>
      </c>
      <c r="B7" s="1">
        <v>4</v>
      </c>
      <c r="C7" s="1">
        <v>94055.25</v>
      </c>
      <c r="D7" s="1">
        <v>22</v>
      </c>
    </row>
    <row r="8" spans="1:4" x14ac:dyDescent="0.35">
      <c r="A8" s="7" t="s">
        <v>146</v>
      </c>
      <c r="B8" s="1">
        <v>1</v>
      </c>
      <c r="C8" s="1">
        <v>39780</v>
      </c>
      <c r="D8" s="1">
        <v>20</v>
      </c>
    </row>
    <row r="9" spans="1:4" x14ac:dyDescent="0.35">
      <c r="A9" s="7" t="s">
        <v>158</v>
      </c>
      <c r="B9" s="1">
        <v>1</v>
      </c>
      <c r="C9" s="1">
        <v>100272</v>
      </c>
      <c r="D9" s="1">
        <v>22</v>
      </c>
    </row>
    <row r="10" spans="1:4" x14ac:dyDescent="0.35">
      <c r="A10" s="7" t="s">
        <v>172</v>
      </c>
      <c r="B10" s="1">
        <v>1</v>
      </c>
      <c r="C10" s="1">
        <v>173317</v>
      </c>
      <c r="D10" s="1">
        <v>26</v>
      </c>
    </row>
    <row r="11" spans="1:4" x14ac:dyDescent="0.35">
      <c r="A11" s="7" t="s">
        <v>159</v>
      </c>
      <c r="B11" s="1">
        <v>1</v>
      </c>
      <c r="C11" s="1">
        <v>62852</v>
      </c>
      <c r="D11" s="1">
        <v>20</v>
      </c>
    </row>
    <row r="12" spans="1:4" x14ac:dyDescent="0.35">
      <c r="A12" s="3" t="s">
        <v>35</v>
      </c>
      <c r="B12" s="1">
        <v>1</v>
      </c>
      <c r="C12" s="1">
        <v>80350</v>
      </c>
      <c r="D12" s="1">
        <v>17</v>
      </c>
    </row>
    <row r="13" spans="1:4" x14ac:dyDescent="0.35">
      <c r="A13" s="7" t="s">
        <v>164</v>
      </c>
      <c r="B13" s="1">
        <v>1</v>
      </c>
      <c r="C13" s="1">
        <v>80350</v>
      </c>
      <c r="D13" s="1">
        <v>17</v>
      </c>
    </row>
    <row r="14" spans="1:4" x14ac:dyDescent="0.35">
      <c r="A14" s="3" t="s">
        <v>12</v>
      </c>
      <c r="B14" s="1">
        <v>13</v>
      </c>
      <c r="C14" s="1">
        <v>85441.230769230766</v>
      </c>
      <c r="D14" s="1">
        <v>20.53846153846154</v>
      </c>
    </row>
    <row r="15" spans="1:4" x14ac:dyDescent="0.35">
      <c r="A15" s="7" t="s">
        <v>146</v>
      </c>
      <c r="B15" s="1">
        <v>4</v>
      </c>
      <c r="C15" s="1">
        <v>44857</v>
      </c>
      <c r="D15" s="1">
        <v>15.25</v>
      </c>
    </row>
    <row r="16" spans="1:4" x14ac:dyDescent="0.35">
      <c r="A16" s="7" t="s">
        <v>148</v>
      </c>
      <c r="B16" s="1">
        <v>1</v>
      </c>
      <c r="C16" s="1">
        <v>168449</v>
      </c>
      <c r="D16" s="1">
        <v>25</v>
      </c>
    </row>
    <row r="17" spans="1:4" x14ac:dyDescent="0.35">
      <c r="A17" s="7" t="s">
        <v>150</v>
      </c>
      <c r="B17" s="1">
        <v>3</v>
      </c>
      <c r="C17" s="1">
        <v>123688.66666666667</v>
      </c>
      <c r="D17" s="1">
        <v>27.333333333333332</v>
      </c>
    </row>
    <row r="18" spans="1:4" x14ac:dyDescent="0.35">
      <c r="A18" s="7" t="s">
        <v>144</v>
      </c>
      <c r="B18" s="1">
        <v>3</v>
      </c>
      <c r="C18" s="1">
        <v>81351.666666666672</v>
      </c>
      <c r="D18" s="1">
        <v>17.666666666666668</v>
      </c>
    </row>
    <row r="19" spans="1:4" x14ac:dyDescent="0.35">
      <c r="A19" s="7" t="s">
        <v>159</v>
      </c>
      <c r="B19" s="1">
        <v>2</v>
      </c>
      <c r="C19" s="1">
        <v>73869</v>
      </c>
      <c r="D19" s="1">
        <v>23</v>
      </c>
    </row>
    <row r="20" spans="1:4" x14ac:dyDescent="0.35">
      <c r="A20" s="3" t="s">
        <v>16</v>
      </c>
      <c r="B20" s="1">
        <v>39</v>
      </c>
      <c r="C20" s="1">
        <v>100953.67435897436</v>
      </c>
      <c r="D20" s="1">
        <v>32.051282051282051</v>
      </c>
    </row>
    <row r="21" spans="1:4" x14ac:dyDescent="0.35">
      <c r="A21" s="7" t="s">
        <v>149</v>
      </c>
      <c r="B21" s="1">
        <v>6</v>
      </c>
      <c r="C21" s="1">
        <v>28843</v>
      </c>
      <c r="D21" s="1">
        <v>24.666666666666668</v>
      </c>
    </row>
    <row r="22" spans="1:4" x14ac:dyDescent="0.35">
      <c r="A22" s="7" t="s">
        <v>153</v>
      </c>
      <c r="B22" s="1">
        <v>3</v>
      </c>
      <c r="C22" s="1">
        <v>243933.33333333334</v>
      </c>
      <c r="D22" s="1">
        <v>39.666666666666664</v>
      </c>
    </row>
    <row r="23" spans="1:4" x14ac:dyDescent="0.35">
      <c r="A23" s="7" t="s">
        <v>152</v>
      </c>
      <c r="B23" s="1">
        <v>2</v>
      </c>
      <c r="C23" s="1">
        <v>189264</v>
      </c>
      <c r="D23" s="1">
        <v>42.5</v>
      </c>
    </row>
    <row r="24" spans="1:4" x14ac:dyDescent="0.35">
      <c r="A24" s="7" t="s">
        <v>154</v>
      </c>
      <c r="B24" s="1">
        <v>10</v>
      </c>
      <c r="C24" s="1">
        <v>134526.70000000001</v>
      </c>
      <c r="D24" s="1">
        <v>34.4</v>
      </c>
    </row>
    <row r="25" spans="1:4" x14ac:dyDescent="0.35">
      <c r="A25" s="7" t="s">
        <v>151</v>
      </c>
      <c r="B25" s="1">
        <v>6</v>
      </c>
      <c r="C25" s="1">
        <v>99256.5</v>
      </c>
      <c r="D25" s="1">
        <v>42</v>
      </c>
    </row>
    <row r="26" spans="1:4" x14ac:dyDescent="0.35">
      <c r="A26" s="7" t="s">
        <v>155</v>
      </c>
      <c r="B26" s="1">
        <v>12</v>
      </c>
      <c r="C26" s="1">
        <v>59416.775000000001</v>
      </c>
      <c r="D26" s="1">
        <v>25.166666666666668</v>
      </c>
    </row>
    <row r="27" spans="1:4" x14ac:dyDescent="0.35">
      <c r="A27" s="3" t="s">
        <v>30</v>
      </c>
      <c r="B27" s="1">
        <v>5</v>
      </c>
      <c r="C27" s="1">
        <v>77906.042000000001</v>
      </c>
      <c r="D27" s="1">
        <v>30.4</v>
      </c>
    </row>
    <row r="28" spans="1:4" x14ac:dyDescent="0.35">
      <c r="A28" s="7" t="s">
        <v>157</v>
      </c>
      <c r="B28" s="1">
        <v>1</v>
      </c>
      <c r="C28" s="1">
        <v>137842</v>
      </c>
      <c r="D28" s="1">
        <v>63</v>
      </c>
    </row>
    <row r="29" spans="1:4" x14ac:dyDescent="0.35">
      <c r="A29" s="7" t="s">
        <v>163</v>
      </c>
      <c r="B29" s="1">
        <v>2</v>
      </c>
      <c r="C29" s="1">
        <v>37862.5</v>
      </c>
      <c r="D29" s="1">
        <v>18</v>
      </c>
    </row>
    <row r="30" spans="1:4" x14ac:dyDescent="0.35">
      <c r="A30" s="7" t="s">
        <v>169</v>
      </c>
      <c r="B30" s="1">
        <v>1</v>
      </c>
      <c r="C30" s="1">
        <v>109561</v>
      </c>
      <c r="D30" s="1">
        <v>16</v>
      </c>
    </row>
    <row r="31" spans="1:4" x14ac:dyDescent="0.35">
      <c r="A31" s="7" t="s">
        <v>156</v>
      </c>
      <c r="B31" s="1">
        <v>1</v>
      </c>
      <c r="C31" s="1">
        <v>66402.210000000006</v>
      </c>
      <c r="D31" s="1">
        <v>37</v>
      </c>
    </row>
    <row r="32" spans="1:4" x14ac:dyDescent="0.35">
      <c r="A32" s="3" t="s">
        <v>74</v>
      </c>
      <c r="B32" s="1">
        <v>22</v>
      </c>
      <c r="C32" s="1">
        <v>123013.78545454546</v>
      </c>
      <c r="D32" s="1">
        <v>22.727272727272727</v>
      </c>
    </row>
    <row r="33" spans="1:4" x14ac:dyDescent="0.35">
      <c r="A33" s="7" t="s">
        <v>149</v>
      </c>
      <c r="B33" s="1">
        <v>5</v>
      </c>
      <c r="C33" s="1">
        <v>41178</v>
      </c>
      <c r="D33" s="1">
        <v>39</v>
      </c>
    </row>
    <row r="34" spans="1:4" x14ac:dyDescent="0.35">
      <c r="A34" s="7" t="s">
        <v>170</v>
      </c>
      <c r="B34" s="1">
        <v>1</v>
      </c>
      <c r="C34" s="1">
        <v>241749</v>
      </c>
      <c r="D34" s="1">
        <v>10</v>
      </c>
    </row>
    <row r="35" spans="1:4" x14ac:dyDescent="0.35">
      <c r="A35" s="7" t="s">
        <v>153</v>
      </c>
      <c r="B35" s="1">
        <v>3</v>
      </c>
      <c r="C35" s="1">
        <v>267407.4266666667</v>
      </c>
      <c r="D35" s="1">
        <v>19.666666666666668</v>
      </c>
    </row>
    <row r="36" spans="1:4" x14ac:dyDescent="0.35">
      <c r="A36" s="7" t="s">
        <v>152</v>
      </c>
      <c r="B36" s="1">
        <v>1</v>
      </c>
      <c r="C36" s="1">
        <v>171238</v>
      </c>
      <c r="D36" s="1">
        <v>18</v>
      </c>
    </row>
    <row r="37" spans="1:4" x14ac:dyDescent="0.35">
      <c r="A37" s="7" t="s">
        <v>154</v>
      </c>
      <c r="B37" s="1">
        <v>4</v>
      </c>
      <c r="C37" s="1">
        <v>148313.25</v>
      </c>
      <c r="D37" s="1">
        <v>19.75</v>
      </c>
    </row>
    <row r="38" spans="1:4" x14ac:dyDescent="0.35">
      <c r="A38" s="7" t="s">
        <v>151</v>
      </c>
      <c r="B38" s="1">
        <v>5</v>
      </c>
      <c r="C38" s="1">
        <v>96225.8</v>
      </c>
      <c r="D38" s="1">
        <v>15.8</v>
      </c>
    </row>
    <row r="39" spans="1:4" x14ac:dyDescent="0.35">
      <c r="A39" s="7" t="s">
        <v>155</v>
      </c>
      <c r="B39" s="1">
        <v>3</v>
      </c>
      <c r="C39" s="1">
        <v>70274</v>
      </c>
      <c r="D39" s="1">
        <v>20</v>
      </c>
    </row>
    <row r="40" spans="1:4" x14ac:dyDescent="0.35">
      <c r="A40" s="3" t="s">
        <v>33</v>
      </c>
      <c r="B40" s="1">
        <v>8</v>
      </c>
      <c r="C40" s="1">
        <v>101313.36874999999</v>
      </c>
      <c r="D40" s="1">
        <v>28.75</v>
      </c>
    </row>
    <row r="41" spans="1:4" x14ac:dyDescent="0.35">
      <c r="A41" s="7" t="s">
        <v>146</v>
      </c>
      <c r="B41" s="1">
        <v>2</v>
      </c>
      <c r="C41" s="1">
        <v>46249</v>
      </c>
      <c r="D41" s="1">
        <v>26</v>
      </c>
    </row>
    <row r="42" spans="1:4" x14ac:dyDescent="0.35">
      <c r="A42" s="7" t="s">
        <v>160</v>
      </c>
      <c r="B42" s="1">
        <v>1</v>
      </c>
      <c r="C42" s="1">
        <v>175052</v>
      </c>
      <c r="D42" s="1">
        <v>38</v>
      </c>
    </row>
    <row r="43" spans="1:4" x14ac:dyDescent="0.35">
      <c r="A43" s="7" t="s">
        <v>162</v>
      </c>
      <c r="B43" s="1">
        <v>2</v>
      </c>
      <c r="C43" s="1">
        <v>115101</v>
      </c>
      <c r="D43" s="1">
        <v>25</v>
      </c>
    </row>
    <row r="44" spans="1:4" x14ac:dyDescent="0.35">
      <c r="A44" s="7" t="s">
        <v>159</v>
      </c>
      <c r="B44" s="1">
        <v>2</v>
      </c>
      <c r="C44" s="1">
        <v>78287.475000000006</v>
      </c>
      <c r="D44" s="1">
        <v>29</v>
      </c>
    </row>
    <row r="45" spans="1:4" x14ac:dyDescent="0.35">
      <c r="A45" s="7" t="s">
        <v>161</v>
      </c>
      <c r="B45" s="1">
        <v>1</v>
      </c>
      <c r="C45" s="1">
        <v>156180</v>
      </c>
      <c r="D45" s="1">
        <v>32</v>
      </c>
    </row>
    <row r="46" spans="1:4" x14ac:dyDescent="0.35">
      <c r="A46" s="3" t="s">
        <v>9</v>
      </c>
      <c r="B46" s="1">
        <v>35</v>
      </c>
      <c r="C46" s="1">
        <v>75529.777142857143</v>
      </c>
      <c r="D46" s="1">
        <v>25.114285714285714</v>
      </c>
    </row>
    <row r="47" spans="1:4" x14ac:dyDescent="0.35">
      <c r="A47" s="7" t="s">
        <v>149</v>
      </c>
      <c r="B47" s="1">
        <v>10</v>
      </c>
      <c r="C47" s="1">
        <v>26455.32</v>
      </c>
      <c r="D47" s="1">
        <v>16.3</v>
      </c>
    </row>
    <row r="48" spans="1:4" x14ac:dyDescent="0.35">
      <c r="A48" s="7" t="s">
        <v>153</v>
      </c>
      <c r="B48" s="1">
        <v>4</v>
      </c>
      <c r="C48" s="1">
        <v>177479</v>
      </c>
      <c r="D48" s="1">
        <v>54.75</v>
      </c>
    </row>
    <row r="49" spans="1:4" x14ac:dyDescent="0.35">
      <c r="A49" s="7" t="s">
        <v>152</v>
      </c>
      <c r="B49" s="1">
        <v>2</v>
      </c>
      <c r="C49" s="1">
        <v>145257</v>
      </c>
      <c r="D49" s="1">
        <v>22</v>
      </c>
    </row>
    <row r="50" spans="1:4" x14ac:dyDescent="0.35">
      <c r="A50" s="7" t="s">
        <v>154</v>
      </c>
      <c r="B50" s="1">
        <v>3</v>
      </c>
      <c r="C50" s="1">
        <v>129558</v>
      </c>
      <c r="D50" s="1">
        <v>30.333333333333332</v>
      </c>
    </row>
    <row r="51" spans="1:4" x14ac:dyDescent="0.35">
      <c r="A51" s="7" t="s">
        <v>151</v>
      </c>
      <c r="B51" s="1">
        <v>5</v>
      </c>
      <c r="C51" s="1">
        <v>86518</v>
      </c>
      <c r="D51" s="1">
        <v>24.2</v>
      </c>
    </row>
    <row r="52" spans="1:4" x14ac:dyDescent="0.35">
      <c r="A52" s="7" t="s">
        <v>155</v>
      </c>
      <c r="B52" s="1">
        <v>11</v>
      </c>
      <c r="C52" s="1">
        <v>50663.181818181816</v>
      </c>
      <c r="D52" s="1">
        <v>21.90909090909091</v>
      </c>
    </row>
    <row r="53" spans="1:4" x14ac:dyDescent="0.35">
      <c r="A53" s="3" t="s">
        <v>20</v>
      </c>
      <c r="B53" s="1">
        <v>3</v>
      </c>
      <c r="C53" s="1">
        <v>87081.333333333328</v>
      </c>
      <c r="D53" s="1">
        <v>37</v>
      </c>
    </row>
    <row r="54" spans="1:4" x14ac:dyDescent="0.35">
      <c r="A54" s="7" t="s">
        <v>154</v>
      </c>
      <c r="B54" s="1">
        <v>1</v>
      </c>
      <c r="C54" s="1">
        <v>112671</v>
      </c>
      <c r="D54" s="1">
        <v>21</v>
      </c>
    </row>
    <row r="55" spans="1:4" x14ac:dyDescent="0.35">
      <c r="A55" s="7" t="s">
        <v>151</v>
      </c>
      <c r="B55" s="1">
        <v>2</v>
      </c>
      <c r="C55" s="1">
        <v>74286.5</v>
      </c>
      <c r="D55" s="1">
        <v>45</v>
      </c>
    </row>
    <row r="56" spans="1:4" x14ac:dyDescent="0.35">
      <c r="A56" s="3" t="s">
        <v>27</v>
      </c>
      <c r="B56" s="1">
        <v>15</v>
      </c>
      <c r="C56" s="1">
        <v>137720.79999999999</v>
      </c>
      <c r="D56" s="1">
        <v>25</v>
      </c>
    </row>
    <row r="57" spans="1:4" x14ac:dyDescent="0.35">
      <c r="A57" s="7" t="s">
        <v>149</v>
      </c>
      <c r="B57" s="1">
        <v>1</v>
      </c>
      <c r="C57" s="1">
        <v>20193</v>
      </c>
      <c r="D57" s="1">
        <v>24</v>
      </c>
    </row>
    <row r="58" spans="1:4" x14ac:dyDescent="0.35">
      <c r="A58" s="7" t="s">
        <v>153</v>
      </c>
      <c r="B58" s="1">
        <v>2</v>
      </c>
      <c r="C58" s="1">
        <v>460582</v>
      </c>
      <c r="D58" s="1">
        <v>15</v>
      </c>
    </row>
    <row r="59" spans="1:4" x14ac:dyDescent="0.35">
      <c r="A59" s="7" t="s">
        <v>152</v>
      </c>
      <c r="B59" s="1">
        <v>1</v>
      </c>
      <c r="C59" s="1">
        <v>163752</v>
      </c>
      <c r="D59" s="1">
        <v>39</v>
      </c>
    </row>
    <row r="60" spans="1:4" x14ac:dyDescent="0.35">
      <c r="A60" s="7" t="s">
        <v>154</v>
      </c>
      <c r="B60" s="1">
        <v>4</v>
      </c>
      <c r="C60" s="1">
        <v>110499</v>
      </c>
      <c r="D60" s="1">
        <v>30.75</v>
      </c>
    </row>
    <row r="61" spans="1:4" x14ac:dyDescent="0.35">
      <c r="A61" s="7" t="s">
        <v>151</v>
      </c>
      <c r="B61" s="1">
        <v>5</v>
      </c>
      <c r="C61" s="1">
        <v>86109</v>
      </c>
      <c r="D61" s="1">
        <v>23.6</v>
      </c>
    </row>
    <row r="62" spans="1:4" x14ac:dyDescent="0.35">
      <c r="A62" s="7" t="s">
        <v>155</v>
      </c>
      <c r="B62" s="1">
        <v>2</v>
      </c>
      <c r="C62" s="1">
        <v>44081</v>
      </c>
      <c r="D62" s="1">
        <v>20.5</v>
      </c>
    </row>
    <row r="63" spans="1:4" x14ac:dyDescent="0.35">
      <c r="A63" s="3" t="s">
        <v>14</v>
      </c>
      <c r="B63" s="1">
        <v>52</v>
      </c>
      <c r="C63" s="1">
        <v>51658.887884615382</v>
      </c>
      <c r="D63" s="1">
        <v>20.923076923076923</v>
      </c>
    </row>
    <row r="64" spans="1:4" x14ac:dyDescent="0.35">
      <c r="A64" s="7" t="s">
        <v>149</v>
      </c>
      <c r="B64" s="1">
        <v>7</v>
      </c>
      <c r="C64" s="1">
        <v>25006.938571428571</v>
      </c>
      <c r="D64" s="1">
        <v>18.428571428571427</v>
      </c>
    </row>
    <row r="65" spans="1:4" x14ac:dyDescent="0.35">
      <c r="A65" s="7" t="s">
        <v>153</v>
      </c>
      <c r="B65" s="1">
        <v>2</v>
      </c>
      <c r="C65" s="1">
        <v>171060.5</v>
      </c>
      <c r="D65" s="1">
        <v>28.5</v>
      </c>
    </row>
    <row r="66" spans="1:4" x14ac:dyDescent="0.35">
      <c r="A66" s="7" t="s">
        <v>152</v>
      </c>
      <c r="B66" s="1">
        <v>1</v>
      </c>
      <c r="C66" s="1">
        <v>112294</v>
      </c>
      <c r="D66" s="1">
        <v>30</v>
      </c>
    </row>
    <row r="67" spans="1:4" x14ac:dyDescent="0.35">
      <c r="A67" s="7" t="s">
        <v>154</v>
      </c>
      <c r="B67" s="1">
        <v>12</v>
      </c>
      <c r="C67" s="1">
        <v>69415.833333333328</v>
      </c>
      <c r="D67" s="1">
        <v>19.916666666666668</v>
      </c>
    </row>
    <row r="68" spans="1:4" x14ac:dyDescent="0.35">
      <c r="A68" s="7" t="s">
        <v>151</v>
      </c>
      <c r="B68" s="1">
        <v>13</v>
      </c>
      <c r="C68" s="1">
        <v>45657.123076923075</v>
      </c>
      <c r="D68" s="1">
        <v>22.923076923076923</v>
      </c>
    </row>
    <row r="69" spans="1:4" x14ac:dyDescent="0.35">
      <c r="A69" s="7" t="s">
        <v>155</v>
      </c>
      <c r="B69" s="1">
        <v>17</v>
      </c>
      <c r="C69" s="1">
        <v>37074.470588235294</v>
      </c>
      <c r="D69" s="1">
        <v>19.705882352941178</v>
      </c>
    </row>
    <row r="70" spans="1:4" x14ac:dyDescent="0.35">
      <c r="A70" s="3" t="s">
        <v>190</v>
      </c>
      <c r="B70" s="1">
        <v>201</v>
      </c>
      <c r="C70" s="1">
        <v>87965.030398009942</v>
      </c>
      <c r="D70" s="1">
        <v>25.218905472636816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A74A-8FB6-4ED3-8EEC-8C4A164DD6CD}">
  <dimension ref="A1:C206"/>
  <sheetViews>
    <sheetView topLeftCell="A188" workbookViewId="0">
      <selection activeCell="A6" sqref="A6:B206"/>
    </sheetView>
  </sheetViews>
  <sheetFormatPr defaultRowHeight="14.5" x14ac:dyDescent="0.35"/>
  <cols>
    <col min="1" max="1" width="18.26953125" bestFit="1" customWidth="1"/>
    <col min="2" max="2" width="18.36328125" bestFit="1" customWidth="1"/>
  </cols>
  <sheetData>
    <row r="1" spans="1:3" x14ac:dyDescent="0.35">
      <c r="A1" s="10"/>
      <c r="B1" s="10" t="s">
        <v>178</v>
      </c>
      <c r="C1" s="10" t="s">
        <v>180</v>
      </c>
    </row>
    <row r="2" spans="1:3" x14ac:dyDescent="0.35">
      <c r="A2" s="8" t="s">
        <v>178</v>
      </c>
      <c r="B2" s="8">
        <v>1</v>
      </c>
      <c r="C2" s="8"/>
    </row>
    <row r="3" spans="1:3" ht="15" thickBot="1" x14ac:dyDescent="0.4">
      <c r="A3" s="9" t="s">
        <v>180</v>
      </c>
      <c r="B3" s="9">
        <v>0.17920976560385066</v>
      </c>
      <c r="C3" s="9">
        <v>1</v>
      </c>
    </row>
    <row r="6" spans="1:3" x14ac:dyDescent="0.35">
      <c r="A6">
        <v>28334</v>
      </c>
      <c r="B6">
        <v>20</v>
      </c>
    </row>
    <row r="7" spans="1:3" x14ac:dyDescent="0.35">
      <c r="A7">
        <v>56555</v>
      </c>
      <c r="B7">
        <v>10</v>
      </c>
    </row>
    <row r="8" spans="1:3" x14ac:dyDescent="0.35">
      <c r="A8">
        <v>26887</v>
      </c>
      <c r="B8">
        <v>19</v>
      </c>
    </row>
    <row r="9" spans="1:3" x14ac:dyDescent="0.35">
      <c r="A9">
        <v>29678.42</v>
      </c>
      <c r="B9">
        <v>19</v>
      </c>
    </row>
    <row r="10" spans="1:3" x14ac:dyDescent="0.35">
      <c r="A10">
        <v>168449</v>
      </c>
      <c r="B10">
        <v>25</v>
      </c>
    </row>
    <row r="11" spans="1:3" x14ac:dyDescent="0.35">
      <c r="A11">
        <v>38917</v>
      </c>
      <c r="B11">
        <v>16</v>
      </c>
    </row>
    <row r="12" spans="1:3" x14ac:dyDescent="0.35">
      <c r="A12">
        <v>79585</v>
      </c>
      <c r="B12">
        <v>22</v>
      </c>
    </row>
    <row r="13" spans="1:3" x14ac:dyDescent="0.35">
      <c r="A13">
        <v>25990</v>
      </c>
      <c r="B13">
        <v>10</v>
      </c>
    </row>
    <row r="14" spans="1:3" x14ac:dyDescent="0.35">
      <c r="A14">
        <v>100507</v>
      </c>
      <c r="B14">
        <v>70</v>
      </c>
    </row>
    <row r="15" spans="1:3" x14ac:dyDescent="0.35">
      <c r="A15">
        <v>193565</v>
      </c>
      <c r="B15">
        <v>54</v>
      </c>
    </row>
    <row r="16" spans="1:3" x14ac:dyDescent="0.35">
      <c r="A16">
        <v>186310</v>
      </c>
      <c r="B16">
        <v>62</v>
      </c>
    </row>
    <row r="17" spans="1:2" x14ac:dyDescent="0.35">
      <c r="A17">
        <v>108307</v>
      </c>
      <c r="B17">
        <v>59</v>
      </c>
    </row>
    <row r="18" spans="1:2" x14ac:dyDescent="0.35">
      <c r="A18">
        <v>186310</v>
      </c>
      <c r="B18">
        <v>62</v>
      </c>
    </row>
    <row r="19" spans="1:2" x14ac:dyDescent="0.35">
      <c r="A19">
        <v>186310</v>
      </c>
      <c r="B19">
        <v>62</v>
      </c>
    </row>
    <row r="20" spans="1:2" x14ac:dyDescent="0.35">
      <c r="A20">
        <v>111118</v>
      </c>
      <c r="B20">
        <v>67</v>
      </c>
    </row>
    <row r="21" spans="1:2" x14ac:dyDescent="0.35">
      <c r="A21">
        <v>72242</v>
      </c>
      <c r="B21">
        <v>63</v>
      </c>
    </row>
    <row r="22" spans="1:2" x14ac:dyDescent="0.35">
      <c r="A22">
        <v>39207.300000000003</v>
      </c>
      <c r="B22">
        <v>48</v>
      </c>
    </row>
    <row r="23" spans="1:2" x14ac:dyDescent="0.35">
      <c r="A23">
        <v>168154</v>
      </c>
      <c r="B23">
        <v>47</v>
      </c>
    </row>
    <row r="24" spans="1:2" x14ac:dyDescent="0.35">
      <c r="A24">
        <v>23874.15</v>
      </c>
      <c r="B24">
        <v>16</v>
      </c>
    </row>
    <row r="25" spans="1:2" x14ac:dyDescent="0.35">
      <c r="A25">
        <v>299552</v>
      </c>
      <c r="B25">
        <v>43</v>
      </c>
    </row>
    <row r="26" spans="1:2" x14ac:dyDescent="0.35">
      <c r="A26">
        <v>83266</v>
      </c>
      <c r="B26">
        <v>42</v>
      </c>
    </row>
    <row r="27" spans="1:2" x14ac:dyDescent="0.35">
      <c r="A27">
        <v>35414</v>
      </c>
      <c r="B27">
        <v>37</v>
      </c>
    </row>
    <row r="28" spans="1:2" x14ac:dyDescent="0.35">
      <c r="A28">
        <v>134816</v>
      </c>
      <c r="B28">
        <v>40</v>
      </c>
    </row>
    <row r="29" spans="1:2" x14ac:dyDescent="0.35">
      <c r="A29">
        <v>26745</v>
      </c>
      <c r="B29">
        <v>15</v>
      </c>
    </row>
    <row r="30" spans="1:2" x14ac:dyDescent="0.35">
      <c r="A30">
        <v>38458</v>
      </c>
      <c r="B30">
        <v>20</v>
      </c>
    </row>
    <row r="31" spans="1:2" x14ac:dyDescent="0.35">
      <c r="A31">
        <v>138721</v>
      </c>
      <c r="B31">
        <v>33</v>
      </c>
    </row>
    <row r="32" spans="1:2" x14ac:dyDescent="0.35">
      <c r="A32">
        <v>123906</v>
      </c>
      <c r="B32">
        <v>36</v>
      </c>
    </row>
    <row r="33" spans="1:2" x14ac:dyDescent="0.35">
      <c r="A33">
        <v>69237</v>
      </c>
      <c r="B33">
        <v>42</v>
      </c>
    </row>
    <row r="34" spans="1:2" x14ac:dyDescent="0.35">
      <c r="A34">
        <v>137842</v>
      </c>
      <c r="B34">
        <v>63</v>
      </c>
    </row>
    <row r="35" spans="1:2" x14ac:dyDescent="0.35">
      <c r="A35">
        <v>80716</v>
      </c>
      <c r="B35">
        <v>34</v>
      </c>
    </row>
    <row r="36" spans="1:2" x14ac:dyDescent="0.35">
      <c r="A36">
        <v>45498</v>
      </c>
      <c r="B36">
        <v>15</v>
      </c>
    </row>
    <row r="37" spans="1:2" x14ac:dyDescent="0.35">
      <c r="A37">
        <v>106290</v>
      </c>
      <c r="B37">
        <v>24</v>
      </c>
    </row>
    <row r="38" spans="1:2" x14ac:dyDescent="0.35">
      <c r="A38">
        <v>40113</v>
      </c>
      <c r="B38">
        <v>34</v>
      </c>
    </row>
    <row r="39" spans="1:2" x14ac:dyDescent="0.35">
      <c r="A39">
        <v>39780</v>
      </c>
      <c r="B39">
        <v>20</v>
      </c>
    </row>
    <row r="40" spans="1:2" x14ac:dyDescent="0.35">
      <c r="A40">
        <v>52385</v>
      </c>
      <c r="B40">
        <v>18</v>
      </c>
    </row>
    <row r="41" spans="1:2" x14ac:dyDescent="0.35">
      <c r="A41">
        <v>749564</v>
      </c>
      <c r="B41">
        <v>8</v>
      </c>
    </row>
    <row r="42" spans="1:2" x14ac:dyDescent="0.35">
      <c r="A42">
        <v>171600</v>
      </c>
      <c r="B42">
        <v>22</v>
      </c>
    </row>
    <row r="43" spans="1:2" x14ac:dyDescent="0.35">
      <c r="A43">
        <v>234050</v>
      </c>
      <c r="B43">
        <v>35</v>
      </c>
    </row>
    <row r="44" spans="1:2" x14ac:dyDescent="0.35">
      <c r="A44">
        <v>100272</v>
      </c>
      <c r="B44">
        <v>22</v>
      </c>
    </row>
    <row r="45" spans="1:2" x14ac:dyDescent="0.35">
      <c r="A45">
        <v>173317</v>
      </c>
      <c r="B45">
        <v>26</v>
      </c>
    </row>
    <row r="46" spans="1:2" x14ac:dyDescent="0.35">
      <c r="A46">
        <v>80350</v>
      </c>
      <c r="B46">
        <v>17</v>
      </c>
    </row>
    <row r="47" spans="1:2" x14ac:dyDescent="0.35">
      <c r="A47">
        <v>121422</v>
      </c>
      <c r="B47">
        <v>15</v>
      </c>
    </row>
    <row r="48" spans="1:2" x14ac:dyDescent="0.35">
      <c r="A48">
        <v>43249</v>
      </c>
      <c r="B48">
        <v>31</v>
      </c>
    </row>
    <row r="49" spans="1:2" x14ac:dyDescent="0.35">
      <c r="A49">
        <v>71873</v>
      </c>
      <c r="B49">
        <v>32</v>
      </c>
    </row>
    <row r="50" spans="1:2" x14ac:dyDescent="0.35">
      <c r="A50">
        <v>120371</v>
      </c>
      <c r="B50">
        <v>23</v>
      </c>
    </row>
    <row r="51" spans="1:2" x14ac:dyDescent="0.35">
      <c r="A51">
        <v>184963</v>
      </c>
      <c r="B51">
        <v>31</v>
      </c>
    </row>
    <row r="52" spans="1:2" x14ac:dyDescent="0.35">
      <c r="A52">
        <v>112294</v>
      </c>
      <c r="B52">
        <v>30</v>
      </c>
    </row>
    <row r="53" spans="1:2" x14ac:dyDescent="0.35">
      <c r="A53">
        <v>141672</v>
      </c>
      <c r="B53">
        <v>29</v>
      </c>
    </row>
    <row r="54" spans="1:2" x14ac:dyDescent="0.35">
      <c r="A54">
        <v>76752</v>
      </c>
      <c r="B54">
        <v>9</v>
      </c>
    </row>
    <row r="55" spans="1:2" x14ac:dyDescent="0.35">
      <c r="A55">
        <v>175052</v>
      </c>
      <c r="B55">
        <v>38</v>
      </c>
    </row>
    <row r="56" spans="1:2" x14ac:dyDescent="0.35">
      <c r="A56">
        <v>129273</v>
      </c>
      <c r="B56">
        <v>44</v>
      </c>
    </row>
    <row r="57" spans="1:2" x14ac:dyDescent="0.35">
      <c r="A57">
        <v>60733.95</v>
      </c>
      <c r="B57">
        <v>32</v>
      </c>
    </row>
    <row r="58" spans="1:2" x14ac:dyDescent="0.35">
      <c r="A58">
        <v>156180</v>
      </c>
      <c r="B58">
        <v>32</v>
      </c>
    </row>
    <row r="59" spans="1:2" x14ac:dyDescent="0.35">
      <c r="A59">
        <v>87979</v>
      </c>
      <c r="B59">
        <v>27</v>
      </c>
    </row>
    <row r="60" spans="1:2" x14ac:dyDescent="0.35">
      <c r="A60">
        <v>45619</v>
      </c>
      <c r="B60">
        <v>25</v>
      </c>
    </row>
    <row r="61" spans="1:2" x14ac:dyDescent="0.35">
      <c r="A61">
        <v>87718</v>
      </c>
      <c r="B61">
        <v>22</v>
      </c>
    </row>
    <row r="62" spans="1:2" x14ac:dyDescent="0.35">
      <c r="A62">
        <v>76331</v>
      </c>
      <c r="B62">
        <v>27</v>
      </c>
    </row>
    <row r="63" spans="1:2" x14ac:dyDescent="0.35">
      <c r="A63">
        <v>115101</v>
      </c>
      <c r="B63">
        <v>25</v>
      </c>
    </row>
    <row r="64" spans="1:2" x14ac:dyDescent="0.35">
      <c r="A64">
        <v>145025</v>
      </c>
      <c r="B64">
        <v>26</v>
      </c>
    </row>
    <row r="65" spans="1:2" x14ac:dyDescent="0.35">
      <c r="A65">
        <v>115101</v>
      </c>
      <c r="B65">
        <v>25</v>
      </c>
    </row>
    <row r="66" spans="1:2" x14ac:dyDescent="0.35">
      <c r="A66">
        <v>49609</v>
      </c>
      <c r="B66">
        <v>19</v>
      </c>
    </row>
    <row r="67" spans="1:2" x14ac:dyDescent="0.35">
      <c r="A67">
        <v>26116</v>
      </c>
      <c r="B67">
        <v>17</v>
      </c>
    </row>
    <row r="68" spans="1:2" x14ac:dyDescent="0.35">
      <c r="A68">
        <v>109561</v>
      </c>
      <c r="B68">
        <v>16</v>
      </c>
    </row>
    <row r="69" spans="1:2" x14ac:dyDescent="0.35">
      <c r="A69">
        <v>66402.210000000006</v>
      </c>
      <c r="B69">
        <v>37</v>
      </c>
    </row>
    <row r="70" spans="1:2" x14ac:dyDescent="0.35">
      <c r="A70">
        <v>46210</v>
      </c>
      <c r="B70">
        <v>8</v>
      </c>
    </row>
    <row r="71" spans="1:2" x14ac:dyDescent="0.35">
      <c r="A71">
        <v>163752</v>
      </c>
      <c r="B71">
        <v>39</v>
      </c>
    </row>
    <row r="72" spans="1:2" x14ac:dyDescent="0.35">
      <c r="A72">
        <v>23914</v>
      </c>
      <c r="B72">
        <v>22</v>
      </c>
    </row>
    <row r="73" spans="1:2" x14ac:dyDescent="0.35">
      <c r="A73">
        <v>141690</v>
      </c>
      <c r="B73">
        <v>16</v>
      </c>
    </row>
    <row r="74" spans="1:2" x14ac:dyDescent="0.35">
      <c r="A74">
        <v>47927</v>
      </c>
      <c r="B74">
        <v>23</v>
      </c>
    </row>
    <row r="75" spans="1:2" x14ac:dyDescent="0.35">
      <c r="A75">
        <v>53089</v>
      </c>
      <c r="B75">
        <v>24</v>
      </c>
    </row>
    <row r="76" spans="1:2" x14ac:dyDescent="0.35">
      <c r="A76">
        <v>110844</v>
      </c>
      <c r="B76">
        <v>42</v>
      </c>
    </row>
    <row r="77" spans="1:2" x14ac:dyDescent="0.35">
      <c r="A77">
        <v>150986</v>
      </c>
      <c r="B77">
        <v>33</v>
      </c>
    </row>
    <row r="78" spans="1:2" x14ac:dyDescent="0.35">
      <c r="A78">
        <v>20193</v>
      </c>
      <c r="B78">
        <v>24</v>
      </c>
    </row>
    <row r="79" spans="1:2" x14ac:dyDescent="0.35">
      <c r="A79">
        <v>53062</v>
      </c>
      <c r="B79">
        <v>23</v>
      </c>
    </row>
    <row r="80" spans="1:2" x14ac:dyDescent="0.35">
      <c r="A80">
        <v>59002</v>
      </c>
      <c r="B80">
        <v>21</v>
      </c>
    </row>
    <row r="81" spans="1:2" x14ac:dyDescent="0.35">
      <c r="A81">
        <v>89732</v>
      </c>
      <c r="B81">
        <v>19</v>
      </c>
    </row>
    <row r="82" spans="1:2" x14ac:dyDescent="0.35">
      <c r="A82">
        <v>74297</v>
      </c>
      <c r="B82">
        <v>16</v>
      </c>
    </row>
    <row r="83" spans="1:2" x14ac:dyDescent="0.35">
      <c r="A83">
        <v>70209</v>
      </c>
      <c r="B83">
        <v>16</v>
      </c>
    </row>
    <row r="84" spans="1:2" x14ac:dyDescent="0.35">
      <c r="A84">
        <v>53666</v>
      </c>
      <c r="B84">
        <v>15</v>
      </c>
    </row>
    <row r="85" spans="1:2" x14ac:dyDescent="0.35">
      <c r="A85">
        <v>130646</v>
      </c>
      <c r="B85">
        <v>40</v>
      </c>
    </row>
    <row r="86" spans="1:2" x14ac:dyDescent="0.35">
      <c r="A86">
        <v>54424</v>
      </c>
      <c r="B86">
        <v>14</v>
      </c>
    </row>
    <row r="87" spans="1:2" x14ac:dyDescent="0.35">
      <c r="A87">
        <v>46318</v>
      </c>
      <c r="B87">
        <v>22</v>
      </c>
    </row>
    <row r="88" spans="1:2" x14ac:dyDescent="0.35">
      <c r="A88">
        <v>148824</v>
      </c>
      <c r="B88">
        <v>28</v>
      </c>
    </row>
    <row r="89" spans="1:2" x14ac:dyDescent="0.35">
      <c r="A89">
        <v>67980</v>
      </c>
      <c r="B89">
        <v>18</v>
      </c>
    </row>
    <row r="90" spans="1:2" x14ac:dyDescent="0.35">
      <c r="A90">
        <v>112671</v>
      </c>
      <c r="B90">
        <v>21</v>
      </c>
    </row>
    <row r="91" spans="1:2" x14ac:dyDescent="0.35">
      <c r="A91">
        <v>49462</v>
      </c>
      <c r="B91">
        <v>35</v>
      </c>
    </row>
    <row r="92" spans="1:2" x14ac:dyDescent="0.35">
      <c r="A92">
        <v>20717</v>
      </c>
      <c r="B92">
        <v>21</v>
      </c>
    </row>
    <row r="93" spans="1:2" x14ac:dyDescent="0.35">
      <c r="A93">
        <v>82201</v>
      </c>
      <c r="B93">
        <v>20</v>
      </c>
    </row>
    <row r="94" spans="1:2" x14ac:dyDescent="0.35">
      <c r="A94">
        <v>93720</v>
      </c>
      <c r="B94">
        <v>24</v>
      </c>
    </row>
    <row r="95" spans="1:2" x14ac:dyDescent="0.35">
      <c r="A95">
        <v>93293</v>
      </c>
      <c r="B95">
        <v>22</v>
      </c>
    </row>
    <row r="96" spans="1:2" x14ac:dyDescent="0.35">
      <c r="A96">
        <v>36813</v>
      </c>
      <c r="B96">
        <v>19</v>
      </c>
    </row>
    <row r="97" spans="1:2" x14ac:dyDescent="0.35">
      <c r="A97">
        <v>73034</v>
      </c>
      <c r="B97">
        <v>20</v>
      </c>
    </row>
    <row r="98" spans="1:2" x14ac:dyDescent="0.35">
      <c r="A98">
        <v>97060</v>
      </c>
      <c r="B98">
        <v>33</v>
      </c>
    </row>
    <row r="99" spans="1:2" x14ac:dyDescent="0.35">
      <c r="A99">
        <v>89782</v>
      </c>
      <c r="B99">
        <v>18</v>
      </c>
    </row>
    <row r="100" spans="1:2" x14ac:dyDescent="0.35">
      <c r="A100">
        <v>48892</v>
      </c>
      <c r="B100">
        <v>18</v>
      </c>
    </row>
    <row r="101" spans="1:2" x14ac:dyDescent="0.35">
      <c r="A101">
        <v>41095</v>
      </c>
      <c r="B101">
        <v>29</v>
      </c>
    </row>
    <row r="102" spans="1:2" x14ac:dyDescent="0.35">
      <c r="A102">
        <v>43354</v>
      </c>
      <c r="B102">
        <v>43</v>
      </c>
    </row>
    <row r="103" spans="1:2" x14ac:dyDescent="0.35">
      <c r="A103">
        <v>99091</v>
      </c>
      <c r="B103">
        <v>22</v>
      </c>
    </row>
    <row r="104" spans="1:2" x14ac:dyDescent="0.35">
      <c r="A104">
        <v>100956</v>
      </c>
      <c r="B104">
        <v>21</v>
      </c>
    </row>
    <row r="105" spans="1:2" x14ac:dyDescent="0.35">
      <c r="A105">
        <v>41784</v>
      </c>
      <c r="B105">
        <v>31</v>
      </c>
    </row>
    <row r="106" spans="1:2" x14ac:dyDescent="0.35">
      <c r="A106">
        <v>24661</v>
      </c>
      <c r="B106">
        <v>16</v>
      </c>
    </row>
    <row r="107" spans="1:2" x14ac:dyDescent="0.35">
      <c r="A107">
        <v>43894</v>
      </c>
      <c r="B107">
        <v>17</v>
      </c>
    </row>
    <row r="108" spans="1:2" x14ac:dyDescent="0.35">
      <c r="A108">
        <v>48192.6</v>
      </c>
      <c r="B108">
        <v>13</v>
      </c>
    </row>
    <row r="109" spans="1:2" x14ac:dyDescent="0.35">
      <c r="A109">
        <v>49581</v>
      </c>
      <c r="B109">
        <v>18</v>
      </c>
    </row>
    <row r="110" spans="1:2" x14ac:dyDescent="0.35">
      <c r="A110">
        <v>34853</v>
      </c>
      <c r="B110">
        <v>43</v>
      </c>
    </row>
    <row r="111" spans="1:2" x14ac:dyDescent="0.35">
      <c r="A111">
        <v>65735</v>
      </c>
      <c r="B111">
        <v>29</v>
      </c>
    </row>
    <row r="112" spans="1:2" x14ac:dyDescent="0.35">
      <c r="A112">
        <v>37551</v>
      </c>
      <c r="B112">
        <v>25</v>
      </c>
    </row>
    <row r="113" spans="1:2" x14ac:dyDescent="0.35">
      <c r="A113">
        <v>37471</v>
      </c>
      <c r="B113">
        <v>8</v>
      </c>
    </row>
    <row r="114" spans="1:2" x14ac:dyDescent="0.35">
      <c r="A114">
        <v>62330</v>
      </c>
      <c r="B114">
        <v>24</v>
      </c>
    </row>
    <row r="115" spans="1:2" x14ac:dyDescent="0.35">
      <c r="A115">
        <v>123212</v>
      </c>
      <c r="B115">
        <v>11</v>
      </c>
    </row>
    <row r="116" spans="1:2" x14ac:dyDescent="0.35">
      <c r="A116">
        <v>198198</v>
      </c>
      <c r="B116">
        <v>41</v>
      </c>
    </row>
    <row r="117" spans="1:2" x14ac:dyDescent="0.35">
      <c r="A117">
        <v>36096</v>
      </c>
      <c r="B117">
        <v>21</v>
      </c>
    </row>
    <row r="118" spans="1:2" x14ac:dyDescent="0.35">
      <c r="A118">
        <v>91953</v>
      </c>
      <c r="B118">
        <v>58</v>
      </c>
    </row>
    <row r="119" spans="1:2" x14ac:dyDescent="0.35">
      <c r="A119">
        <v>160008</v>
      </c>
      <c r="B119">
        <v>71</v>
      </c>
    </row>
    <row r="120" spans="1:2" x14ac:dyDescent="0.35">
      <c r="A120">
        <v>99568</v>
      </c>
      <c r="B120">
        <v>34</v>
      </c>
    </row>
    <row r="121" spans="1:2" x14ac:dyDescent="0.35">
      <c r="A121">
        <v>87242</v>
      </c>
      <c r="B121">
        <v>33</v>
      </c>
    </row>
    <row r="122" spans="1:2" x14ac:dyDescent="0.35">
      <c r="A122">
        <v>31747</v>
      </c>
      <c r="B122">
        <v>21</v>
      </c>
    </row>
    <row r="123" spans="1:2" x14ac:dyDescent="0.35">
      <c r="A123">
        <v>21999</v>
      </c>
      <c r="B123">
        <v>29</v>
      </c>
    </row>
    <row r="124" spans="1:2" x14ac:dyDescent="0.35">
      <c r="A124">
        <v>18015</v>
      </c>
      <c r="B124">
        <v>29</v>
      </c>
    </row>
    <row r="125" spans="1:2" x14ac:dyDescent="0.35">
      <c r="A125">
        <v>41408</v>
      </c>
      <c r="B125">
        <v>25</v>
      </c>
    </row>
    <row r="126" spans="1:2" x14ac:dyDescent="0.35">
      <c r="A126">
        <v>138128</v>
      </c>
      <c r="B126">
        <v>41</v>
      </c>
    </row>
    <row r="127" spans="1:2" x14ac:dyDescent="0.35">
      <c r="A127">
        <v>30439</v>
      </c>
      <c r="B127">
        <v>22</v>
      </c>
    </row>
    <row r="128" spans="1:2" x14ac:dyDescent="0.35">
      <c r="A128">
        <v>70123</v>
      </c>
      <c r="B128">
        <v>24</v>
      </c>
    </row>
    <row r="129" spans="1:2" x14ac:dyDescent="0.35">
      <c r="A129">
        <v>20122</v>
      </c>
      <c r="B129">
        <v>20</v>
      </c>
    </row>
    <row r="130" spans="1:2" x14ac:dyDescent="0.35">
      <c r="A130">
        <v>32389</v>
      </c>
      <c r="B130">
        <v>22</v>
      </c>
    </row>
    <row r="131" spans="1:2" x14ac:dyDescent="0.35">
      <c r="A131">
        <v>49130</v>
      </c>
      <c r="B131">
        <v>19</v>
      </c>
    </row>
    <row r="132" spans="1:2" x14ac:dyDescent="0.35">
      <c r="A132">
        <v>46967</v>
      </c>
      <c r="B132">
        <v>19</v>
      </c>
    </row>
    <row r="133" spans="1:2" x14ac:dyDescent="0.35">
      <c r="A133">
        <v>34853</v>
      </c>
      <c r="B133">
        <v>19</v>
      </c>
    </row>
    <row r="134" spans="1:2" x14ac:dyDescent="0.35">
      <c r="A134">
        <v>39254</v>
      </c>
      <c r="B134">
        <v>24</v>
      </c>
    </row>
    <row r="135" spans="1:2" x14ac:dyDescent="0.35">
      <c r="A135">
        <v>115972</v>
      </c>
      <c r="B135">
        <v>20</v>
      </c>
    </row>
    <row r="136" spans="1:2" x14ac:dyDescent="0.35">
      <c r="A136">
        <v>57465</v>
      </c>
      <c r="B136">
        <v>18</v>
      </c>
    </row>
    <row r="137" spans="1:2" x14ac:dyDescent="0.35">
      <c r="A137">
        <v>32695</v>
      </c>
      <c r="B137">
        <v>18</v>
      </c>
    </row>
    <row r="138" spans="1:2" x14ac:dyDescent="0.35">
      <c r="A138">
        <v>75760</v>
      </c>
      <c r="B138">
        <v>19</v>
      </c>
    </row>
    <row r="139" spans="1:2" x14ac:dyDescent="0.35">
      <c r="A139">
        <v>32208</v>
      </c>
      <c r="B139">
        <v>21</v>
      </c>
    </row>
    <row r="140" spans="1:2" x14ac:dyDescent="0.35">
      <c r="A140">
        <v>39950</v>
      </c>
      <c r="B140">
        <v>20</v>
      </c>
    </row>
    <row r="141" spans="1:2" x14ac:dyDescent="0.35">
      <c r="A141">
        <v>25188</v>
      </c>
      <c r="B141">
        <v>15</v>
      </c>
    </row>
    <row r="142" spans="1:2" x14ac:dyDescent="0.35">
      <c r="A142">
        <v>27605</v>
      </c>
      <c r="B142">
        <v>18</v>
      </c>
    </row>
    <row r="143" spans="1:2" x14ac:dyDescent="0.35">
      <c r="A143">
        <v>42870</v>
      </c>
      <c r="B143">
        <v>17</v>
      </c>
    </row>
    <row r="144" spans="1:2" x14ac:dyDescent="0.35">
      <c r="A144">
        <v>35737</v>
      </c>
      <c r="B144">
        <v>22</v>
      </c>
    </row>
    <row r="145" spans="1:2" x14ac:dyDescent="0.35">
      <c r="A145">
        <v>36384</v>
      </c>
      <c r="B145">
        <v>20</v>
      </c>
    </row>
    <row r="146" spans="1:2" x14ac:dyDescent="0.35">
      <c r="A146">
        <v>48463</v>
      </c>
      <c r="B146">
        <v>15</v>
      </c>
    </row>
    <row r="147" spans="1:2" x14ac:dyDescent="0.35">
      <c r="A147">
        <v>50611</v>
      </c>
      <c r="B147">
        <v>16</v>
      </c>
    </row>
    <row r="148" spans="1:2" x14ac:dyDescent="0.35">
      <c r="A148">
        <v>47946</v>
      </c>
      <c r="B148">
        <v>17</v>
      </c>
    </row>
    <row r="149" spans="1:2" x14ac:dyDescent="0.35">
      <c r="A149">
        <v>34738</v>
      </c>
      <c r="B149">
        <v>19</v>
      </c>
    </row>
    <row r="150" spans="1:2" x14ac:dyDescent="0.35">
      <c r="A150">
        <v>29479</v>
      </c>
      <c r="B150">
        <v>15</v>
      </c>
    </row>
    <row r="151" spans="1:2" x14ac:dyDescent="0.35">
      <c r="A151">
        <v>53767</v>
      </c>
      <c r="B151">
        <v>19</v>
      </c>
    </row>
    <row r="152" spans="1:2" x14ac:dyDescent="0.35">
      <c r="A152">
        <v>35554</v>
      </c>
      <c r="B152">
        <v>16</v>
      </c>
    </row>
    <row r="153" spans="1:2" x14ac:dyDescent="0.35">
      <c r="A153">
        <v>42266</v>
      </c>
      <c r="B153">
        <v>17</v>
      </c>
    </row>
    <row r="154" spans="1:2" x14ac:dyDescent="0.35">
      <c r="A154">
        <v>63616</v>
      </c>
      <c r="B154">
        <v>20</v>
      </c>
    </row>
    <row r="155" spans="1:2" x14ac:dyDescent="0.35">
      <c r="A155">
        <v>46787</v>
      </c>
      <c r="B155">
        <v>18</v>
      </c>
    </row>
    <row r="156" spans="1:2" x14ac:dyDescent="0.35">
      <c r="A156">
        <v>29399</v>
      </c>
      <c r="B156">
        <v>16</v>
      </c>
    </row>
    <row r="157" spans="1:2" x14ac:dyDescent="0.35">
      <c r="A157">
        <v>115972</v>
      </c>
      <c r="B157">
        <v>20</v>
      </c>
    </row>
    <row r="158" spans="1:2" x14ac:dyDescent="0.35">
      <c r="A158">
        <v>108680</v>
      </c>
      <c r="B158">
        <v>17</v>
      </c>
    </row>
    <row r="159" spans="1:2" x14ac:dyDescent="0.35">
      <c r="A159">
        <v>39486</v>
      </c>
      <c r="B159">
        <v>19</v>
      </c>
    </row>
    <row r="160" spans="1:2" x14ac:dyDescent="0.35">
      <c r="A160">
        <v>30951</v>
      </c>
      <c r="B160">
        <v>18</v>
      </c>
    </row>
    <row r="161" spans="1:2" x14ac:dyDescent="0.35">
      <c r="A161">
        <v>75931</v>
      </c>
      <c r="B161">
        <v>17</v>
      </c>
    </row>
    <row r="162" spans="1:2" x14ac:dyDescent="0.35">
      <c r="A162">
        <v>127253</v>
      </c>
      <c r="B162">
        <v>16</v>
      </c>
    </row>
    <row r="163" spans="1:2" x14ac:dyDescent="0.35">
      <c r="A163">
        <v>203400</v>
      </c>
      <c r="B163">
        <v>24</v>
      </c>
    </row>
    <row r="164" spans="1:2" x14ac:dyDescent="0.35">
      <c r="A164">
        <v>35488</v>
      </c>
      <c r="B164">
        <v>17</v>
      </c>
    </row>
    <row r="165" spans="1:2" x14ac:dyDescent="0.35">
      <c r="A165">
        <v>83436</v>
      </c>
      <c r="B165">
        <v>18</v>
      </c>
    </row>
    <row r="166" spans="1:2" x14ac:dyDescent="0.35">
      <c r="A166">
        <v>47510</v>
      </c>
      <c r="B166">
        <v>17</v>
      </c>
    </row>
    <row r="167" spans="1:2" x14ac:dyDescent="0.35">
      <c r="A167">
        <v>32514</v>
      </c>
      <c r="B167">
        <v>14</v>
      </c>
    </row>
    <row r="168" spans="1:2" x14ac:dyDescent="0.35">
      <c r="A168">
        <v>49177</v>
      </c>
      <c r="B168">
        <v>15</v>
      </c>
    </row>
    <row r="169" spans="1:2" x14ac:dyDescent="0.35">
      <c r="A169">
        <v>22761</v>
      </c>
      <c r="B169">
        <v>14</v>
      </c>
    </row>
    <row r="170" spans="1:2" x14ac:dyDescent="0.35">
      <c r="A170">
        <v>115093</v>
      </c>
      <c r="B170">
        <v>16</v>
      </c>
    </row>
    <row r="171" spans="1:2" x14ac:dyDescent="0.35">
      <c r="A171">
        <v>33920</v>
      </c>
      <c r="B171">
        <v>15</v>
      </c>
    </row>
    <row r="172" spans="1:2" x14ac:dyDescent="0.35">
      <c r="A172">
        <v>19345.2</v>
      </c>
      <c r="B172">
        <v>15</v>
      </c>
    </row>
    <row r="173" spans="1:2" x14ac:dyDescent="0.35">
      <c r="A173">
        <v>75335</v>
      </c>
      <c r="B173">
        <v>28</v>
      </c>
    </row>
    <row r="174" spans="1:2" x14ac:dyDescent="0.35">
      <c r="A174">
        <v>89032</v>
      </c>
      <c r="B174">
        <v>15</v>
      </c>
    </row>
    <row r="175" spans="1:2" x14ac:dyDescent="0.35">
      <c r="A175">
        <v>40675</v>
      </c>
      <c r="B175">
        <v>22</v>
      </c>
    </row>
    <row r="176" spans="1:2" x14ac:dyDescent="0.35">
      <c r="A176">
        <v>70194</v>
      </c>
      <c r="B176">
        <v>18</v>
      </c>
    </row>
    <row r="177" spans="1:2" x14ac:dyDescent="0.35">
      <c r="A177">
        <v>362250</v>
      </c>
      <c r="B177">
        <v>38</v>
      </c>
    </row>
    <row r="178" spans="1:2" x14ac:dyDescent="0.35">
      <c r="A178">
        <v>85287</v>
      </c>
      <c r="B178">
        <v>15</v>
      </c>
    </row>
    <row r="179" spans="1:2" x14ac:dyDescent="0.35">
      <c r="A179">
        <v>62852</v>
      </c>
      <c r="B179">
        <v>20</v>
      </c>
    </row>
    <row r="180" spans="1:2" x14ac:dyDescent="0.35">
      <c r="A180">
        <v>155403</v>
      </c>
      <c r="B180">
        <v>24</v>
      </c>
    </row>
    <row r="181" spans="1:2" x14ac:dyDescent="0.35">
      <c r="A181">
        <v>145000</v>
      </c>
      <c r="B181">
        <v>32</v>
      </c>
    </row>
    <row r="182" spans="1:2" x14ac:dyDescent="0.35">
      <c r="A182">
        <v>159954</v>
      </c>
      <c r="B182">
        <v>18</v>
      </c>
    </row>
    <row r="183" spans="1:2" x14ac:dyDescent="0.35">
      <c r="A183">
        <v>40717</v>
      </c>
      <c r="B183">
        <v>11</v>
      </c>
    </row>
    <row r="184" spans="1:2" x14ac:dyDescent="0.35">
      <c r="A184">
        <v>92324</v>
      </c>
      <c r="B184">
        <v>9</v>
      </c>
    </row>
    <row r="185" spans="1:2" x14ac:dyDescent="0.35">
      <c r="A185">
        <v>241749</v>
      </c>
      <c r="B185">
        <v>10</v>
      </c>
    </row>
    <row r="186" spans="1:2" x14ac:dyDescent="0.35">
      <c r="A186">
        <v>32100</v>
      </c>
      <c r="B186">
        <v>16</v>
      </c>
    </row>
    <row r="187" spans="1:2" x14ac:dyDescent="0.35">
      <c r="A187">
        <v>135286</v>
      </c>
      <c r="B187">
        <v>18</v>
      </c>
    </row>
    <row r="188" spans="1:2" x14ac:dyDescent="0.35">
      <c r="A188">
        <v>96090</v>
      </c>
      <c r="B188">
        <v>19</v>
      </c>
    </row>
    <row r="189" spans="1:2" x14ac:dyDescent="0.35">
      <c r="A189">
        <v>60500</v>
      </c>
      <c r="B189">
        <v>15</v>
      </c>
    </row>
    <row r="190" spans="1:2" x14ac:dyDescent="0.35">
      <c r="A190">
        <v>100000</v>
      </c>
      <c r="B190">
        <v>19</v>
      </c>
    </row>
    <row r="191" spans="1:2" x14ac:dyDescent="0.35">
      <c r="A191">
        <v>229017</v>
      </c>
      <c r="B191">
        <v>20</v>
      </c>
    </row>
    <row r="192" spans="1:2" x14ac:dyDescent="0.35">
      <c r="A192">
        <v>91156</v>
      </c>
      <c r="B192">
        <v>18</v>
      </c>
    </row>
    <row r="193" spans="1:2" x14ac:dyDescent="0.35">
      <c r="A193">
        <v>40765</v>
      </c>
      <c r="B193">
        <v>17</v>
      </c>
    </row>
    <row r="194" spans="1:2" x14ac:dyDescent="0.35">
      <c r="A194">
        <v>197353</v>
      </c>
      <c r="B194">
        <v>18</v>
      </c>
    </row>
    <row r="195" spans="1:2" x14ac:dyDescent="0.35">
      <c r="A195">
        <v>46367</v>
      </c>
      <c r="B195">
        <v>121</v>
      </c>
    </row>
    <row r="196" spans="1:2" x14ac:dyDescent="0.35">
      <c r="A196">
        <v>47056</v>
      </c>
      <c r="B196">
        <v>23</v>
      </c>
    </row>
    <row r="197" spans="1:2" x14ac:dyDescent="0.35">
      <c r="A197">
        <v>92324</v>
      </c>
      <c r="B197">
        <v>9</v>
      </c>
    </row>
    <row r="198" spans="1:2" x14ac:dyDescent="0.35">
      <c r="A198">
        <v>375852.28</v>
      </c>
      <c r="B198">
        <v>21</v>
      </c>
    </row>
    <row r="199" spans="1:2" x14ac:dyDescent="0.35">
      <c r="A199">
        <v>142610</v>
      </c>
      <c r="B199">
        <v>19</v>
      </c>
    </row>
    <row r="200" spans="1:2" x14ac:dyDescent="0.35">
      <c r="A200">
        <v>69641</v>
      </c>
      <c r="B200">
        <v>21</v>
      </c>
    </row>
    <row r="201" spans="1:2" x14ac:dyDescent="0.35">
      <c r="A201">
        <v>70987</v>
      </c>
      <c r="B201">
        <v>21</v>
      </c>
    </row>
    <row r="202" spans="1:2" x14ac:dyDescent="0.35">
      <c r="A202">
        <v>30985</v>
      </c>
      <c r="B202">
        <v>23</v>
      </c>
    </row>
    <row r="203" spans="1:2" x14ac:dyDescent="0.35">
      <c r="A203">
        <v>95841</v>
      </c>
      <c r="B203">
        <v>26</v>
      </c>
    </row>
    <row r="204" spans="1:2" x14ac:dyDescent="0.35">
      <c r="A204">
        <v>75865</v>
      </c>
      <c r="B204">
        <v>14</v>
      </c>
    </row>
    <row r="205" spans="1:2" x14ac:dyDescent="0.35">
      <c r="A205">
        <v>171238</v>
      </c>
      <c r="B205">
        <v>18</v>
      </c>
    </row>
    <row r="206" spans="1:2" x14ac:dyDescent="0.35">
      <c r="A206">
        <v>97390</v>
      </c>
      <c r="B206">
        <v>20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8D68-86EF-4A72-81F8-D8CDB6B43A44}">
  <dimension ref="A1:M201"/>
  <sheetViews>
    <sheetView zoomScale="110" zoomScaleNormal="110" workbookViewId="0">
      <selection activeCell="K18" sqref="K18"/>
    </sheetView>
  </sheetViews>
  <sheetFormatPr defaultRowHeight="14.5" x14ac:dyDescent="0.35"/>
  <sheetData>
    <row r="1" spans="1:13" x14ac:dyDescent="0.35">
      <c r="A1" s="10" t="s">
        <v>194</v>
      </c>
      <c r="B1" s="10" t="s">
        <v>196</v>
      </c>
      <c r="D1" t="s">
        <v>197</v>
      </c>
      <c r="J1">
        <v>28334</v>
      </c>
      <c r="M1" t="s">
        <v>198</v>
      </c>
    </row>
    <row r="2" spans="1:13" x14ac:dyDescent="0.35">
      <c r="A2" s="8">
        <v>18015</v>
      </c>
      <c r="B2" s="8">
        <v>1</v>
      </c>
      <c r="J2">
        <v>56555</v>
      </c>
    </row>
    <row r="3" spans="1:13" x14ac:dyDescent="0.35">
      <c r="A3" s="8">
        <v>70268.5</v>
      </c>
      <c r="B3" s="8">
        <v>102</v>
      </c>
      <c r="J3">
        <v>26887</v>
      </c>
    </row>
    <row r="4" spans="1:13" x14ac:dyDescent="0.35">
      <c r="A4" s="8">
        <v>122522</v>
      </c>
      <c r="B4" s="8">
        <v>55</v>
      </c>
      <c r="J4">
        <v>29678.42</v>
      </c>
    </row>
    <row r="5" spans="1:13" x14ac:dyDescent="0.35">
      <c r="A5" s="8">
        <v>174775.5</v>
      </c>
      <c r="B5" s="8">
        <v>27</v>
      </c>
      <c r="J5">
        <v>168449</v>
      </c>
    </row>
    <row r="6" spans="1:13" x14ac:dyDescent="0.35">
      <c r="A6" s="8">
        <v>227029</v>
      </c>
      <c r="B6" s="8">
        <v>9</v>
      </c>
      <c r="J6">
        <v>38917</v>
      </c>
    </row>
    <row r="7" spans="1:13" x14ac:dyDescent="0.35">
      <c r="A7" s="8">
        <v>279282.5</v>
      </c>
      <c r="B7" s="8">
        <v>3</v>
      </c>
      <c r="J7">
        <v>79585</v>
      </c>
    </row>
    <row r="8" spans="1:13" x14ac:dyDescent="0.35">
      <c r="A8" s="8">
        <v>331536</v>
      </c>
      <c r="B8" s="8">
        <v>1</v>
      </c>
      <c r="J8">
        <v>25990</v>
      </c>
    </row>
    <row r="9" spans="1:13" x14ac:dyDescent="0.35">
      <c r="A9" s="8">
        <v>383789.5</v>
      </c>
      <c r="B9" s="8">
        <v>2</v>
      </c>
      <c r="J9">
        <v>100507</v>
      </c>
    </row>
    <row r="10" spans="1:13" x14ac:dyDescent="0.35">
      <c r="A10" s="8">
        <v>436043</v>
      </c>
      <c r="B10" s="8">
        <v>0</v>
      </c>
      <c r="J10">
        <v>193565</v>
      </c>
    </row>
    <row r="11" spans="1:13" x14ac:dyDescent="0.35">
      <c r="A11" s="8">
        <v>488296.5</v>
      </c>
      <c r="B11" s="8">
        <v>0</v>
      </c>
      <c r="J11">
        <v>186310</v>
      </c>
    </row>
    <row r="12" spans="1:13" x14ac:dyDescent="0.35">
      <c r="A12" s="8">
        <v>540550</v>
      </c>
      <c r="B12" s="8">
        <v>0</v>
      </c>
      <c r="J12">
        <v>108307</v>
      </c>
    </row>
    <row r="13" spans="1:13" x14ac:dyDescent="0.35">
      <c r="A13" s="8">
        <v>592803.5</v>
      </c>
      <c r="B13" s="8">
        <v>0</v>
      </c>
      <c r="J13">
        <v>186310</v>
      </c>
    </row>
    <row r="14" spans="1:13" x14ac:dyDescent="0.35">
      <c r="A14" s="8">
        <v>645057</v>
      </c>
      <c r="B14" s="8">
        <v>0</v>
      </c>
      <c r="J14">
        <v>186310</v>
      </c>
    </row>
    <row r="15" spans="1:13" x14ac:dyDescent="0.35">
      <c r="A15" s="8">
        <v>697310.5</v>
      </c>
      <c r="B15" s="8">
        <v>0</v>
      </c>
      <c r="J15">
        <v>111118</v>
      </c>
    </row>
    <row r="16" spans="1:13" ht="15" thickBot="1" x14ac:dyDescent="0.4">
      <c r="A16" s="9" t="s">
        <v>195</v>
      </c>
      <c r="B16" s="9">
        <v>1</v>
      </c>
      <c r="J16">
        <v>72242</v>
      </c>
    </row>
    <row r="17" spans="10:10" x14ac:dyDescent="0.35">
      <c r="J17">
        <v>39207.300000000003</v>
      </c>
    </row>
    <row r="18" spans="10:10" x14ac:dyDescent="0.35">
      <c r="J18">
        <v>168154</v>
      </c>
    </row>
    <row r="19" spans="10:10" x14ac:dyDescent="0.35">
      <c r="J19">
        <v>23874.15</v>
      </c>
    </row>
    <row r="20" spans="10:10" x14ac:dyDescent="0.35">
      <c r="J20">
        <v>299552</v>
      </c>
    </row>
    <row r="21" spans="10:10" x14ac:dyDescent="0.35">
      <c r="J21">
        <v>83266</v>
      </c>
    </row>
    <row r="22" spans="10:10" x14ac:dyDescent="0.35">
      <c r="J22">
        <v>35414</v>
      </c>
    </row>
    <row r="23" spans="10:10" x14ac:dyDescent="0.35">
      <c r="J23">
        <v>134816</v>
      </c>
    </row>
    <row r="24" spans="10:10" x14ac:dyDescent="0.35">
      <c r="J24">
        <v>26745</v>
      </c>
    </row>
    <row r="25" spans="10:10" x14ac:dyDescent="0.35">
      <c r="J25">
        <v>38458</v>
      </c>
    </row>
    <row r="26" spans="10:10" x14ac:dyDescent="0.35">
      <c r="J26">
        <v>138721</v>
      </c>
    </row>
    <row r="27" spans="10:10" x14ac:dyDescent="0.35">
      <c r="J27">
        <v>123906</v>
      </c>
    </row>
    <row r="28" spans="10:10" x14ac:dyDescent="0.35">
      <c r="J28">
        <v>69237</v>
      </c>
    </row>
    <row r="29" spans="10:10" x14ac:dyDescent="0.35">
      <c r="J29">
        <v>137842</v>
      </c>
    </row>
    <row r="30" spans="10:10" x14ac:dyDescent="0.35">
      <c r="J30">
        <v>80716</v>
      </c>
    </row>
    <row r="31" spans="10:10" x14ac:dyDescent="0.35">
      <c r="J31">
        <v>45498</v>
      </c>
    </row>
    <row r="32" spans="10:10" x14ac:dyDescent="0.35">
      <c r="J32">
        <v>106290</v>
      </c>
    </row>
    <row r="33" spans="10:10" x14ac:dyDescent="0.35">
      <c r="J33">
        <v>40113</v>
      </c>
    </row>
    <row r="34" spans="10:10" x14ac:dyDescent="0.35">
      <c r="J34">
        <v>39780</v>
      </c>
    </row>
    <row r="35" spans="10:10" x14ac:dyDescent="0.35">
      <c r="J35">
        <v>52385</v>
      </c>
    </row>
    <row r="36" spans="10:10" x14ac:dyDescent="0.35">
      <c r="J36">
        <v>749564</v>
      </c>
    </row>
    <row r="37" spans="10:10" x14ac:dyDescent="0.35">
      <c r="J37">
        <v>171600</v>
      </c>
    </row>
    <row r="38" spans="10:10" x14ac:dyDescent="0.35">
      <c r="J38">
        <v>234050</v>
      </c>
    </row>
    <row r="39" spans="10:10" x14ac:dyDescent="0.35">
      <c r="J39">
        <v>100272</v>
      </c>
    </row>
    <row r="40" spans="10:10" x14ac:dyDescent="0.35">
      <c r="J40">
        <v>173317</v>
      </c>
    </row>
    <row r="41" spans="10:10" x14ac:dyDescent="0.35">
      <c r="J41">
        <v>80350</v>
      </c>
    </row>
    <row r="42" spans="10:10" x14ac:dyDescent="0.35">
      <c r="J42">
        <v>121422</v>
      </c>
    </row>
    <row r="43" spans="10:10" x14ac:dyDescent="0.35">
      <c r="J43">
        <v>43249</v>
      </c>
    </row>
    <row r="44" spans="10:10" x14ac:dyDescent="0.35">
      <c r="J44">
        <v>71873</v>
      </c>
    </row>
    <row r="45" spans="10:10" x14ac:dyDescent="0.35">
      <c r="J45">
        <v>120371</v>
      </c>
    </row>
    <row r="46" spans="10:10" x14ac:dyDescent="0.35">
      <c r="J46">
        <v>184963</v>
      </c>
    </row>
    <row r="47" spans="10:10" x14ac:dyDescent="0.35">
      <c r="J47">
        <v>112294</v>
      </c>
    </row>
    <row r="48" spans="10:10" x14ac:dyDescent="0.35">
      <c r="J48">
        <v>141672</v>
      </c>
    </row>
    <row r="49" spans="10:10" x14ac:dyDescent="0.35">
      <c r="J49">
        <v>76752</v>
      </c>
    </row>
    <row r="50" spans="10:10" x14ac:dyDescent="0.35">
      <c r="J50">
        <v>175052</v>
      </c>
    </row>
    <row r="51" spans="10:10" x14ac:dyDescent="0.35">
      <c r="J51">
        <v>129273</v>
      </c>
    </row>
    <row r="52" spans="10:10" x14ac:dyDescent="0.35">
      <c r="J52">
        <v>60733.95</v>
      </c>
    </row>
    <row r="53" spans="10:10" x14ac:dyDescent="0.35">
      <c r="J53">
        <v>156180</v>
      </c>
    </row>
    <row r="54" spans="10:10" x14ac:dyDescent="0.35">
      <c r="J54">
        <v>87979</v>
      </c>
    </row>
    <row r="55" spans="10:10" x14ac:dyDescent="0.35">
      <c r="J55">
        <v>45619</v>
      </c>
    </row>
    <row r="56" spans="10:10" x14ac:dyDescent="0.35">
      <c r="J56">
        <v>87718</v>
      </c>
    </row>
    <row r="57" spans="10:10" x14ac:dyDescent="0.35">
      <c r="J57">
        <v>76331</v>
      </c>
    </row>
    <row r="58" spans="10:10" x14ac:dyDescent="0.35">
      <c r="J58">
        <v>115101</v>
      </c>
    </row>
    <row r="59" spans="10:10" x14ac:dyDescent="0.35">
      <c r="J59">
        <v>145025</v>
      </c>
    </row>
    <row r="60" spans="10:10" x14ac:dyDescent="0.35">
      <c r="J60">
        <v>115101</v>
      </c>
    </row>
    <row r="61" spans="10:10" x14ac:dyDescent="0.35">
      <c r="J61">
        <v>49609</v>
      </c>
    </row>
    <row r="62" spans="10:10" x14ac:dyDescent="0.35">
      <c r="J62">
        <v>26116</v>
      </c>
    </row>
    <row r="63" spans="10:10" x14ac:dyDescent="0.35">
      <c r="J63">
        <v>109561</v>
      </c>
    </row>
    <row r="64" spans="10:10" x14ac:dyDescent="0.35">
      <c r="J64">
        <v>66402.210000000006</v>
      </c>
    </row>
    <row r="65" spans="10:10" x14ac:dyDescent="0.35">
      <c r="J65">
        <v>46210</v>
      </c>
    </row>
    <row r="66" spans="10:10" x14ac:dyDescent="0.35">
      <c r="J66">
        <v>163752</v>
      </c>
    </row>
    <row r="67" spans="10:10" x14ac:dyDescent="0.35">
      <c r="J67">
        <v>23914</v>
      </c>
    </row>
    <row r="68" spans="10:10" x14ac:dyDescent="0.35">
      <c r="J68">
        <v>141690</v>
      </c>
    </row>
    <row r="69" spans="10:10" x14ac:dyDescent="0.35">
      <c r="J69">
        <v>47927</v>
      </c>
    </row>
    <row r="70" spans="10:10" x14ac:dyDescent="0.35">
      <c r="J70">
        <v>53089</v>
      </c>
    </row>
    <row r="71" spans="10:10" x14ac:dyDescent="0.35">
      <c r="J71">
        <v>110844</v>
      </c>
    </row>
    <row r="72" spans="10:10" x14ac:dyDescent="0.35">
      <c r="J72">
        <v>150986</v>
      </c>
    </row>
    <row r="73" spans="10:10" x14ac:dyDescent="0.35">
      <c r="J73">
        <v>20193</v>
      </c>
    </row>
    <row r="74" spans="10:10" x14ac:dyDescent="0.35">
      <c r="J74">
        <v>53062</v>
      </c>
    </row>
    <row r="75" spans="10:10" x14ac:dyDescent="0.35">
      <c r="J75">
        <v>59002</v>
      </c>
    </row>
    <row r="76" spans="10:10" x14ac:dyDescent="0.35">
      <c r="J76">
        <v>89732</v>
      </c>
    </row>
    <row r="77" spans="10:10" x14ac:dyDescent="0.35">
      <c r="J77">
        <v>74297</v>
      </c>
    </row>
    <row r="78" spans="10:10" x14ac:dyDescent="0.35">
      <c r="J78">
        <v>70209</v>
      </c>
    </row>
    <row r="79" spans="10:10" x14ac:dyDescent="0.35">
      <c r="J79">
        <v>53666</v>
      </c>
    </row>
    <row r="80" spans="10:10" x14ac:dyDescent="0.35">
      <c r="J80">
        <v>130646</v>
      </c>
    </row>
    <row r="81" spans="10:10" x14ac:dyDescent="0.35">
      <c r="J81">
        <v>54424</v>
      </c>
    </row>
    <row r="82" spans="10:10" x14ac:dyDescent="0.35">
      <c r="J82">
        <v>46318</v>
      </c>
    </row>
    <row r="83" spans="10:10" x14ac:dyDescent="0.35">
      <c r="J83">
        <v>148824</v>
      </c>
    </row>
    <row r="84" spans="10:10" x14ac:dyDescent="0.35">
      <c r="J84">
        <v>67980</v>
      </c>
    </row>
    <row r="85" spans="10:10" x14ac:dyDescent="0.35">
      <c r="J85">
        <v>112671</v>
      </c>
    </row>
    <row r="86" spans="10:10" x14ac:dyDescent="0.35">
      <c r="J86">
        <v>49462</v>
      </c>
    </row>
    <row r="87" spans="10:10" x14ac:dyDescent="0.35">
      <c r="J87">
        <v>20717</v>
      </c>
    </row>
    <row r="88" spans="10:10" x14ac:dyDescent="0.35">
      <c r="J88">
        <v>82201</v>
      </c>
    </row>
    <row r="89" spans="10:10" x14ac:dyDescent="0.35">
      <c r="J89">
        <v>93720</v>
      </c>
    </row>
    <row r="90" spans="10:10" x14ac:dyDescent="0.35">
      <c r="J90">
        <v>93293</v>
      </c>
    </row>
    <row r="91" spans="10:10" x14ac:dyDescent="0.35">
      <c r="J91">
        <v>36813</v>
      </c>
    </row>
    <row r="92" spans="10:10" x14ac:dyDescent="0.35">
      <c r="J92">
        <v>73034</v>
      </c>
    </row>
    <row r="93" spans="10:10" x14ac:dyDescent="0.35">
      <c r="J93">
        <v>97060</v>
      </c>
    </row>
    <row r="94" spans="10:10" x14ac:dyDescent="0.35">
      <c r="J94">
        <v>89782</v>
      </c>
    </row>
    <row r="95" spans="10:10" x14ac:dyDescent="0.35">
      <c r="J95">
        <v>48892</v>
      </c>
    </row>
    <row r="96" spans="10:10" x14ac:dyDescent="0.35">
      <c r="J96">
        <v>41095</v>
      </c>
    </row>
    <row r="97" spans="10:10" x14ac:dyDescent="0.35">
      <c r="J97">
        <v>43354</v>
      </c>
    </row>
    <row r="98" spans="10:10" x14ac:dyDescent="0.35">
      <c r="J98">
        <v>99091</v>
      </c>
    </row>
    <row r="99" spans="10:10" x14ac:dyDescent="0.35">
      <c r="J99">
        <v>100956</v>
      </c>
    </row>
    <row r="100" spans="10:10" x14ac:dyDescent="0.35">
      <c r="J100">
        <v>41784</v>
      </c>
    </row>
    <row r="101" spans="10:10" x14ac:dyDescent="0.35">
      <c r="J101">
        <v>24661</v>
      </c>
    </row>
    <row r="102" spans="10:10" x14ac:dyDescent="0.35">
      <c r="J102">
        <v>43894</v>
      </c>
    </row>
    <row r="103" spans="10:10" x14ac:dyDescent="0.35">
      <c r="J103">
        <v>48192.6</v>
      </c>
    </row>
    <row r="104" spans="10:10" x14ac:dyDescent="0.35">
      <c r="J104">
        <v>49581</v>
      </c>
    </row>
    <row r="105" spans="10:10" x14ac:dyDescent="0.35">
      <c r="J105">
        <v>34853</v>
      </c>
    </row>
    <row r="106" spans="10:10" x14ac:dyDescent="0.35">
      <c r="J106">
        <v>65735</v>
      </c>
    </row>
    <row r="107" spans="10:10" x14ac:dyDescent="0.35">
      <c r="J107">
        <v>37551</v>
      </c>
    </row>
    <row r="108" spans="10:10" x14ac:dyDescent="0.35">
      <c r="J108">
        <v>37471</v>
      </c>
    </row>
    <row r="109" spans="10:10" x14ac:dyDescent="0.35">
      <c r="J109">
        <v>62330</v>
      </c>
    </row>
    <row r="110" spans="10:10" x14ac:dyDescent="0.35">
      <c r="J110">
        <v>123212</v>
      </c>
    </row>
    <row r="111" spans="10:10" x14ac:dyDescent="0.35">
      <c r="J111">
        <v>198198</v>
      </c>
    </row>
    <row r="112" spans="10:10" x14ac:dyDescent="0.35">
      <c r="J112">
        <v>36096</v>
      </c>
    </row>
    <row r="113" spans="10:10" x14ac:dyDescent="0.35">
      <c r="J113">
        <v>91953</v>
      </c>
    </row>
    <row r="114" spans="10:10" x14ac:dyDescent="0.35">
      <c r="J114">
        <v>160008</v>
      </c>
    </row>
    <row r="115" spans="10:10" x14ac:dyDescent="0.35">
      <c r="J115">
        <v>99568</v>
      </c>
    </row>
    <row r="116" spans="10:10" x14ac:dyDescent="0.35">
      <c r="J116">
        <v>87242</v>
      </c>
    </row>
    <row r="117" spans="10:10" x14ac:dyDescent="0.35">
      <c r="J117">
        <v>31747</v>
      </c>
    </row>
    <row r="118" spans="10:10" x14ac:dyDescent="0.35">
      <c r="J118">
        <v>21999</v>
      </c>
    </row>
    <row r="119" spans="10:10" x14ac:dyDescent="0.35">
      <c r="J119">
        <v>18015</v>
      </c>
    </row>
    <row r="120" spans="10:10" x14ac:dyDescent="0.35">
      <c r="J120">
        <v>41408</v>
      </c>
    </row>
    <row r="121" spans="10:10" x14ac:dyDescent="0.35">
      <c r="J121">
        <v>138128</v>
      </c>
    </row>
    <row r="122" spans="10:10" x14ac:dyDescent="0.35">
      <c r="J122">
        <v>30439</v>
      </c>
    </row>
    <row r="123" spans="10:10" x14ac:dyDescent="0.35">
      <c r="J123">
        <v>70123</v>
      </c>
    </row>
    <row r="124" spans="10:10" x14ac:dyDescent="0.35">
      <c r="J124">
        <v>20122</v>
      </c>
    </row>
    <row r="125" spans="10:10" x14ac:dyDescent="0.35">
      <c r="J125">
        <v>32389</v>
      </c>
    </row>
    <row r="126" spans="10:10" x14ac:dyDescent="0.35">
      <c r="J126">
        <v>49130</v>
      </c>
    </row>
    <row r="127" spans="10:10" x14ac:dyDescent="0.35">
      <c r="J127">
        <v>46967</v>
      </c>
    </row>
    <row r="128" spans="10:10" x14ac:dyDescent="0.35">
      <c r="J128">
        <v>34853</v>
      </c>
    </row>
    <row r="129" spans="10:10" x14ac:dyDescent="0.35">
      <c r="J129">
        <v>39254</v>
      </c>
    </row>
    <row r="130" spans="10:10" x14ac:dyDescent="0.35">
      <c r="J130">
        <v>115972</v>
      </c>
    </row>
    <row r="131" spans="10:10" x14ac:dyDescent="0.35">
      <c r="J131">
        <v>57465</v>
      </c>
    </row>
    <row r="132" spans="10:10" x14ac:dyDescent="0.35">
      <c r="J132">
        <v>32695</v>
      </c>
    </row>
    <row r="133" spans="10:10" x14ac:dyDescent="0.35">
      <c r="J133">
        <v>75760</v>
      </c>
    </row>
    <row r="134" spans="10:10" x14ac:dyDescent="0.35">
      <c r="J134">
        <v>32208</v>
      </c>
    </row>
    <row r="135" spans="10:10" x14ac:dyDescent="0.35">
      <c r="J135">
        <v>39950</v>
      </c>
    </row>
    <row r="136" spans="10:10" x14ac:dyDescent="0.35">
      <c r="J136">
        <v>25188</v>
      </c>
    </row>
    <row r="137" spans="10:10" x14ac:dyDescent="0.35">
      <c r="J137">
        <v>27605</v>
      </c>
    </row>
    <row r="138" spans="10:10" x14ac:dyDescent="0.35">
      <c r="J138">
        <v>42870</v>
      </c>
    </row>
    <row r="139" spans="10:10" x14ac:dyDescent="0.35">
      <c r="J139">
        <v>35737</v>
      </c>
    </row>
    <row r="140" spans="10:10" x14ac:dyDescent="0.35">
      <c r="J140">
        <v>36384</v>
      </c>
    </row>
    <row r="141" spans="10:10" x14ac:dyDescent="0.35">
      <c r="J141">
        <v>48463</v>
      </c>
    </row>
    <row r="142" spans="10:10" x14ac:dyDescent="0.35">
      <c r="J142">
        <v>50611</v>
      </c>
    </row>
    <row r="143" spans="10:10" x14ac:dyDescent="0.35">
      <c r="J143">
        <v>47946</v>
      </c>
    </row>
    <row r="144" spans="10:10" x14ac:dyDescent="0.35">
      <c r="J144">
        <v>34738</v>
      </c>
    </row>
    <row r="145" spans="10:10" x14ac:dyDescent="0.35">
      <c r="J145">
        <v>29479</v>
      </c>
    </row>
    <row r="146" spans="10:10" x14ac:dyDescent="0.35">
      <c r="J146">
        <v>53767</v>
      </c>
    </row>
    <row r="147" spans="10:10" x14ac:dyDescent="0.35">
      <c r="J147">
        <v>35554</v>
      </c>
    </row>
    <row r="148" spans="10:10" x14ac:dyDescent="0.35">
      <c r="J148">
        <v>42266</v>
      </c>
    </row>
    <row r="149" spans="10:10" x14ac:dyDescent="0.35">
      <c r="J149">
        <v>63616</v>
      </c>
    </row>
    <row r="150" spans="10:10" x14ac:dyDescent="0.35">
      <c r="J150">
        <v>46787</v>
      </c>
    </row>
    <row r="151" spans="10:10" x14ac:dyDescent="0.35">
      <c r="J151">
        <v>29399</v>
      </c>
    </row>
    <row r="152" spans="10:10" x14ac:dyDescent="0.35">
      <c r="J152">
        <v>115972</v>
      </c>
    </row>
    <row r="153" spans="10:10" x14ac:dyDescent="0.35">
      <c r="J153">
        <v>108680</v>
      </c>
    </row>
    <row r="154" spans="10:10" x14ac:dyDescent="0.35">
      <c r="J154">
        <v>39486</v>
      </c>
    </row>
    <row r="155" spans="10:10" x14ac:dyDescent="0.35">
      <c r="J155">
        <v>30951</v>
      </c>
    </row>
    <row r="156" spans="10:10" x14ac:dyDescent="0.35">
      <c r="J156">
        <v>75931</v>
      </c>
    </row>
    <row r="157" spans="10:10" x14ac:dyDescent="0.35">
      <c r="J157">
        <v>127253</v>
      </c>
    </row>
    <row r="158" spans="10:10" x14ac:dyDescent="0.35">
      <c r="J158">
        <v>203400</v>
      </c>
    </row>
    <row r="159" spans="10:10" x14ac:dyDescent="0.35">
      <c r="J159">
        <v>35488</v>
      </c>
    </row>
    <row r="160" spans="10:10" x14ac:dyDescent="0.35">
      <c r="J160">
        <v>83436</v>
      </c>
    </row>
    <row r="161" spans="10:10" x14ac:dyDescent="0.35">
      <c r="J161">
        <v>47510</v>
      </c>
    </row>
    <row r="162" spans="10:10" x14ac:dyDescent="0.35">
      <c r="J162">
        <v>32514</v>
      </c>
    </row>
    <row r="163" spans="10:10" x14ac:dyDescent="0.35">
      <c r="J163">
        <v>49177</v>
      </c>
    </row>
    <row r="164" spans="10:10" x14ac:dyDescent="0.35">
      <c r="J164">
        <v>22761</v>
      </c>
    </row>
    <row r="165" spans="10:10" x14ac:dyDescent="0.35">
      <c r="J165">
        <v>115093</v>
      </c>
    </row>
    <row r="166" spans="10:10" x14ac:dyDescent="0.35">
      <c r="J166">
        <v>33920</v>
      </c>
    </row>
    <row r="167" spans="10:10" x14ac:dyDescent="0.35">
      <c r="J167">
        <v>19345.2</v>
      </c>
    </row>
    <row r="168" spans="10:10" x14ac:dyDescent="0.35">
      <c r="J168">
        <v>75335</v>
      </c>
    </row>
    <row r="169" spans="10:10" x14ac:dyDescent="0.35">
      <c r="J169">
        <v>89032</v>
      </c>
    </row>
    <row r="170" spans="10:10" x14ac:dyDescent="0.35">
      <c r="J170">
        <v>40675</v>
      </c>
    </row>
    <row r="171" spans="10:10" x14ac:dyDescent="0.35">
      <c r="J171">
        <v>70194</v>
      </c>
    </row>
    <row r="172" spans="10:10" x14ac:dyDescent="0.35">
      <c r="J172">
        <v>362250</v>
      </c>
    </row>
    <row r="173" spans="10:10" x14ac:dyDescent="0.35">
      <c r="J173">
        <v>85287</v>
      </c>
    </row>
    <row r="174" spans="10:10" x14ac:dyDescent="0.35">
      <c r="J174">
        <v>62852</v>
      </c>
    </row>
    <row r="175" spans="10:10" x14ac:dyDescent="0.35">
      <c r="J175">
        <v>155403</v>
      </c>
    </row>
    <row r="176" spans="10:10" x14ac:dyDescent="0.35">
      <c r="J176">
        <v>145000</v>
      </c>
    </row>
    <row r="177" spans="10:10" x14ac:dyDescent="0.35">
      <c r="J177">
        <v>159954</v>
      </c>
    </row>
    <row r="178" spans="10:10" x14ac:dyDescent="0.35">
      <c r="J178">
        <v>40717</v>
      </c>
    </row>
    <row r="179" spans="10:10" x14ac:dyDescent="0.35">
      <c r="J179">
        <v>92324</v>
      </c>
    </row>
    <row r="180" spans="10:10" x14ac:dyDescent="0.35">
      <c r="J180">
        <v>241749</v>
      </c>
    </row>
    <row r="181" spans="10:10" x14ac:dyDescent="0.35">
      <c r="J181">
        <v>32100</v>
      </c>
    </row>
    <row r="182" spans="10:10" x14ac:dyDescent="0.35">
      <c r="J182">
        <v>135286</v>
      </c>
    </row>
    <row r="183" spans="10:10" x14ac:dyDescent="0.35">
      <c r="J183">
        <v>96090</v>
      </c>
    </row>
    <row r="184" spans="10:10" x14ac:dyDescent="0.35">
      <c r="J184">
        <v>60500</v>
      </c>
    </row>
    <row r="185" spans="10:10" x14ac:dyDescent="0.35">
      <c r="J185">
        <v>100000</v>
      </c>
    </row>
    <row r="186" spans="10:10" x14ac:dyDescent="0.35">
      <c r="J186">
        <v>229017</v>
      </c>
    </row>
    <row r="187" spans="10:10" x14ac:dyDescent="0.35">
      <c r="J187">
        <v>91156</v>
      </c>
    </row>
    <row r="188" spans="10:10" x14ac:dyDescent="0.35">
      <c r="J188">
        <v>40765</v>
      </c>
    </row>
    <row r="189" spans="10:10" x14ac:dyDescent="0.35">
      <c r="J189">
        <v>197353</v>
      </c>
    </row>
    <row r="190" spans="10:10" x14ac:dyDescent="0.35">
      <c r="J190">
        <v>46367</v>
      </c>
    </row>
    <row r="191" spans="10:10" x14ac:dyDescent="0.35">
      <c r="J191">
        <v>47056</v>
      </c>
    </row>
    <row r="192" spans="10:10" x14ac:dyDescent="0.35">
      <c r="J192">
        <v>92324</v>
      </c>
    </row>
    <row r="193" spans="10:10" x14ac:dyDescent="0.35">
      <c r="J193">
        <v>375852.28</v>
      </c>
    </row>
    <row r="194" spans="10:10" x14ac:dyDescent="0.35">
      <c r="J194">
        <v>142610</v>
      </c>
    </row>
    <row r="195" spans="10:10" x14ac:dyDescent="0.35">
      <c r="J195">
        <v>69641</v>
      </c>
    </row>
    <row r="196" spans="10:10" x14ac:dyDescent="0.35">
      <c r="J196">
        <v>70987</v>
      </c>
    </row>
    <row r="197" spans="10:10" x14ac:dyDescent="0.35">
      <c r="J197">
        <v>30985</v>
      </c>
    </row>
    <row r="198" spans="10:10" x14ac:dyDescent="0.35">
      <c r="J198">
        <v>95841</v>
      </c>
    </row>
    <row r="199" spans="10:10" x14ac:dyDescent="0.35">
      <c r="J199">
        <v>75865</v>
      </c>
    </row>
    <row r="200" spans="10:10" x14ac:dyDescent="0.35">
      <c r="J200">
        <v>171238</v>
      </c>
    </row>
    <row r="201" spans="10:10" x14ac:dyDescent="0.35">
      <c r="J201">
        <v>97390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F732-0DAD-48D0-8278-473B7E4207D1}">
  <dimension ref="A1:L201"/>
  <sheetViews>
    <sheetView workbookViewId="0">
      <selection activeCell="H4" sqref="H4"/>
    </sheetView>
  </sheetViews>
  <sheetFormatPr defaultRowHeight="14.5" x14ac:dyDescent="0.35"/>
  <cols>
    <col min="4" max="4" width="17.26953125" bestFit="1" customWidth="1"/>
    <col min="8" max="8" width="11.81640625" bestFit="1" customWidth="1"/>
    <col min="9" max="9" width="12.453125" bestFit="1" customWidth="1"/>
  </cols>
  <sheetData>
    <row r="1" spans="1:9" x14ac:dyDescent="0.35">
      <c r="A1">
        <v>20</v>
      </c>
      <c r="B1">
        <v>28334</v>
      </c>
    </row>
    <row r="2" spans="1:9" x14ac:dyDescent="0.35">
      <c r="A2">
        <v>10</v>
      </c>
      <c r="B2">
        <v>56555</v>
      </c>
    </row>
    <row r="3" spans="1:9" x14ac:dyDescent="0.35">
      <c r="A3">
        <v>19</v>
      </c>
      <c r="B3">
        <v>26887</v>
      </c>
      <c r="D3" t="s">
        <v>199</v>
      </c>
    </row>
    <row r="4" spans="1:9" ht="15" thickBot="1" x14ac:dyDescent="0.4">
      <c r="A4">
        <v>19</v>
      </c>
      <c r="B4">
        <v>29678.42</v>
      </c>
    </row>
    <row r="5" spans="1:9" x14ac:dyDescent="0.35">
      <c r="A5">
        <v>25</v>
      </c>
      <c r="B5">
        <v>168449</v>
      </c>
      <c r="D5" s="11" t="s">
        <v>200</v>
      </c>
      <c r="E5" s="11"/>
    </row>
    <row r="6" spans="1:9" x14ac:dyDescent="0.35">
      <c r="A6">
        <v>16</v>
      </c>
      <c r="B6">
        <v>38917</v>
      </c>
      <c r="D6" s="8" t="s">
        <v>201</v>
      </c>
      <c r="E6" s="8">
        <v>0.17920976560384846</v>
      </c>
    </row>
    <row r="7" spans="1:9" x14ac:dyDescent="0.35">
      <c r="A7">
        <v>22</v>
      </c>
      <c r="B7">
        <v>79585</v>
      </c>
      <c r="D7" s="8" t="s">
        <v>202</v>
      </c>
      <c r="E7" s="8">
        <v>3.2116140087786307E-2</v>
      </c>
    </row>
    <row r="8" spans="1:9" x14ac:dyDescent="0.35">
      <c r="A8">
        <v>10</v>
      </c>
      <c r="B8">
        <v>25990</v>
      </c>
      <c r="D8" s="8" t="s">
        <v>203</v>
      </c>
      <c r="E8" s="8">
        <v>2.7252402098277697E-2</v>
      </c>
    </row>
    <row r="9" spans="1:9" x14ac:dyDescent="0.35">
      <c r="A9">
        <v>70</v>
      </c>
      <c r="B9">
        <v>100507</v>
      </c>
      <c r="D9" s="8" t="s">
        <v>204</v>
      </c>
      <c r="E9" s="8">
        <v>74812.131166461098</v>
      </c>
    </row>
    <row r="10" spans="1:9" ht="15" thickBot="1" x14ac:dyDescent="0.4">
      <c r="A10">
        <v>54</v>
      </c>
      <c r="B10">
        <v>193565</v>
      </c>
      <c r="D10" s="9" t="s">
        <v>205</v>
      </c>
      <c r="E10" s="9">
        <v>201</v>
      </c>
    </row>
    <row r="11" spans="1:9" x14ac:dyDescent="0.35">
      <c r="A11">
        <v>62</v>
      </c>
      <c r="B11">
        <v>186310</v>
      </c>
    </row>
    <row r="12" spans="1:9" ht="15" thickBot="1" x14ac:dyDescent="0.4">
      <c r="A12">
        <v>59</v>
      </c>
      <c r="B12">
        <v>108307</v>
      </c>
      <c r="D12" t="s">
        <v>206</v>
      </c>
    </row>
    <row r="13" spans="1:9" x14ac:dyDescent="0.35">
      <c r="A13">
        <v>62</v>
      </c>
      <c r="B13">
        <v>186310</v>
      </c>
      <c r="D13" s="10"/>
      <c r="E13" s="10" t="s">
        <v>211</v>
      </c>
      <c r="F13" s="10" t="s">
        <v>212</v>
      </c>
      <c r="G13" s="10" t="s">
        <v>213</v>
      </c>
      <c r="H13" s="10" t="s">
        <v>147</v>
      </c>
      <c r="I13" s="10" t="s">
        <v>214</v>
      </c>
    </row>
    <row r="14" spans="1:9" x14ac:dyDescent="0.35">
      <c r="A14">
        <v>62</v>
      </c>
      <c r="B14">
        <v>186310</v>
      </c>
      <c r="D14" s="8" t="s">
        <v>207</v>
      </c>
      <c r="E14" s="8">
        <v>1</v>
      </c>
      <c r="F14" s="8">
        <v>36957043871.31958</v>
      </c>
      <c r="G14" s="8">
        <v>36957043871.31958</v>
      </c>
      <c r="H14" s="8">
        <v>6.603180549006308</v>
      </c>
      <c r="I14" s="8">
        <v>1.0911119754914383E-2</v>
      </c>
    </row>
    <row r="15" spans="1:9" x14ac:dyDescent="0.35">
      <c r="A15">
        <v>67</v>
      </c>
      <c r="B15">
        <v>111118</v>
      </c>
      <c r="D15" s="8" t="s">
        <v>208</v>
      </c>
      <c r="E15" s="8">
        <v>199</v>
      </c>
      <c r="F15" s="8">
        <v>1113774138963.8884</v>
      </c>
      <c r="G15" s="8">
        <v>5596854969.6677809</v>
      </c>
      <c r="H15" s="8"/>
      <c r="I15" s="8"/>
    </row>
    <row r="16" spans="1:9" ht="15" thickBot="1" x14ac:dyDescent="0.4">
      <c r="A16">
        <v>63</v>
      </c>
      <c r="B16">
        <v>72242</v>
      </c>
      <c r="D16" s="9" t="s">
        <v>209</v>
      </c>
      <c r="E16" s="9">
        <v>200</v>
      </c>
      <c r="F16" s="9">
        <v>1150731182835.208</v>
      </c>
      <c r="G16" s="9"/>
      <c r="H16" s="9"/>
      <c r="I16" s="9"/>
    </row>
    <row r="17" spans="1:12" x14ac:dyDescent="0.35">
      <c r="A17">
        <v>48</v>
      </c>
      <c r="B17">
        <v>39207.300000000003</v>
      </c>
    </row>
    <row r="18" spans="1:12" x14ac:dyDescent="0.35">
      <c r="A18">
        <v>47</v>
      </c>
      <c r="B18">
        <v>168154</v>
      </c>
      <c r="E18" t="s">
        <v>215</v>
      </c>
      <c r="F18" t="s">
        <v>204</v>
      </c>
      <c r="G18" t="s">
        <v>216</v>
      </c>
      <c r="H18" t="s">
        <v>217</v>
      </c>
      <c r="I18" t="s">
        <v>218</v>
      </c>
      <c r="J18" t="s">
        <v>219</v>
      </c>
      <c r="K18" t="s">
        <v>220</v>
      </c>
      <c r="L18" t="s">
        <v>221</v>
      </c>
    </row>
    <row r="19" spans="1:12" x14ac:dyDescent="0.35">
      <c r="A19">
        <v>16</v>
      </c>
      <c r="B19">
        <v>23874.15</v>
      </c>
      <c r="D19" t="s">
        <v>210</v>
      </c>
      <c r="E19">
        <v>63680.09892163609</v>
      </c>
      <c r="F19">
        <v>10824.013398472123</v>
      </c>
      <c r="G19">
        <v>5.8832243251495724</v>
      </c>
      <c r="H19">
        <v>1.6807649497507228E-8</v>
      </c>
      <c r="I19">
        <v>42335.614865450305</v>
      </c>
      <c r="J19">
        <v>85024.582977821876</v>
      </c>
      <c r="K19">
        <v>42335.614865450305</v>
      </c>
      <c r="L19">
        <v>85024.582977821876</v>
      </c>
    </row>
    <row r="20" spans="1:12" x14ac:dyDescent="0.35">
      <c r="A20">
        <v>43</v>
      </c>
      <c r="B20">
        <v>299552</v>
      </c>
      <c r="D20" t="s">
        <v>222</v>
      </c>
      <c r="E20">
        <v>962.96532388067533</v>
      </c>
      <c r="F20">
        <v>374.7434601358861</v>
      </c>
      <c r="G20">
        <v>2.5696654546859699</v>
      </c>
      <c r="H20">
        <v>1.0911119754913542E-2</v>
      </c>
      <c r="I20">
        <v>223.98750525016794</v>
      </c>
      <c r="J20">
        <v>1701.9431425111827</v>
      </c>
      <c r="K20">
        <v>223.98750525016794</v>
      </c>
      <c r="L20">
        <v>1701.9431425111827</v>
      </c>
    </row>
    <row r="21" spans="1:12" x14ac:dyDescent="0.35">
      <c r="A21">
        <v>42</v>
      </c>
      <c r="B21">
        <v>83266</v>
      </c>
    </row>
    <row r="22" spans="1:12" x14ac:dyDescent="0.35">
      <c r="A22">
        <v>37</v>
      </c>
      <c r="B22">
        <v>35414</v>
      </c>
    </row>
    <row r="23" spans="1:12" x14ac:dyDescent="0.35">
      <c r="A23">
        <v>40</v>
      </c>
      <c r="B23">
        <v>134816</v>
      </c>
    </row>
    <row r="24" spans="1:12" x14ac:dyDescent="0.35">
      <c r="A24">
        <v>15</v>
      </c>
      <c r="B24">
        <v>26745</v>
      </c>
    </row>
    <row r="25" spans="1:12" x14ac:dyDescent="0.35">
      <c r="A25">
        <v>20</v>
      </c>
      <c r="B25">
        <v>38458</v>
      </c>
    </row>
    <row r="26" spans="1:12" x14ac:dyDescent="0.35">
      <c r="A26">
        <v>33</v>
      </c>
      <c r="B26">
        <v>138721</v>
      </c>
    </row>
    <row r="27" spans="1:12" x14ac:dyDescent="0.35">
      <c r="A27">
        <v>36</v>
      </c>
      <c r="B27">
        <v>123906</v>
      </c>
    </row>
    <row r="28" spans="1:12" x14ac:dyDescent="0.35">
      <c r="A28">
        <v>42</v>
      </c>
      <c r="B28">
        <v>69237</v>
      </c>
    </row>
    <row r="29" spans="1:12" x14ac:dyDescent="0.35">
      <c r="A29">
        <v>63</v>
      </c>
      <c r="B29">
        <v>137842</v>
      </c>
    </row>
    <row r="30" spans="1:12" x14ac:dyDescent="0.35">
      <c r="A30">
        <v>34</v>
      </c>
      <c r="B30">
        <v>80716</v>
      </c>
    </row>
    <row r="31" spans="1:12" x14ac:dyDescent="0.35">
      <c r="A31">
        <v>15</v>
      </c>
      <c r="B31">
        <v>45498</v>
      </c>
    </row>
    <row r="32" spans="1:12" x14ac:dyDescent="0.35">
      <c r="A32">
        <v>24</v>
      </c>
      <c r="B32">
        <v>106290</v>
      </c>
    </row>
    <row r="33" spans="1:2" x14ac:dyDescent="0.35">
      <c r="A33">
        <v>34</v>
      </c>
      <c r="B33">
        <v>40113</v>
      </c>
    </row>
    <row r="34" spans="1:2" x14ac:dyDescent="0.35">
      <c r="A34">
        <v>20</v>
      </c>
      <c r="B34">
        <v>39780</v>
      </c>
    </row>
    <row r="35" spans="1:2" x14ac:dyDescent="0.35">
      <c r="A35">
        <v>18</v>
      </c>
      <c r="B35">
        <v>52385</v>
      </c>
    </row>
    <row r="36" spans="1:2" x14ac:dyDescent="0.35">
      <c r="A36">
        <v>8</v>
      </c>
      <c r="B36">
        <v>749564</v>
      </c>
    </row>
    <row r="37" spans="1:2" x14ac:dyDescent="0.35">
      <c r="A37">
        <v>22</v>
      </c>
      <c r="B37">
        <v>171600</v>
      </c>
    </row>
    <row r="38" spans="1:2" x14ac:dyDescent="0.35">
      <c r="A38">
        <v>35</v>
      </c>
      <c r="B38">
        <v>234050</v>
      </c>
    </row>
    <row r="39" spans="1:2" x14ac:dyDescent="0.35">
      <c r="A39">
        <v>22</v>
      </c>
      <c r="B39">
        <v>100272</v>
      </c>
    </row>
    <row r="40" spans="1:2" x14ac:dyDescent="0.35">
      <c r="A40">
        <v>26</v>
      </c>
      <c r="B40">
        <v>173317</v>
      </c>
    </row>
    <row r="41" spans="1:2" x14ac:dyDescent="0.35">
      <c r="A41">
        <v>17</v>
      </c>
      <c r="B41">
        <v>80350</v>
      </c>
    </row>
    <row r="42" spans="1:2" x14ac:dyDescent="0.35">
      <c r="A42">
        <v>15</v>
      </c>
      <c r="B42">
        <v>121422</v>
      </c>
    </row>
    <row r="43" spans="1:2" x14ac:dyDescent="0.35">
      <c r="A43">
        <v>31</v>
      </c>
      <c r="B43">
        <v>43249</v>
      </c>
    </row>
    <row r="44" spans="1:2" x14ac:dyDescent="0.35">
      <c r="A44">
        <v>32</v>
      </c>
      <c r="B44">
        <v>71873</v>
      </c>
    </row>
    <row r="45" spans="1:2" x14ac:dyDescent="0.35">
      <c r="A45">
        <v>23</v>
      </c>
      <c r="B45">
        <v>120371</v>
      </c>
    </row>
    <row r="46" spans="1:2" x14ac:dyDescent="0.35">
      <c r="A46">
        <v>31</v>
      </c>
      <c r="B46">
        <v>184963</v>
      </c>
    </row>
    <row r="47" spans="1:2" x14ac:dyDescent="0.35">
      <c r="A47">
        <v>30</v>
      </c>
      <c r="B47">
        <v>112294</v>
      </c>
    </row>
    <row r="48" spans="1:2" x14ac:dyDescent="0.35">
      <c r="A48">
        <v>29</v>
      </c>
      <c r="B48">
        <v>141672</v>
      </c>
    </row>
    <row r="49" spans="1:2" x14ac:dyDescent="0.35">
      <c r="A49">
        <v>9</v>
      </c>
      <c r="B49">
        <v>76752</v>
      </c>
    </row>
    <row r="50" spans="1:2" x14ac:dyDescent="0.35">
      <c r="A50">
        <v>38</v>
      </c>
      <c r="B50">
        <v>175052</v>
      </c>
    </row>
    <row r="51" spans="1:2" x14ac:dyDescent="0.35">
      <c r="A51">
        <v>44</v>
      </c>
      <c r="B51">
        <v>129273</v>
      </c>
    </row>
    <row r="52" spans="1:2" x14ac:dyDescent="0.35">
      <c r="A52">
        <v>32</v>
      </c>
      <c r="B52">
        <v>60733.95</v>
      </c>
    </row>
    <row r="53" spans="1:2" x14ac:dyDescent="0.35">
      <c r="A53">
        <v>32</v>
      </c>
      <c r="B53">
        <v>156180</v>
      </c>
    </row>
    <row r="54" spans="1:2" x14ac:dyDescent="0.35">
      <c r="A54">
        <v>27</v>
      </c>
      <c r="B54">
        <v>87979</v>
      </c>
    </row>
    <row r="55" spans="1:2" x14ac:dyDescent="0.35">
      <c r="A55">
        <v>25</v>
      </c>
      <c r="B55">
        <v>45619</v>
      </c>
    </row>
    <row r="56" spans="1:2" x14ac:dyDescent="0.35">
      <c r="A56">
        <v>22</v>
      </c>
      <c r="B56">
        <v>87718</v>
      </c>
    </row>
    <row r="57" spans="1:2" x14ac:dyDescent="0.35">
      <c r="A57">
        <v>27</v>
      </c>
      <c r="B57">
        <v>76331</v>
      </c>
    </row>
    <row r="58" spans="1:2" x14ac:dyDescent="0.35">
      <c r="A58">
        <v>25</v>
      </c>
      <c r="B58">
        <v>115101</v>
      </c>
    </row>
    <row r="59" spans="1:2" x14ac:dyDescent="0.35">
      <c r="A59">
        <v>26</v>
      </c>
      <c r="B59">
        <v>145025</v>
      </c>
    </row>
    <row r="60" spans="1:2" x14ac:dyDescent="0.35">
      <c r="A60">
        <v>25</v>
      </c>
      <c r="B60">
        <v>115101</v>
      </c>
    </row>
    <row r="61" spans="1:2" x14ac:dyDescent="0.35">
      <c r="A61">
        <v>19</v>
      </c>
      <c r="B61">
        <v>49609</v>
      </c>
    </row>
    <row r="62" spans="1:2" x14ac:dyDescent="0.35">
      <c r="A62">
        <v>17</v>
      </c>
      <c r="B62">
        <v>26116</v>
      </c>
    </row>
    <row r="63" spans="1:2" x14ac:dyDescent="0.35">
      <c r="A63">
        <v>16</v>
      </c>
      <c r="B63">
        <v>109561</v>
      </c>
    </row>
    <row r="64" spans="1:2" x14ac:dyDescent="0.35">
      <c r="A64">
        <v>37</v>
      </c>
      <c r="B64">
        <v>66402.210000000006</v>
      </c>
    </row>
    <row r="65" spans="1:2" x14ac:dyDescent="0.35">
      <c r="A65">
        <v>8</v>
      </c>
      <c r="B65">
        <v>46210</v>
      </c>
    </row>
    <row r="66" spans="1:2" x14ac:dyDescent="0.35">
      <c r="A66">
        <v>39</v>
      </c>
      <c r="B66">
        <v>163752</v>
      </c>
    </row>
    <row r="67" spans="1:2" x14ac:dyDescent="0.35">
      <c r="A67">
        <v>22</v>
      </c>
      <c r="B67">
        <v>23914</v>
      </c>
    </row>
    <row r="68" spans="1:2" x14ac:dyDescent="0.35">
      <c r="A68">
        <v>16</v>
      </c>
      <c r="B68">
        <v>141690</v>
      </c>
    </row>
    <row r="69" spans="1:2" x14ac:dyDescent="0.35">
      <c r="A69">
        <v>23</v>
      </c>
      <c r="B69">
        <v>47927</v>
      </c>
    </row>
    <row r="70" spans="1:2" x14ac:dyDescent="0.35">
      <c r="A70">
        <v>24</v>
      </c>
      <c r="B70">
        <v>53089</v>
      </c>
    </row>
    <row r="71" spans="1:2" x14ac:dyDescent="0.35">
      <c r="A71">
        <v>42</v>
      </c>
      <c r="B71">
        <v>110844</v>
      </c>
    </row>
    <row r="72" spans="1:2" x14ac:dyDescent="0.35">
      <c r="A72">
        <v>33</v>
      </c>
      <c r="B72">
        <v>150986</v>
      </c>
    </row>
    <row r="73" spans="1:2" x14ac:dyDescent="0.35">
      <c r="A73">
        <v>24</v>
      </c>
      <c r="B73">
        <v>20193</v>
      </c>
    </row>
    <row r="74" spans="1:2" x14ac:dyDescent="0.35">
      <c r="A74">
        <v>23</v>
      </c>
      <c r="B74">
        <v>53062</v>
      </c>
    </row>
    <row r="75" spans="1:2" x14ac:dyDescent="0.35">
      <c r="A75">
        <v>21</v>
      </c>
      <c r="B75">
        <v>59002</v>
      </c>
    </row>
    <row r="76" spans="1:2" x14ac:dyDescent="0.35">
      <c r="A76">
        <v>19</v>
      </c>
      <c r="B76">
        <v>89732</v>
      </c>
    </row>
    <row r="77" spans="1:2" x14ac:dyDescent="0.35">
      <c r="A77">
        <v>16</v>
      </c>
      <c r="B77">
        <v>74297</v>
      </c>
    </row>
    <row r="78" spans="1:2" x14ac:dyDescent="0.35">
      <c r="A78">
        <v>16</v>
      </c>
      <c r="B78">
        <v>70209</v>
      </c>
    </row>
    <row r="79" spans="1:2" x14ac:dyDescent="0.35">
      <c r="A79">
        <v>15</v>
      </c>
      <c r="B79">
        <v>53666</v>
      </c>
    </row>
    <row r="80" spans="1:2" x14ac:dyDescent="0.35">
      <c r="A80">
        <v>40</v>
      </c>
      <c r="B80">
        <v>130646</v>
      </c>
    </row>
    <row r="81" spans="1:2" x14ac:dyDescent="0.35">
      <c r="A81">
        <v>14</v>
      </c>
      <c r="B81">
        <v>54424</v>
      </c>
    </row>
    <row r="82" spans="1:2" x14ac:dyDescent="0.35">
      <c r="A82">
        <v>22</v>
      </c>
      <c r="B82">
        <v>46318</v>
      </c>
    </row>
    <row r="83" spans="1:2" x14ac:dyDescent="0.35">
      <c r="A83">
        <v>28</v>
      </c>
      <c r="B83">
        <v>148824</v>
      </c>
    </row>
    <row r="84" spans="1:2" x14ac:dyDescent="0.35">
      <c r="A84">
        <v>18</v>
      </c>
      <c r="B84">
        <v>67980</v>
      </c>
    </row>
    <row r="85" spans="1:2" x14ac:dyDescent="0.35">
      <c r="A85">
        <v>21</v>
      </c>
      <c r="B85">
        <v>112671</v>
      </c>
    </row>
    <row r="86" spans="1:2" x14ac:dyDescent="0.35">
      <c r="A86">
        <v>35</v>
      </c>
      <c r="B86">
        <v>49462</v>
      </c>
    </row>
    <row r="87" spans="1:2" x14ac:dyDescent="0.35">
      <c r="A87">
        <v>21</v>
      </c>
      <c r="B87">
        <v>20717</v>
      </c>
    </row>
    <row r="88" spans="1:2" x14ac:dyDescent="0.35">
      <c r="A88">
        <v>20</v>
      </c>
      <c r="B88">
        <v>82201</v>
      </c>
    </row>
    <row r="89" spans="1:2" x14ac:dyDescent="0.35">
      <c r="A89">
        <v>24</v>
      </c>
      <c r="B89">
        <v>93720</v>
      </c>
    </row>
    <row r="90" spans="1:2" x14ac:dyDescent="0.35">
      <c r="A90">
        <v>22</v>
      </c>
      <c r="B90">
        <v>93293</v>
      </c>
    </row>
    <row r="91" spans="1:2" x14ac:dyDescent="0.35">
      <c r="A91">
        <v>19</v>
      </c>
      <c r="B91">
        <v>36813</v>
      </c>
    </row>
    <row r="92" spans="1:2" x14ac:dyDescent="0.35">
      <c r="A92">
        <v>20</v>
      </c>
      <c r="B92">
        <v>73034</v>
      </c>
    </row>
    <row r="93" spans="1:2" x14ac:dyDescent="0.35">
      <c r="A93">
        <v>33</v>
      </c>
      <c r="B93">
        <v>97060</v>
      </c>
    </row>
    <row r="94" spans="1:2" x14ac:dyDescent="0.35">
      <c r="A94">
        <v>18</v>
      </c>
      <c r="B94">
        <v>89782</v>
      </c>
    </row>
    <row r="95" spans="1:2" x14ac:dyDescent="0.35">
      <c r="A95">
        <v>18</v>
      </c>
      <c r="B95">
        <v>48892</v>
      </c>
    </row>
    <row r="96" spans="1:2" x14ac:dyDescent="0.35">
      <c r="A96">
        <v>29</v>
      </c>
      <c r="B96">
        <v>41095</v>
      </c>
    </row>
    <row r="97" spans="1:2" x14ac:dyDescent="0.35">
      <c r="A97">
        <v>43</v>
      </c>
      <c r="B97">
        <v>43354</v>
      </c>
    </row>
    <row r="98" spans="1:2" x14ac:dyDescent="0.35">
      <c r="A98">
        <v>22</v>
      </c>
      <c r="B98">
        <v>99091</v>
      </c>
    </row>
    <row r="99" spans="1:2" x14ac:dyDescent="0.35">
      <c r="A99">
        <v>21</v>
      </c>
      <c r="B99">
        <v>100956</v>
      </c>
    </row>
    <row r="100" spans="1:2" x14ac:dyDescent="0.35">
      <c r="A100">
        <v>31</v>
      </c>
      <c r="B100">
        <v>41784</v>
      </c>
    </row>
    <row r="101" spans="1:2" x14ac:dyDescent="0.35">
      <c r="A101">
        <v>16</v>
      </c>
      <c r="B101">
        <v>24661</v>
      </c>
    </row>
    <row r="102" spans="1:2" x14ac:dyDescent="0.35">
      <c r="A102">
        <v>17</v>
      </c>
      <c r="B102">
        <v>43894</v>
      </c>
    </row>
    <row r="103" spans="1:2" x14ac:dyDescent="0.35">
      <c r="A103">
        <v>13</v>
      </c>
      <c r="B103">
        <v>48192.6</v>
      </c>
    </row>
    <row r="104" spans="1:2" x14ac:dyDescent="0.35">
      <c r="A104">
        <v>18</v>
      </c>
      <c r="B104">
        <v>49581</v>
      </c>
    </row>
    <row r="105" spans="1:2" x14ac:dyDescent="0.35">
      <c r="A105">
        <v>43</v>
      </c>
      <c r="B105">
        <v>34853</v>
      </c>
    </row>
    <row r="106" spans="1:2" x14ac:dyDescent="0.35">
      <c r="A106">
        <v>29</v>
      </c>
      <c r="B106">
        <v>65735</v>
      </c>
    </row>
    <row r="107" spans="1:2" x14ac:dyDescent="0.35">
      <c r="A107">
        <v>25</v>
      </c>
      <c r="B107">
        <v>37551</v>
      </c>
    </row>
    <row r="108" spans="1:2" x14ac:dyDescent="0.35">
      <c r="A108">
        <v>8</v>
      </c>
      <c r="B108">
        <v>37471</v>
      </c>
    </row>
    <row r="109" spans="1:2" x14ac:dyDescent="0.35">
      <c r="A109">
        <v>24</v>
      </c>
      <c r="B109">
        <v>62330</v>
      </c>
    </row>
    <row r="110" spans="1:2" x14ac:dyDescent="0.35">
      <c r="A110">
        <v>11</v>
      </c>
      <c r="B110">
        <v>123212</v>
      </c>
    </row>
    <row r="111" spans="1:2" x14ac:dyDescent="0.35">
      <c r="A111">
        <v>41</v>
      </c>
      <c r="B111">
        <v>198198</v>
      </c>
    </row>
    <row r="112" spans="1:2" x14ac:dyDescent="0.35">
      <c r="A112">
        <v>21</v>
      </c>
      <c r="B112">
        <v>36096</v>
      </c>
    </row>
    <row r="113" spans="1:2" x14ac:dyDescent="0.35">
      <c r="A113">
        <v>58</v>
      </c>
      <c r="B113">
        <v>91953</v>
      </c>
    </row>
    <row r="114" spans="1:2" x14ac:dyDescent="0.35">
      <c r="A114">
        <v>71</v>
      </c>
      <c r="B114">
        <v>160008</v>
      </c>
    </row>
    <row r="115" spans="1:2" x14ac:dyDescent="0.35">
      <c r="A115">
        <v>34</v>
      </c>
      <c r="B115">
        <v>99568</v>
      </c>
    </row>
    <row r="116" spans="1:2" x14ac:dyDescent="0.35">
      <c r="A116">
        <v>33</v>
      </c>
      <c r="B116">
        <v>87242</v>
      </c>
    </row>
    <row r="117" spans="1:2" x14ac:dyDescent="0.35">
      <c r="A117">
        <v>21</v>
      </c>
      <c r="B117">
        <v>31747</v>
      </c>
    </row>
    <row r="118" spans="1:2" x14ac:dyDescent="0.35">
      <c r="A118">
        <v>29</v>
      </c>
      <c r="B118">
        <v>21999</v>
      </c>
    </row>
    <row r="119" spans="1:2" x14ac:dyDescent="0.35">
      <c r="A119">
        <v>29</v>
      </c>
      <c r="B119">
        <v>18015</v>
      </c>
    </row>
    <row r="120" spans="1:2" x14ac:dyDescent="0.35">
      <c r="A120">
        <v>25</v>
      </c>
      <c r="B120">
        <v>41408</v>
      </c>
    </row>
    <row r="121" spans="1:2" x14ac:dyDescent="0.35">
      <c r="A121">
        <v>41</v>
      </c>
      <c r="B121">
        <v>138128</v>
      </c>
    </row>
    <row r="122" spans="1:2" x14ac:dyDescent="0.35">
      <c r="A122">
        <v>22</v>
      </c>
      <c r="B122">
        <v>30439</v>
      </c>
    </row>
    <row r="123" spans="1:2" x14ac:dyDescent="0.35">
      <c r="A123">
        <v>24</v>
      </c>
      <c r="B123">
        <v>70123</v>
      </c>
    </row>
    <row r="124" spans="1:2" x14ac:dyDescent="0.35">
      <c r="A124">
        <v>20</v>
      </c>
      <c r="B124">
        <v>20122</v>
      </c>
    </row>
    <row r="125" spans="1:2" x14ac:dyDescent="0.35">
      <c r="A125">
        <v>22</v>
      </c>
      <c r="B125">
        <v>32389</v>
      </c>
    </row>
    <row r="126" spans="1:2" x14ac:dyDescent="0.35">
      <c r="A126">
        <v>19</v>
      </c>
      <c r="B126">
        <v>49130</v>
      </c>
    </row>
    <row r="127" spans="1:2" x14ac:dyDescent="0.35">
      <c r="A127">
        <v>19</v>
      </c>
      <c r="B127">
        <v>46967</v>
      </c>
    </row>
    <row r="128" spans="1:2" x14ac:dyDescent="0.35">
      <c r="A128">
        <v>19</v>
      </c>
      <c r="B128">
        <v>34853</v>
      </c>
    </row>
    <row r="129" spans="1:2" x14ac:dyDescent="0.35">
      <c r="A129">
        <v>24</v>
      </c>
      <c r="B129">
        <v>39254</v>
      </c>
    </row>
    <row r="130" spans="1:2" x14ac:dyDescent="0.35">
      <c r="A130">
        <v>20</v>
      </c>
      <c r="B130">
        <v>115972</v>
      </c>
    </row>
    <row r="131" spans="1:2" x14ac:dyDescent="0.35">
      <c r="A131">
        <v>18</v>
      </c>
      <c r="B131">
        <v>57465</v>
      </c>
    </row>
    <row r="132" spans="1:2" x14ac:dyDescent="0.35">
      <c r="A132">
        <v>18</v>
      </c>
      <c r="B132">
        <v>32695</v>
      </c>
    </row>
    <row r="133" spans="1:2" x14ac:dyDescent="0.35">
      <c r="A133">
        <v>19</v>
      </c>
      <c r="B133">
        <v>75760</v>
      </c>
    </row>
    <row r="134" spans="1:2" x14ac:dyDescent="0.35">
      <c r="A134">
        <v>21</v>
      </c>
      <c r="B134">
        <v>32208</v>
      </c>
    </row>
    <row r="135" spans="1:2" x14ac:dyDescent="0.35">
      <c r="A135">
        <v>20</v>
      </c>
      <c r="B135">
        <v>39950</v>
      </c>
    </row>
    <row r="136" spans="1:2" x14ac:dyDescent="0.35">
      <c r="A136">
        <v>15</v>
      </c>
      <c r="B136">
        <v>25188</v>
      </c>
    </row>
    <row r="137" spans="1:2" x14ac:dyDescent="0.35">
      <c r="A137">
        <v>18</v>
      </c>
      <c r="B137">
        <v>27605</v>
      </c>
    </row>
    <row r="138" spans="1:2" x14ac:dyDescent="0.35">
      <c r="A138">
        <v>17</v>
      </c>
      <c r="B138">
        <v>42870</v>
      </c>
    </row>
    <row r="139" spans="1:2" x14ac:dyDescent="0.35">
      <c r="A139">
        <v>22</v>
      </c>
      <c r="B139">
        <v>35737</v>
      </c>
    </row>
    <row r="140" spans="1:2" x14ac:dyDescent="0.35">
      <c r="A140">
        <v>20</v>
      </c>
      <c r="B140">
        <v>36384</v>
      </c>
    </row>
    <row r="141" spans="1:2" x14ac:dyDescent="0.35">
      <c r="A141">
        <v>15</v>
      </c>
      <c r="B141">
        <v>48463</v>
      </c>
    </row>
    <row r="142" spans="1:2" x14ac:dyDescent="0.35">
      <c r="A142">
        <v>16</v>
      </c>
      <c r="B142">
        <v>50611</v>
      </c>
    </row>
    <row r="143" spans="1:2" x14ac:dyDescent="0.35">
      <c r="A143">
        <v>17</v>
      </c>
      <c r="B143">
        <v>47946</v>
      </c>
    </row>
    <row r="144" spans="1:2" x14ac:dyDescent="0.35">
      <c r="A144">
        <v>19</v>
      </c>
      <c r="B144">
        <v>34738</v>
      </c>
    </row>
    <row r="145" spans="1:2" x14ac:dyDescent="0.35">
      <c r="A145">
        <v>15</v>
      </c>
      <c r="B145">
        <v>29479</v>
      </c>
    </row>
    <row r="146" spans="1:2" x14ac:dyDescent="0.35">
      <c r="A146">
        <v>19</v>
      </c>
      <c r="B146">
        <v>53767</v>
      </c>
    </row>
    <row r="147" spans="1:2" x14ac:dyDescent="0.35">
      <c r="A147">
        <v>16</v>
      </c>
      <c r="B147">
        <v>35554</v>
      </c>
    </row>
    <row r="148" spans="1:2" x14ac:dyDescent="0.35">
      <c r="A148">
        <v>17</v>
      </c>
      <c r="B148">
        <v>42266</v>
      </c>
    </row>
    <row r="149" spans="1:2" x14ac:dyDescent="0.35">
      <c r="A149">
        <v>20</v>
      </c>
      <c r="B149">
        <v>63616</v>
      </c>
    </row>
    <row r="150" spans="1:2" x14ac:dyDescent="0.35">
      <c r="A150">
        <v>18</v>
      </c>
      <c r="B150">
        <v>46787</v>
      </c>
    </row>
    <row r="151" spans="1:2" x14ac:dyDescent="0.35">
      <c r="A151">
        <v>16</v>
      </c>
      <c r="B151">
        <v>29399</v>
      </c>
    </row>
    <row r="152" spans="1:2" x14ac:dyDescent="0.35">
      <c r="A152">
        <v>20</v>
      </c>
      <c r="B152">
        <v>115972</v>
      </c>
    </row>
    <row r="153" spans="1:2" x14ac:dyDescent="0.35">
      <c r="A153">
        <v>17</v>
      </c>
      <c r="B153">
        <v>108680</v>
      </c>
    </row>
    <row r="154" spans="1:2" x14ac:dyDescent="0.35">
      <c r="A154">
        <v>19</v>
      </c>
      <c r="B154">
        <v>39486</v>
      </c>
    </row>
    <row r="155" spans="1:2" x14ac:dyDescent="0.35">
      <c r="A155">
        <v>18</v>
      </c>
      <c r="B155">
        <v>30951</v>
      </c>
    </row>
    <row r="156" spans="1:2" x14ac:dyDescent="0.35">
      <c r="A156">
        <v>17</v>
      </c>
      <c r="B156">
        <v>75931</v>
      </c>
    </row>
    <row r="157" spans="1:2" x14ac:dyDescent="0.35">
      <c r="A157">
        <v>16</v>
      </c>
      <c r="B157">
        <v>127253</v>
      </c>
    </row>
    <row r="158" spans="1:2" x14ac:dyDescent="0.35">
      <c r="A158">
        <v>24</v>
      </c>
      <c r="B158">
        <v>203400</v>
      </c>
    </row>
    <row r="159" spans="1:2" x14ac:dyDescent="0.35">
      <c r="A159">
        <v>17</v>
      </c>
      <c r="B159">
        <v>35488</v>
      </c>
    </row>
    <row r="160" spans="1:2" x14ac:dyDescent="0.35">
      <c r="A160">
        <v>18</v>
      </c>
      <c r="B160">
        <v>83436</v>
      </c>
    </row>
    <row r="161" spans="1:2" x14ac:dyDescent="0.35">
      <c r="A161">
        <v>17</v>
      </c>
      <c r="B161">
        <v>47510</v>
      </c>
    </row>
    <row r="162" spans="1:2" x14ac:dyDescent="0.35">
      <c r="A162">
        <v>14</v>
      </c>
      <c r="B162">
        <v>32514</v>
      </c>
    </row>
    <row r="163" spans="1:2" x14ac:dyDescent="0.35">
      <c r="A163">
        <v>15</v>
      </c>
      <c r="B163">
        <v>49177</v>
      </c>
    </row>
    <row r="164" spans="1:2" x14ac:dyDescent="0.35">
      <c r="A164">
        <v>14</v>
      </c>
      <c r="B164">
        <v>22761</v>
      </c>
    </row>
    <row r="165" spans="1:2" x14ac:dyDescent="0.35">
      <c r="A165">
        <v>16</v>
      </c>
      <c r="B165">
        <v>115093</v>
      </c>
    </row>
    <row r="166" spans="1:2" x14ac:dyDescent="0.35">
      <c r="A166">
        <v>15</v>
      </c>
      <c r="B166">
        <v>33920</v>
      </c>
    </row>
    <row r="167" spans="1:2" x14ac:dyDescent="0.35">
      <c r="A167">
        <v>15</v>
      </c>
      <c r="B167">
        <v>19345.2</v>
      </c>
    </row>
    <row r="168" spans="1:2" x14ac:dyDescent="0.35">
      <c r="A168">
        <v>28</v>
      </c>
      <c r="B168">
        <v>75335</v>
      </c>
    </row>
    <row r="169" spans="1:2" x14ac:dyDescent="0.35">
      <c r="A169">
        <v>15</v>
      </c>
      <c r="B169">
        <v>89032</v>
      </c>
    </row>
    <row r="170" spans="1:2" x14ac:dyDescent="0.35">
      <c r="A170">
        <v>22</v>
      </c>
      <c r="B170">
        <v>40675</v>
      </c>
    </row>
    <row r="171" spans="1:2" x14ac:dyDescent="0.35">
      <c r="A171">
        <v>18</v>
      </c>
      <c r="B171">
        <v>70194</v>
      </c>
    </row>
    <row r="172" spans="1:2" x14ac:dyDescent="0.35">
      <c r="A172">
        <v>38</v>
      </c>
      <c r="B172">
        <v>362250</v>
      </c>
    </row>
    <row r="173" spans="1:2" x14ac:dyDescent="0.35">
      <c r="A173">
        <v>15</v>
      </c>
      <c r="B173">
        <v>85287</v>
      </c>
    </row>
    <row r="174" spans="1:2" x14ac:dyDescent="0.35">
      <c r="A174">
        <v>20</v>
      </c>
      <c r="B174">
        <v>62852</v>
      </c>
    </row>
    <row r="175" spans="1:2" x14ac:dyDescent="0.35">
      <c r="A175">
        <v>24</v>
      </c>
      <c r="B175">
        <v>155403</v>
      </c>
    </row>
    <row r="176" spans="1:2" x14ac:dyDescent="0.35">
      <c r="A176">
        <v>32</v>
      </c>
      <c r="B176">
        <v>145000</v>
      </c>
    </row>
    <row r="177" spans="1:2" x14ac:dyDescent="0.35">
      <c r="A177">
        <v>18</v>
      </c>
      <c r="B177">
        <v>159954</v>
      </c>
    </row>
    <row r="178" spans="1:2" x14ac:dyDescent="0.35">
      <c r="A178">
        <v>11</v>
      </c>
      <c r="B178">
        <v>40717</v>
      </c>
    </row>
    <row r="179" spans="1:2" x14ac:dyDescent="0.35">
      <c r="A179">
        <v>9</v>
      </c>
      <c r="B179">
        <v>92324</v>
      </c>
    </row>
    <row r="180" spans="1:2" x14ac:dyDescent="0.35">
      <c r="A180">
        <v>10</v>
      </c>
      <c r="B180">
        <v>241749</v>
      </c>
    </row>
    <row r="181" spans="1:2" x14ac:dyDescent="0.35">
      <c r="A181">
        <v>16</v>
      </c>
      <c r="B181">
        <v>32100</v>
      </c>
    </row>
    <row r="182" spans="1:2" x14ac:dyDescent="0.35">
      <c r="A182">
        <v>18</v>
      </c>
      <c r="B182">
        <v>135286</v>
      </c>
    </row>
    <row r="183" spans="1:2" x14ac:dyDescent="0.35">
      <c r="A183">
        <v>19</v>
      </c>
      <c r="B183">
        <v>96090</v>
      </c>
    </row>
    <row r="184" spans="1:2" x14ac:dyDescent="0.35">
      <c r="A184">
        <v>15</v>
      </c>
      <c r="B184">
        <v>60500</v>
      </c>
    </row>
    <row r="185" spans="1:2" x14ac:dyDescent="0.35">
      <c r="A185">
        <v>19</v>
      </c>
      <c r="B185">
        <v>100000</v>
      </c>
    </row>
    <row r="186" spans="1:2" x14ac:dyDescent="0.35">
      <c r="A186">
        <v>20</v>
      </c>
      <c r="B186">
        <v>229017</v>
      </c>
    </row>
    <row r="187" spans="1:2" x14ac:dyDescent="0.35">
      <c r="A187">
        <v>18</v>
      </c>
      <c r="B187">
        <v>91156</v>
      </c>
    </row>
    <row r="188" spans="1:2" x14ac:dyDescent="0.35">
      <c r="A188">
        <v>17</v>
      </c>
      <c r="B188">
        <v>40765</v>
      </c>
    </row>
    <row r="189" spans="1:2" x14ac:dyDescent="0.35">
      <c r="A189">
        <v>18</v>
      </c>
      <c r="B189">
        <v>197353</v>
      </c>
    </row>
    <row r="190" spans="1:2" x14ac:dyDescent="0.35">
      <c r="A190">
        <v>121</v>
      </c>
      <c r="B190">
        <v>46367</v>
      </c>
    </row>
    <row r="191" spans="1:2" x14ac:dyDescent="0.35">
      <c r="A191">
        <v>23</v>
      </c>
      <c r="B191">
        <v>47056</v>
      </c>
    </row>
    <row r="192" spans="1:2" x14ac:dyDescent="0.35">
      <c r="A192">
        <v>9</v>
      </c>
      <c r="B192">
        <v>92324</v>
      </c>
    </row>
    <row r="193" spans="1:2" x14ac:dyDescent="0.35">
      <c r="A193">
        <v>21</v>
      </c>
      <c r="B193">
        <v>375852.28</v>
      </c>
    </row>
    <row r="194" spans="1:2" x14ac:dyDescent="0.35">
      <c r="A194">
        <v>19</v>
      </c>
      <c r="B194">
        <v>142610</v>
      </c>
    </row>
    <row r="195" spans="1:2" x14ac:dyDescent="0.35">
      <c r="A195">
        <v>21</v>
      </c>
      <c r="B195">
        <v>69641</v>
      </c>
    </row>
    <row r="196" spans="1:2" x14ac:dyDescent="0.35">
      <c r="A196">
        <v>21</v>
      </c>
      <c r="B196">
        <v>70987</v>
      </c>
    </row>
    <row r="197" spans="1:2" x14ac:dyDescent="0.35">
      <c r="A197">
        <v>23</v>
      </c>
      <c r="B197">
        <v>30985</v>
      </c>
    </row>
    <row r="198" spans="1:2" x14ac:dyDescent="0.35">
      <c r="A198">
        <v>26</v>
      </c>
      <c r="B198">
        <v>95841</v>
      </c>
    </row>
    <row r="199" spans="1:2" x14ac:dyDescent="0.35">
      <c r="A199">
        <v>14</v>
      </c>
      <c r="B199">
        <v>75865</v>
      </c>
    </row>
    <row r="200" spans="1:2" x14ac:dyDescent="0.35">
      <c r="A200">
        <v>18</v>
      </c>
      <c r="B200">
        <v>171238</v>
      </c>
    </row>
    <row r="201" spans="1:2" x14ac:dyDescent="0.35">
      <c r="A201">
        <v>20</v>
      </c>
      <c r="B201">
        <v>97390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3941-6398-4652-85B4-C84098368AF1}">
  <dimension ref="A1:E27"/>
  <sheetViews>
    <sheetView workbookViewId="0">
      <selection activeCell="E30" sqref="E30"/>
    </sheetView>
  </sheetViews>
  <sheetFormatPr defaultRowHeight="14.5" x14ac:dyDescent="0.35"/>
  <cols>
    <col min="1" max="1" width="9.1796875" bestFit="1" customWidth="1"/>
    <col min="2" max="2" width="5.54296875" customWidth="1"/>
    <col min="3" max="3" width="9" customWidth="1"/>
    <col min="5" max="5" width="14.54296875" bestFit="1" customWidth="1"/>
  </cols>
  <sheetData>
    <row r="1" spans="1:3" ht="1" customHeight="1" x14ac:dyDescent="0.35">
      <c r="A1" t="s">
        <v>173</v>
      </c>
      <c r="B1" t="s">
        <v>174</v>
      </c>
      <c r="C1" t="str">
        <f>CONCATENATE(A1,B1)</f>
        <v>Professor Joshua O'Donnell Sebastian Hunt</v>
      </c>
    </row>
    <row r="2" spans="1:3" hidden="1" x14ac:dyDescent="0.35">
      <c r="C2" t="str">
        <f>MID(B1,7,10)</f>
        <v xml:space="preserve"> O'Donnell</v>
      </c>
    </row>
    <row r="3" spans="1:3" hidden="1" x14ac:dyDescent="0.35">
      <c r="C3" t="str">
        <f>LEFT(A1,4)</f>
        <v>Prof</v>
      </c>
    </row>
    <row r="4" spans="1:3" hidden="1" x14ac:dyDescent="0.35">
      <c r="C4" t="str">
        <f>RIGHT(B1,4)</f>
        <v>Hunt</v>
      </c>
    </row>
    <row r="5" spans="1:3" hidden="1" x14ac:dyDescent="0.35">
      <c r="C5" s="3">
        <f>LEN(A1)</f>
        <v>10</v>
      </c>
    </row>
    <row r="6" spans="1:3" hidden="1" x14ac:dyDescent="0.35">
      <c r="C6" t="str">
        <f>SUBSTITUTE(B1,"O'Donnell Sebastian", "O.S." )</f>
        <v>Joshua O.S. Hunt</v>
      </c>
    </row>
    <row r="7" spans="1:3" hidden="1" x14ac:dyDescent="0.35">
      <c r="C7" s="3">
        <f>FIND("Sebastian",B1)</f>
        <v>18</v>
      </c>
    </row>
    <row r="8" spans="1:3" hidden="1" x14ac:dyDescent="0.35"/>
    <row r="9" spans="1:3" hidden="1" x14ac:dyDescent="0.35"/>
    <row r="10" spans="1:3" hidden="1" x14ac:dyDescent="0.35">
      <c r="A10">
        <v>14</v>
      </c>
      <c r="B10">
        <v>76.45</v>
      </c>
      <c r="C10">
        <f>ROUND(B10,1)</f>
        <v>76.5</v>
      </c>
    </row>
    <row r="11" spans="1:3" hidden="1" x14ac:dyDescent="0.35">
      <c r="A11">
        <v>34</v>
      </c>
      <c r="C11">
        <f>LARGE(A10:A12,2)</f>
        <v>34</v>
      </c>
    </row>
    <row r="12" spans="1:3" hidden="1" x14ac:dyDescent="0.35">
      <c r="A12">
        <v>52</v>
      </c>
      <c r="C12">
        <f>SMALL(A10:A12,3)</f>
        <v>52</v>
      </c>
    </row>
    <row r="13" spans="1:3" hidden="1" x14ac:dyDescent="0.35">
      <c r="C13">
        <f>PRODUCT(A10,B10)</f>
        <v>1070.3</v>
      </c>
    </row>
    <row r="14" spans="1:3" hidden="1" x14ac:dyDescent="0.35">
      <c r="C14">
        <f>EXP(A10)</f>
        <v>1202604.2841647768</v>
      </c>
    </row>
    <row r="15" spans="1:3" hidden="1" x14ac:dyDescent="0.35">
      <c r="C15">
        <f ca="1">RAND()</f>
        <v>0.80621054317315477</v>
      </c>
    </row>
    <row r="16" spans="1:3" hidden="1" x14ac:dyDescent="0.35">
      <c r="C16">
        <f ca="1">RANDBETWEEN(A10,A12)</f>
        <v>39</v>
      </c>
    </row>
    <row r="17" spans="1:5" x14ac:dyDescent="0.35">
      <c r="A17" t="s">
        <v>175</v>
      </c>
      <c r="B17" t="s">
        <v>176</v>
      </c>
      <c r="C17" t="s">
        <v>177</v>
      </c>
    </row>
    <row r="18" spans="1:5" x14ac:dyDescent="0.35">
      <c r="A18">
        <v>3</v>
      </c>
      <c r="B18">
        <v>26</v>
      </c>
      <c r="C18">
        <v>1986</v>
      </c>
      <c r="E18" s="2">
        <f ca="1">TODAY()</f>
        <v>44377</v>
      </c>
    </row>
    <row r="19" spans="1:5" x14ac:dyDescent="0.35">
      <c r="E19" s="4">
        <f ca="1">NOW()</f>
        <v>44377.953035648148</v>
      </c>
    </row>
    <row r="20" spans="1:5" x14ac:dyDescent="0.35">
      <c r="E20" s="2">
        <f>DATE(C18,A18,B18)</f>
        <v>31497</v>
      </c>
    </row>
    <row r="21" spans="1:5" x14ac:dyDescent="0.35">
      <c r="E21">
        <f>DAY(14356)</f>
        <v>21</v>
      </c>
    </row>
    <row r="22" spans="1:5" x14ac:dyDescent="0.35">
      <c r="E22">
        <f>MONTH(14356)</f>
        <v>4</v>
      </c>
    </row>
    <row r="23" spans="1:5" x14ac:dyDescent="0.35">
      <c r="E23">
        <f>YEAR(14356)</f>
        <v>1939</v>
      </c>
    </row>
    <row r="24" spans="1:5" x14ac:dyDescent="0.35">
      <c r="E24">
        <f>WEEKNUM(14356)</f>
        <v>16</v>
      </c>
    </row>
    <row r="25" spans="1:5" x14ac:dyDescent="0.35">
      <c r="E25">
        <f>WEEKDAY(14356)</f>
        <v>6</v>
      </c>
    </row>
    <row r="26" spans="1:5" x14ac:dyDescent="0.35">
      <c r="E26">
        <f ca="1">_xlfn.DAYS(E18,E20)</f>
        <v>12880</v>
      </c>
    </row>
    <row r="27" spans="1:5" x14ac:dyDescent="0.35">
      <c r="E27">
        <f ca="1">NETWORKDAYS(E20,E18)</f>
        <v>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59BE-422F-43E6-93EF-F1A39E3F71A1}">
  <dimension ref="A1:AJ202"/>
  <sheetViews>
    <sheetView tabSelected="1" topLeftCell="AG1" workbookViewId="0">
      <selection activeCell="AQ11" sqref="AQ11"/>
    </sheetView>
  </sheetViews>
  <sheetFormatPr defaultRowHeight="14.5" x14ac:dyDescent="0.35"/>
  <cols>
    <col min="1" max="1" width="30.54296875" bestFit="1" customWidth="1"/>
    <col min="2" max="2" width="15.26953125" bestFit="1" customWidth="1"/>
    <col min="3" max="3" width="10.81640625" bestFit="1" customWidth="1"/>
    <col min="4" max="4" width="5.81640625" bestFit="1" customWidth="1"/>
    <col min="5" max="5" width="10.81640625" bestFit="1" customWidth="1"/>
    <col min="6" max="6" width="7.81640625" bestFit="1" customWidth="1"/>
    <col min="7" max="7" width="11.81640625" bestFit="1" customWidth="1"/>
    <col min="8" max="8" width="12.36328125" bestFit="1" customWidth="1"/>
    <col min="9" max="9" width="19.1796875" bestFit="1" customWidth="1"/>
    <col min="10" max="10" width="11.26953125" bestFit="1" customWidth="1"/>
    <col min="11" max="11" width="6.81640625" bestFit="1" customWidth="1"/>
    <col min="12" max="12" width="5.81640625" bestFit="1" customWidth="1"/>
    <col min="13" max="13" width="6.81640625" bestFit="1" customWidth="1"/>
    <col min="14" max="14" width="14.26953125" bestFit="1" customWidth="1"/>
    <col min="15" max="15" width="13.90625" bestFit="1" customWidth="1"/>
    <col min="16" max="16" width="6.81640625" bestFit="1" customWidth="1"/>
    <col min="17" max="17" width="12.08984375" bestFit="1" customWidth="1"/>
    <col min="18" max="18" width="13.08984375" bestFit="1" customWidth="1"/>
    <col min="19" max="19" width="17" bestFit="1" customWidth="1"/>
    <col min="20" max="20" width="11.26953125" bestFit="1" customWidth="1"/>
    <col min="21" max="21" width="6.81640625" bestFit="1" customWidth="1"/>
    <col min="22" max="22" width="14.26953125" bestFit="1" customWidth="1"/>
    <col min="23" max="23" width="20.54296875" bestFit="1" customWidth="1"/>
    <col min="24" max="25" width="6.81640625" bestFit="1" customWidth="1"/>
    <col min="26" max="26" width="12.36328125" bestFit="1" customWidth="1"/>
    <col min="27" max="27" width="19.81640625" bestFit="1" customWidth="1"/>
    <col min="28" max="28" width="24.453125" bestFit="1" customWidth="1"/>
    <col min="29" max="29" width="13.81640625" bestFit="1" customWidth="1"/>
    <col min="30" max="30" width="6.81640625" bestFit="1" customWidth="1"/>
    <col min="31" max="31" width="7.81640625" bestFit="1" customWidth="1"/>
    <col min="32" max="32" width="6.81640625" bestFit="1" customWidth="1"/>
    <col min="33" max="33" width="16.81640625" bestFit="1" customWidth="1"/>
    <col min="34" max="34" width="12.90625" bestFit="1" customWidth="1"/>
    <col min="35" max="35" width="5.81640625" bestFit="1" customWidth="1"/>
    <col min="36" max="36" width="15.90625" bestFit="1" customWidth="1"/>
    <col min="37" max="37" width="17.90625" bestFit="1" customWidth="1"/>
    <col min="38" max="38" width="7.81640625" bestFit="1" customWidth="1"/>
    <col min="39" max="40" width="6.81640625" bestFit="1" customWidth="1"/>
    <col min="41" max="41" width="20.90625" bestFit="1" customWidth="1"/>
    <col min="42" max="42" width="12.54296875" bestFit="1" customWidth="1"/>
    <col min="43" max="43" width="10.81640625" bestFit="1" customWidth="1"/>
    <col min="44" max="45" width="6.81640625" bestFit="1" customWidth="1"/>
    <col min="46" max="46" width="15.54296875" bestFit="1" customWidth="1"/>
    <col min="47" max="47" width="11.81640625" bestFit="1" customWidth="1"/>
  </cols>
  <sheetData>
    <row r="1" spans="1:36" x14ac:dyDescent="0.35">
      <c r="A1" s="6" t="s">
        <v>189</v>
      </c>
      <c r="B1" t="s">
        <v>223</v>
      </c>
      <c r="E1" s="16" t="s">
        <v>0</v>
      </c>
      <c r="F1" s="17" t="s">
        <v>4</v>
      </c>
      <c r="N1" s="17" t="s">
        <v>3</v>
      </c>
      <c r="O1" s="17" t="s">
        <v>180</v>
      </c>
      <c r="W1" s="17" t="s">
        <v>5</v>
      </c>
      <c r="X1" t="s">
        <v>224</v>
      </c>
    </row>
    <row r="2" spans="1:36" x14ac:dyDescent="0.35">
      <c r="A2" s="3" t="s">
        <v>93</v>
      </c>
      <c r="B2" s="1">
        <v>153317.5</v>
      </c>
      <c r="E2" s="15">
        <v>138311</v>
      </c>
      <c r="F2" s="18" t="s">
        <v>10</v>
      </c>
      <c r="H2" s="6" t="s">
        <v>189</v>
      </c>
      <c r="I2" t="s">
        <v>191</v>
      </c>
      <c r="N2" s="13">
        <v>28334</v>
      </c>
      <c r="O2" s="18">
        <f ca="1">YEAR(TODAY()) - YEAR(Session_2_data_file_1_payroll_data[[#This Row],[Start Date]])</f>
        <v>20</v>
      </c>
      <c r="W2" s="21">
        <v>1</v>
      </c>
      <c r="X2">
        <f>YEAR(W2)</f>
        <v>1900</v>
      </c>
      <c r="Z2" s="6" t="s">
        <v>189</v>
      </c>
      <c r="AA2" t="s">
        <v>225</v>
      </c>
      <c r="AI2" t="s">
        <v>177</v>
      </c>
      <c r="AJ2" t="s">
        <v>226</v>
      </c>
    </row>
    <row r="3" spans="1:36" x14ac:dyDescent="0.35">
      <c r="A3" s="7" t="s">
        <v>15</v>
      </c>
      <c r="B3" s="1">
        <v>138128</v>
      </c>
      <c r="E3" s="14">
        <v>390</v>
      </c>
      <c r="F3" s="19" t="s">
        <v>13</v>
      </c>
      <c r="H3" s="3" t="s">
        <v>15</v>
      </c>
      <c r="I3" s="1">
        <v>41</v>
      </c>
      <c r="N3" s="12">
        <v>56555</v>
      </c>
      <c r="O3" s="19">
        <f ca="1">YEAR(TODAY()) - YEAR(Session_2_data_file_1_payroll_data[[#This Row],[Start Date]])</f>
        <v>10</v>
      </c>
      <c r="W3" s="21">
        <v>18435</v>
      </c>
      <c r="X3">
        <f>YEAR(W3)</f>
        <v>1950</v>
      </c>
      <c r="Z3" s="3">
        <v>1900</v>
      </c>
      <c r="AA3" s="1">
        <v>1</v>
      </c>
      <c r="AI3" s="3">
        <v>1900</v>
      </c>
      <c r="AJ3">
        <f>SUM($AA$3:AA3)</f>
        <v>1</v>
      </c>
    </row>
    <row r="4" spans="1:36" x14ac:dyDescent="0.35">
      <c r="A4" s="7" t="s">
        <v>10</v>
      </c>
      <c r="B4" s="1">
        <v>223768.5</v>
      </c>
      <c r="E4" s="15">
        <v>138661</v>
      </c>
      <c r="F4" s="18" t="s">
        <v>10</v>
      </c>
      <c r="H4" s="3" t="s">
        <v>10</v>
      </c>
      <c r="I4" s="1">
        <v>84</v>
      </c>
      <c r="N4" s="13">
        <v>26887</v>
      </c>
      <c r="O4" s="18">
        <f ca="1">YEAR(TODAY()) - YEAR(Session_2_data_file_1_payroll_data[[#This Row],[Start Date]])</f>
        <v>19</v>
      </c>
      <c r="W4" s="20">
        <v>18687</v>
      </c>
      <c r="X4">
        <f>YEAR(W4)</f>
        <v>1951</v>
      </c>
      <c r="Z4" s="3">
        <v>1950</v>
      </c>
      <c r="AA4" s="1">
        <v>1</v>
      </c>
      <c r="AI4" s="3">
        <v>1950</v>
      </c>
      <c r="AJ4">
        <f>SUM($AA$3:AA4)</f>
        <v>2</v>
      </c>
    </row>
    <row r="5" spans="1:36" x14ac:dyDescent="0.35">
      <c r="A5" s="7" t="s">
        <v>13</v>
      </c>
      <c r="B5" s="1">
        <v>27605</v>
      </c>
      <c r="E5" s="14">
        <v>138707</v>
      </c>
      <c r="F5" s="19" t="s">
        <v>10</v>
      </c>
      <c r="H5" s="3" t="s">
        <v>40</v>
      </c>
      <c r="I5" s="1">
        <v>1</v>
      </c>
      <c r="N5" s="12">
        <v>29678.42</v>
      </c>
      <c r="O5" s="19">
        <f ca="1">YEAR(TODAY()) - YEAR(Session_2_data_file_1_payroll_data[[#This Row],[Start Date]])</f>
        <v>19</v>
      </c>
      <c r="W5" s="20">
        <v>19968</v>
      </c>
      <c r="X5">
        <f>YEAR(W5)</f>
        <v>1954</v>
      </c>
      <c r="Z5" s="3">
        <v>1951</v>
      </c>
      <c r="AA5" s="1">
        <v>1</v>
      </c>
      <c r="AI5" s="3">
        <v>1951</v>
      </c>
      <c r="AJ5">
        <f>SUM($AA$3:AA5)</f>
        <v>3</v>
      </c>
    </row>
    <row r="6" spans="1:36" x14ac:dyDescent="0.35">
      <c r="A6" s="3" t="s">
        <v>34</v>
      </c>
      <c r="B6" s="1">
        <v>94055.25</v>
      </c>
      <c r="E6" s="15">
        <v>548</v>
      </c>
      <c r="F6" s="18" t="s">
        <v>15</v>
      </c>
      <c r="H6" s="3" t="s">
        <v>13</v>
      </c>
      <c r="I6" s="1">
        <v>56</v>
      </c>
      <c r="N6" s="13">
        <v>168449</v>
      </c>
      <c r="O6" s="18">
        <f ca="1">YEAR(TODAY()) - YEAR(Session_2_data_file_1_payroll_data[[#This Row],[Start Date]])</f>
        <v>25</v>
      </c>
      <c r="W6" s="21">
        <v>21410</v>
      </c>
      <c r="X6">
        <f>YEAR(W6)</f>
        <v>1958</v>
      </c>
      <c r="Z6" s="3">
        <v>1954</v>
      </c>
      <c r="AA6" s="1">
        <v>1</v>
      </c>
      <c r="AI6" s="3">
        <v>1954</v>
      </c>
      <c r="AJ6">
        <f>SUM($AA$3:AA6)</f>
        <v>4</v>
      </c>
    </row>
    <row r="7" spans="1:36" x14ac:dyDescent="0.35">
      <c r="A7" s="7" t="s">
        <v>10</v>
      </c>
      <c r="B7" s="1">
        <v>94055.25</v>
      </c>
      <c r="E7" s="14">
        <v>574</v>
      </c>
      <c r="F7" s="19" t="s">
        <v>13</v>
      </c>
      <c r="H7" s="3" t="s">
        <v>24</v>
      </c>
      <c r="I7" s="1">
        <v>19</v>
      </c>
      <c r="N7" s="12">
        <v>38917</v>
      </c>
      <c r="O7" s="19">
        <f ca="1">YEAR(TODAY()) - YEAR(Session_2_data_file_1_payroll_data[[#This Row],[Start Date]])</f>
        <v>16</v>
      </c>
      <c r="W7" s="20">
        <v>21452</v>
      </c>
      <c r="X7">
        <f>YEAR(W7)</f>
        <v>1958</v>
      </c>
      <c r="Z7" s="3">
        <v>1958</v>
      </c>
      <c r="AA7" s="1">
        <v>2</v>
      </c>
      <c r="AI7" s="3">
        <v>1958</v>
      </c>
      <c r="AJ7">
        <f>SUM($AA$3:AA7)</f>
        <v>6</v>
      </c>
    </row>
    <row r="8" spans="1:36" x14ac:dyDescent="0.35">
      <c r="A8" s="3" t="s">
        <v>35</v>
      </c>
      <c r="B8" s="1">
        <v>80350</v>
      </c>
      <c r="E8" s="15">
        <v>601</v>
      </c>
      <c r="F8" s="18" t="s">
        <v>13</v>
      </c>
      <c r="H8" s="3" t="s">
        <v>190</v>
      </c>
      <c r="I8" s="1">
        <v>201</v>
      </c>
      <c r="N8" s="13">
        <v>79585</v>
      </c>
      <c r="O8" s="18">
        <f ca="1">YEAR(TODAY()) - YEAR(Session_2_data_file_1_payroll_data[[#This Row],[Start Date]])</f>
        <v>22</v>
      </c>
      <c r="W8" s="20">
        <v>21627</v>
      </c>
      <c r="X8">
        <f>YEAR(W8)</f>
        <v>1959</v>
      </c>
      <c r="Z8" s="3">
        <v>1959</v>
      </c>
      <c r="AA8" s="1">
        <v>3</v>
      </c>
      <c r="AI8" s="3">
        <v>1959</v>
      </c>
      <c r="AJ8">
        <f>SUM($AA$3:AA8)</f>
        <v>9</v>
      </c>
    </row>
    <row r="9" spans="1:36" x14ac:dyDescent="0.35">
      <c r="A9" s="7" t="s">
        <v>10</v>
      </c>
      <c r="B9" s="1">
        <v>80350</v>
      </c>
      <c r="E9" s="14">
        <v>138795</v>
      </c>
      <c r="F9" s="19" t="s">
        <v>10</v>
      </c>
      <c r="N9" s="12">
        <v>25990</v>
      </c>
      <c r="O9" s="19">
        <f ca="1">YEAR(TODAY()) - YEAR(Session_2_data_file_1_payroll_data[[#This Row],[Start Date]])</f>
        <v>10</v>
      </c>
      <c r="W9" s="20">
        <v>21627</v>
      </c>
      <c r="X9">
        <f>YEAR(W9)</f>
        <v>1959</v>
      </c>
      <c r="Z9" s="3">
        <v>1962</v>
      </c>
      <c r="AA9" s="1">
        <v>1</v>
      </c>
      <c r="AI9" s="3">
        <v>1962</v>
      </c>
      <c r="AJ9">
        <f>SUM($AA$3:AA9)</f>
        <v>10</v>
      </c>
    </row>
    <row r="10" spans="1:36" x14ac:dyDescent="0.35">
      <c r="A10" s="3" t="s">
        <v>12</v>
      </c>
      <c r="B10" s="1">
        <v>85441.230769230766</v>
      </c>
      <c r="E10" s="15">
        <v>52250</v>
      </c>
      <c r="F10" s="18" t="s">
        <v>15</v>
      </c>
      <c r="N10" s="13">
        <v>100507</v>
      </c>
      <c r="O10" s="18">
        <f ca="1">YEAR(TODAY()) - YEAR(Session_2_data_file_1_payroll_data[[#This Row],[Start Date]])</f>
        <v>70</v>
      </c>
      <c r="W10" s="21">
        <v>21627</v>
      </c>
      <c r="X10">
        <f>YEAR(W10)</f>
        <v>1959</v>
      </c>
      <c r="Z10" s="3">
        <v>1963</v>
      </c>
      <c r="AA10" s="1">
        <v>1</v>
      </c>
      <c r="AI10" s="3">
        <v>1963</v>
      </c>
      <c r="AJ10">
        <f>SUM($AA$3:AA10)</f>
        <v>11</v>
      </c>
    </row>
    <row r="11" spans="1:36" x14ac:dyDescent="0.35">
      <c r="A11" s="7" t="s">
        <v>15</v>
      </c>
      <c r="B11" s="1">
        <v>168449</v>
      </c>
      <c r="E11" s="14">
        <v>53024</v>
      </c>
      <c r="F11" s="19" t="s">
        <v>13</v>
      </c>
      <c r="N11" s="12">
        <v>193565</v>
      </c>
      <c r="O11" s="19">
        <f ca="1">YEAR(TODAY()) - YEAR(Session_2_data_file_1_payroll_data[[#This Row],[Start Date]])</f>
        <v>54</v>
      </c>
      <c r="W11" s="21">
        <v>22775</v>
      </c>
      <c r="X11">
        <f>YEAR(W11)</f>
        <v>1962</v>
      </c>
      <c r="Z11" s="3">
        <v>1967</v>
      </c>
      <c r="AA11" s="1">
        <v>1</v>
      </c>
      <c r="AI11" s="3">
        <v>1967</v>
      </c>
      <c r="AJ11">
        <f>SUM($AA$3:AA11)</f>
        <v>12</v>
      </c>
    </row>
    <row r="12" spans="1:36" x14ac:dyDescent="0.35">
      <c r="A12" s="7" t="s">
        <v>10</v>
      </c>
      <c r="B12" s="1">
        <v>81555.333333333328</v>
      </c>
      <c r="E12" s="15">
        <v>53725</v>
      </c>
      <c r="F12" s="18" t="s">
        <v>13</v>
      </c>
      <c r="N12" s="13">
        <v>186310</v>
      </c>
      <c r="O12" s="18">
        <f ca="1">YEAR(TODAY()) - YEAR(Session_2_data_file_1_payroll_data[[#This Row],[Start Date]])</f>
        <v>62</v>
      </c>
      <c r="W12" s="20">
        <v>23244</v>
      </c>
      <c r="X12">
        <f>YEAR(W12)</f>
        <v>1963</v>
      </c>
      <c r="Z12" s="3">
        <v>1973</v>
      </c>
      <c r="AA12" s="1">
        <v>1</v>
      </c>
      <c r="AI12" s="3">
        <v>1973</v>
      </c>
      <c r="AJ12">
        <f>SUM($AA$3:AA12)</f>
        <v>13</v>
      </c>
    </row>
    <row r="13" spans="1:36" x14ac:dyDescent="0.35">
      <c r="A13" s="7" t="s">
        <v>40</v>
      </c>
      <c r="B13" s="1">
        <v>76752</v>
      </c>
      <c r="E13" s="14">
        <v>53873</v>
      </c>
      <c r="F13" s="19" t="s">
        <v>13</v>
      </c>
      <c r="N13" s="12">
        <v>108307</v>
      </c>
      <c r="O13" s="19">
        <f ca="1">YEAR(TODAY()) - YEAR(Session_2_data_file_1_payroll_data[[#This Row],[Start Date]])</f>
        <v>59</v>
      </c>
      <c r="W13" s="21">
        <v>24651</v>
      </c>
      <c r="X13">
        <f>YEAR(W13)</f>
        <v>1967</v>
      </c>
      <c r="Z13" s="3">
        <v>1974</v>
      </c>
      <c r="AA13" s="1">
        <v>1</v>
      </c>
      <c r="AI13" s="3">
        <v>1974</v>
      </c>
      <c r="AJ13">
        <f>SUM($AA$3:AA13)</f>
        <v>14</v>
      </c>
    </row>
    <row r="14" spans="1:36" x14ac:dyDescent="0.35">
      <c r="A14" s="7" t="s">
        <v>13</v>
      </c>
      <c r="B14" s="1">
        <v>75240.600000000006</v>
      </c>
      <c r="E14" s="15">
        <v>53725</v>
      </c>
      <c r="F14" s="18" t="s">
        <v>13</v>
      </c>
      <c r="N14" s="13">
        <v>186310</v>
      </c>
      <c r="O14" s="18">
        <f ca="1">YEAR(TODAY()) - YEAR(Session_2_data_file_1_payroll_data[[#This Row],[Start Date]])</f>
        <v>62</v>
      </c>
      <c r="W14" s="20">
        <v>26737</v>
      </c>
      <c r="X14">
        <f>YEAR(W14)</f>
        <v>1973</v>
      </c>
      <c r="Z14" s="3">
        <v>1977</v>
      </c>
      <c r="AA14" s="1">
        <v>1</v>
      </c>
      <c r="AI14" s="3">
        <v>1977</v>
      </c>
      <c r="AJ14">
        <f>SUM($AA$3:AA14)</f>
        <v>15</v>
      </c>
    </row>
    <row r="15" spans="1:36" x14ac:dyDescent="0.35">
      <c r="A15" s="3" t="s">
        <v>16</v>
      </c>
      <c r="B15" s="1">
        <v>100953.67435897436</v>
      </c>
      <c r="E15" s="14">
        <v>53725</v>
      </c>
      <c r="F15" s="19" t="s">
        <v>13</v>
      </c>
      <c r="N15" s="12">
        <v>186310</v>
      </c>
      <c r="O15" s="19">
        <f ca="1">YEAR(TODAY()) - YEAR(Session_2_data_file_1_payroll_data[[#This Row],[Start Date]])</f>
        <v>62</v>
      </c>
      <c r="W15" s="21">
        <v>27073</v>
      </c>
      <c r="X15">
        <f>YEAR(W15)</f>
        <v>1974</v>
      </c>
      <c r="Z15" s="3">
        <v>1978</v>
      </c>
      <c r="AA15" s="1">
        <v>3</v>
      </c>
      <c r="AI15" s="3">
        <v>1978</v>
      </c>
      <c r="AJ15">
        <f>SUM($AA$3:AA15)</f>
        <v>18</v>
      </c>
    </row>
    <row r="16" spans="1:36" x14ac:dyDescent="0.35">
      <c r="A16" s="7" t="s">
        <v>15</v>
      </c>
      <c r="B16" s="1">
        <v>81241.930000000008</v>
      </c>
      <c r="E16" s="15">
        <v>53921</v>
      </c>
      <c r="F16" s="18" t="s">
        <v>13</v>
      </c>
      <c r="N16" s="13">
        <v>111118</v>
      </c>
      <c r="O16" s="18">
        <f ca="1">YEAR(TODAY()) - YEAR(Session_2_data_file_1_payroll_data[[#This Row],[Start Date]])</f>
        <v>67</v>
      </c>
      <c r="W16" s="20">
        <v>28312</v>
      </c>
      <c r="X16">
        <f>YEAR(W16)</f>
        <v>1977</v>
      </c>
      <c r="Z16" s="3">
        <v>1979</v>
      </c>
      <c r="AA16" s="1">
        <v>3</v>
      </c>
      <c r="AI16" s="3">
        <v>1979</v>
      </c>
      <c r="AJ16">
        <f>SUM($AA$3:AA16)</f>
        <v>21</v>
      </c>
    </row>
    <row r="17" spans="1:36" x14ac:dyDescent="0.35">
      <c r="A17" s="7" t="s">
        <v>10</v>
      </c>
      <c r="B17" s="1">
        <v>67250.2</v>
      </c>
      <c r="E17" s="14">
        <v>54133</v>
      </c>
      <c r="F17" s="19" t="s">
        <v>13</v>
      </c>
      <c r="N17" s="12">
        <v>72242</v>
      </c>
      <c r="O17" s="19">
        <f ca="1">YEAR(TODAY()) - YEAR(Session_2_data_file_1_payroll_data[[#This Row],[Start Date]])</f>
        <v>63</v>
      </c>
      <c r="W17" s="21">
        <v>28655</v>
      </c>
      <c r="X17">
        <f>YEAR(W17)</f>
        <v>1978</v>
      </c>
      <c r="Z17" s="3">
        <v>1980</v>
      </c>
      <c r="AA17" s="1">
        <v>2</v>
      </c>
      <c r="AI17" s="3">
        <v>1980</v>
      </c>
      <c r="AJ17">
        <f>SUM($AA$3:AA17)</f>
        <v>23</v>
      </c>
    </row>
    <row r="18" spans="1:36" x14ac:dyDescent="0.35">
      <c r="A18" s="7" t="s">
        <v>13</v>
      </c>
      <c r="B18" s="1">
        <v>152621.25</v>
      </c>
      <c r="E18" s="15">
        <v>61908</v>
      </c>
      <c r="F18" s="18" t="s">
        <v>15</v>
      </c>
      <c r="N18" s="13">
        <v>39207.300000000003</v>
      </c>
      <c r="O18" s="18">
        <f ca="1">YEAR(TODAY()) - YEAR(Session_2_data_file_1_payroll_data[[#This Row],[Start Date]])</f>
        <v>48</v>
      </c>
      <c r="W18" s="20">
        <v>28697</v>
      </c>
      <c r="X18">
        <f>YEAR(W18)</f>
        <v>1978</v>
      </c>
      <c r="Z18" s="3">
        <v>1981</v>
      </c>
      <c r="AA18" s="1">
        <v>2</v>
      </c>
      <c r="AI18" s="3">
        <v>1981</v>
      </c>
      <c r="AJ18">
        <f>SUM($AA$3:AA18)</f>
        <v>25</v>
      </c>
    </row>
    <row r="19" spans="1:36" x14ac:dyDescent="0.35">
      <c r="A19" s="7" t="s">
        <v>24</v>
      </c>
      <c r="B19" s="1">
        <v>88688.142857142855</v>
      </c>
      <c r="E19" s="14">
        <v>63032</v>
      </c>
      <c r="F19" s="19" t="s">
        <v>13</v>
      </c>
      <c r="N19" s="12">
        <v>168154</v>
      </c>
      <c r="O19" s="19">
        <f ca="1">YEAR(TODAY()) - YEAR(Session_2_data_file_1_payroll_data[[#This Row],[Start Date]])</f>
        <v>47</v>
      </c>
      <c r="W19" s="20">
        <v>28655</v>
      </c>
      <c r="X19">
        <f>YEAR(W19)</f>
        <v>1978</v>
      </c>
      <c r="Z19" s="3">
        <v>1982</v>
      </c>
      <c r="AA19" s="1">
        <v>1</v>
      </c>
      <c r="AI19" s="3">
        <v>1982</v>
      </c>
      <c r="AJ19">
        <f>SUM($AA$3:AA19)</f>
        <v>26</v>
      </c>
    </row>
    <row r="20" spans="1:36" x14ac:dyDescent="0.35">
      <c r="A20" s="3" t="s">
        <v>30</v>
      </c>
      <c r="B20" s="1">
        <v>77906.042000000001</v>
      </c>
      <c r="E20" s="15">
        <v>141084</v>
      </c>
      <c r="F20" s="18" t="s">
        <v>10</v>
      </c>
      <c r="N20" s="13">
        <v>23874.15</v>
      </c>
      <c r="O20" s="18">
        <f ca="1">YEAR(TODAY()) - YEAR(Session_2_data_file_1_payroll_data[[#This Row],[Start Date]])</f>
        <v>16</v>
      </c>
      <c r="W20" s="20">
        <v>28907</v>
      </c>
      <c r="X20">
        <f>YEAR(W20)</f>
        <v>1979</v>
      </c>
      <c r="Z20" s="3">
        <v>1983</v>
      </c>
      <c r="AA20" s="1">
        <v>2</v>
      </c>
      <c r="AI20" s="3">
        <v>1983</v>
      </c>
      <c r="AJ20">
        <f>SUM($AA$3:AA20)</f>
        <v>28</v>
      </c>
    </row>
    <row r="21" spans="1:36" x14ac:dyDescent="0.35">
      <c r="A21" s="7" t="s">
        <v>10</v>
      </c>
      <c r="B21" s="1">
        <v>62922.052500000005</v>
      </c>
      <c r="E21" s="14">
        <v>78018</v>
      </c>
      <c r="F21" s="19" t="s">
        <v>13</v>
      </c>
      <c r="N21" s="12">
        <v>299552</v>
      </c>
      <c r="O21" s="19">
        <f ca="1">YEAR(TODAY()) - YEAR(Session_2_data_file_1_payroll_data[[#This Row],[Start Date]])</f>
        <v>43</v>
      </c>
      <c r="W21" s="21">
        <v>29117</v>
      </c>
      <c r="X21">
        <f>YEAR(W21)</f>
        <v>1979</v>
      </c>
      <c r="Z21" s="3">
        <v>1984</v>
      </c>
      <c r="AA21" s="1">
        <v>2</v>
      </c>
      <c r="AI21" s="3">
        <v>1984</v>
      </c>
      <c r="AJ21">
        <f>SUM($AA$3:AA21)</f>
        <v>30</v>
      </c>
    </row>
    <row r="22" spans="1:36" x14ac:dyDescent="0.35">
      <c r="A22" s="7" t="s">
        <v>13</v>
      </c>
      <c r="B22" s="1">
        <v>137842</v>
      </c>
      <c r="E22" s="15">
        <v>79912</v>
      </c>
      <c r="F22" s="18" t="s">
        <v>24</v>
      </c>
      <c r="N22" s="13">
        <v>83266</v>
      </c>
      <c r="O22" s="18">
        <f ca="1">YEAR(TODAY()) - YEAR(Session_2_data_file_1_payroll_data[[#This Row],[Start Date]])</f>
        <v>42</v>
      </c>
      <c r="W22" s="20">
        <v>28865</v>
      </c>
      <c r="X22">
        <f>YEAR(W22)</f>
        <v>1979</v>
      </c>
      <c r="Z22" s="3">
        <v>1985</v>
      </c>
      <c r="AA22" s="1">
        <v>1</v>
      </c>
      <c r="AI22" s="3">
        <v>1985</v>
      </c>
      <c r="AJ22">
        <f>SUM($AA$3:AA22)</f>
        <v>31</v>
      </c>
    </row>
    <row r="23" spans="1:36" x14ac:dyDescent="0.35">
      <c r="A23" s="3" t="s">
        <v>74</v>
      </c>
      <c r="B23" s="1">
        <v>123013.78545454546</v>
      </c>
      <c r="E23" s="14">
        <v>86077</v>
      </c>
      <c r="F23" s="19" t="s">
        <v>10</v>
      </c>
      <c r="N23" s="12">
        <v>35414</v>
      </c>
      <c r="O23" s="19">
        <f ca="1">YEAR(TODAY()) - YEAR(Session_2_data_file_1_payroll_data[[#This Row],[Start Date]])</f>
        <v>37</v>
      </c>
      <c r="W23" s="20">
        <v>29460</v>
      </c>
      <c r="X23">
        <f>YEAR(W23)</f>
        <v>1980</v>
      </c>
      <c r="Z23" s="3">
        <v>1986</v>
      </c>
      <c r="AA23" s="1">
        <v>2</v>
      </c>
      <c r="AI23" s="3">
        <v>1986</v>
      </c>
      <c r="AJ23">
        <f>SUM($AA$3:AA23)</f>
        <v>33</v>
      </c>
    </row>
    <row r="24" spans="1:36" x14ac:dyDescent="0.35">
      <c r="A24" s="7" t="s">
        <v>15</v>
      </c>
      <c r="B24" s="1">
        <v>119963.13411764706</v>
      </c>
      <c r="E24" s="15">
        <v>86134</v>
      </c>
      <c r="F24" s="18" t="s">
        <v>13</v>
      </c>
      <c r="N24" s="13">
        <v>134816</v>
      </c>
      <c r="O24" s="18">
        <f ca="1">YEAR(TODAY()) - YEAR(Session_2_data_file_1_payroll_data[[#This Row],[Start Date]])</f>
        <v>40</v>
      </c>
      <c r="W24" s="20">
        <v>29250</v>
      </c>
      <c r="X24">
        <f>YEAR(W24)</f>
        <v>1980</v>
      </c>
      <c r="Z24" s="3">
        <v>1987</v>
      </c>
      <c r="AA24" s="1">
        <v>3</v>
      </c>
      <c r="AI24" s="3">
        <v>1987</v>
      </c>
      <c r="AJ24">
        <f>SUM($AA$3:AA24)</f>
        <v>36</v>
      </c>
    </row>
    <row r="25" spans="1:36" x14ac:dyDescent="0.35">
      <c r="A25" s="7" t="s">
        <v>10</v>
      </c>
      <c r="B25" s="1">
        <v>84642.5</v>
      </c>
      <c r="E25" s="14">
        <v>142697</v>
      </c>
      <c r="F25" s="19" t="s">
        <v>10</v>
      </c>
      <c r="N25" s="12">
        <v>26745</v>
      </c>
      <c r="O25" s="19">
        <f ca="1">YEAR(TODAY()) - YEAR(Session_2_data_file_1_payroll_data[[#This Row],[Start Date]])</f>
        <v>15</v>
      </c>
      <c r="W25" s="20">
        <v>29761</v>
      </c>
      <c r="X25">
        <f>YEAR(W25)</f>
        <v>1981</v>
      </c>
      <c r="Z25" s="3">
        <v>1988</v>
      </c>
      <c r="AA25" s="1">
        <v>4</v>
      </c>
      <c r="AI25" s="3">
        <v>1988</v>
      </c>
      <c r="AJ25">
        <f>SUM($AA$3:AA25)</f>
        <v>40</v>
      </c>
    </row>
    <row r="26" spans="1:36" x14ac:dyDescent="0.35">
      <c r="A26" s="7" t="s">
        <v>13</v>
      </c>
      <c r="B26" s="1">
        <v>165881.66666666666</v>
      </c>
      <c r="E26" s="15">
        <v>432</v>
      </c>
      <c r="F26" s="18" t="s">
        <v>10</v>
      </c>
      <c r="N26" s="13">
        <v>38458</v>
      </c>
      <c r="O26" s="18">
        <f ca="1">YEAR(TODAY()) - YEAR(Session_2_data_file_1_payroll_data[[#This Row],[Start Date]])</f>
        <v>20</v>
      </c>
      <c r="W26" s="21">
        <v>29803</v>
      </c>
      <c r="X26">
        <f>YEAR(W26)</f>
        <v>1981</v>
      </c>
      <c r="Z26" s="3">
        <v>1989</v>
      </c>
      <c r="AA26" s="1">
        <v>4</v>
      </c>
      <c r="AI26" s="3">
        <v>1989</v>
      </c>
      <c r="AJ26">
        <f>SUM($AA$3:AA26)</f>
        <v>44</v>
      </c>
    </row>
    <row r="27" spans="1:36" x14ac:dyDescent="0.35">
      <c r="A27" s="3" t="s">
        <v>33</v>
      </c>
      <c r="B27" s="1">
        <v>101313.36874999999</v>
      </c>
      <c r="E27" s="14">
        <v>95088</v>
      </c>
      <c r="F27" s="19" t="s">
        <v>13</v>
      </c>
      <c r="N27" s="12">
        <v>138721</v>
      </c>
      <c r="O27" s="19">
        <f ca="1">YEAR(TODAY()) - YEAR(Session_2_data_file_1_payroll_data[[#This Row],[Start Date]])</f>
        <v>33</v>
      </c>
      <c r="W27" s="21">
        <v>30188</v>
      </c>
      <c r="X27">
        <f>YEAR(W27)</f>
        <v>1982</v>
      </c>
      <c r="Z27" s="3">
        <v>1990</v>
      </c>
      <c r="AA27" s="1">
        <v>3</v>
      </c>
      <c r="AI27" s="3">
        <v>1990</v>
      </c>
      <c r="AJ27">
        <f>SUM($AA$3:AA27)</f>
        <v>47</v>
      </c>
    </row>
    <row r="28" spans="1:36" x14ac:dyDescent="0.35">
      <c r="A28" s="7" t="s">
        <v>10</v>
      </c>
      <c r="B28" s="1">
        <v>83708.2</v>
      </c>
      <c r="E28" s="15">
        <v>95284</v>
      </c>
      <c r="F28" s="18" t="s">
        <v>13</v>
      </c>
      <c r="N28" s="13">
        <v>123906</v>
      </c>
      <c r="O28" s="18">
        <f ca="1">YEAR(TODAY()) - YEAR(Session_2_data_file_1_payroll_data[[#This Row],[Start Date]])</f>
        <v>36</v>
      </c>
      <c r="W28" s="21">
        <v>30524</v>
      </c>
      <c r="X28">
        <f>YEAR(W28)</f>
        <v>1983</v>
      </c>
      <c r="Z28" s="3">
        <v>1991</v>
      </c>
      <c r="AA28" s="1">
        <v>1</v>
      </c>
      <c r="AI28" s="3">
        <v>1991</v>
      </c>
      <c r="AJ28">
        <f>SUM($AA$3:AA28)</f>
        <v>48</v>
      </c>
    </row>
    <row r="29" spans="1:36" x14ac:dyDescent="0.35">
      <c r="A29" s="7" t="s">
        <v>13</v>
      </c>
      <c r="B29" s="1">
        <v>130655.31666666667</v>
      </c>
      <c r="E29" s="14">
        <v>98249</v>
      </c>
      <c r="F29" s="19" t="s">
        <v>15</v>
      </c>
      <c r="N29" s="12">
        <v>69237</v>
      </c>
      <c r="O29" s="19">
        <f ca="1">YEAR(TODAY()) - YEAR(Session_2_data_file_1_payroll_data[[#This Row],[Start Date]])</f>
        <v>42</v>
      </c>
      <c r="W29" s="21">
        <v>30440</v>
      </c>
      <c r="X29">
        <f>YEAR(W29)</f>
        <v>1983</v>
      </c>
      <c r="Z29" s="3">
        <v>1992</v>
      </c>
      <c r="AA29" s="1">
        <v>5</v>
      </c>
      <c r="AI29" s="3">
        <v>1992</v>
      </c>
      <c r="AJ29">
        <f>SUM($AA$3:AA29)</f>
        <v>53</v>
      </c>
    </row>
    <row r="30" spans="1:36" x14ac:dyDescent="0.35">
      <c r="A30" s="3" t="s">
        <v>9</v>
      </c>
      <c r="B30" s="1">
        <v>75529.777142857143</v>
      </c>
      <c r="E30" s="15">
        <v>98427</v>
      </c>
      <c r="F30" s="18" t="s">
        <v>13</v>
      </c>
      <c r="N30" s="13">
        <v>137842</v>
      </c>
      <c r="O30" s="18">
        <f ca="1">YEAR(TODAY()) - YEAR(Session_2_data_file_1_payroll_data[[#This Row],[Start Date]])</f>
        <v>63</v>
      </c>
      <c r="W30" s="21">
        <v>30699</v>
      </c>
      <c r="X30">
        <f>YEAR(W30)</f>
        <v>1984</v>
      </c>
      <c r="Z30" s="3">
        <v>1993</v>
      </c>
      <c r="AA30" s="1">
        <v>2</v>
      </c>
      <c r="AI30" s="3">
        <v>1993</v>
      </c>
      <c r="AJ30">
        <f>SUM($AA$3:AA30)</f>
        <v>55</v>
      </c>
    </row>
    <row r="31" spans="1:36" x14ac:dyDescent="0.35">
      <c r="A31" s="7" t="s">
        <v>15</v>
      </c>
      <c r="B31" s="1">
        <v>80390.885714285701</v>
      </c>
      <c r="E31" s="14">
        <v>100162</v>
      </c>
      <c r="F31" s="19" t="s">
        <v>24</v>
      </c>
      <c r="N31" s="12">
        <v>80716</v>
      </c>
      <c r="O31" s="19">
        <f ca="1">YEAR(TODAY()) - YEAR(Session_2_data_file_1_payroll_data[[#This Row],[Start Date]])</f>
        <v>34</v>
      </c>
      <c r="W31" s="21">
        <v>30951</v>
      </c>
      <c r="X31">
        <f>YEAR(W31)</f>
        <v>1984</v>
      </c>
      <c r="Z31" s="3">
        <v>1994</v>
      </c>
      <c r="AA31" s="1">
        <v>2</v>
      </c>
      <c r="AI31" s="3">
        <v>1994</v>
      </c>
      <c r="AJ31">
        <f>SUM($AA$3:AA31)</f>
        <v>57</v>
      </c>
    </row>
    <row r="32" spans="1:36" x14ac:dyDescent="0.35">
      <c r="A32" s="7" t="s">
        <v>10</v>
      </c>
      <c r="B32" s="1">
        <v>58220.666666666664</v>
      </c>
      <c r="E32" s="15">
        <v>536</v>
      </c>
      <c r="F32" s="18" t="s">
        <v>10</v>
      </c>
      <c r="N32" s="13">
        <v>45498</v>
      </c>
      <c r="O32" s="18">
        <f ca="1">YEAR(TODAY()) - YEAR(Session_2_data_file_1_payroll_data[[#This Row],[Start Date]])</f>
        <v>15</v>
      </c>
      <c r="W32" s="20">
        <v>31210</v>
      </c>
      <c r="X32">
        <f>YEAR(W32)</f>
        <v>1985</v>
      </c>
      <c r="Z32" s="3">
        <v>1995</v>
      </c>
      <c r="AA32" s="1">
        <v>3</v>
      </c>
      <c r="AI32" s="3">
        <v>1995</v>
      </c>
      <c r="AJ32">
        <f>SUM($AA$3:AA32)</f>
        <v>60</v>
      </c>
    </row>
    <row r="33" spans="1:36" x14ac:dyDescent="0.35">
      <c r="A33" s="7" t="s">
        <v>13</v>
      </c>
      <c r="B33" s="1">
        <v>115482.36363636363</v>
      </c>
      <c r="E33" s="14">
        <v>100402</v>
      </c>
      <c r="F33" s="19" t="s">
        <v>24</v>
      </c>
      <c r="N33" s="12">
        <v>106290</v>
      </c>
      <c r="O33" s="19">
        <f ca="1">YEAR(TODAY()) - YEAR(Session_2_data_file_1_payroll_data[[#This Row],[Start Date]])</f>
        <v>24</v>
      </c>
      <c r="W33" s="21">
        <v>31672</v>
      </c>
      <c r="X33">
        <f>YEAR(W33)</f>
        <v>1986</v>
      </c>
      <c r="Z33" s="3">
        <v>1996</v>
      </c>
      <c r="AA33" s="1">
        <v>6</v>
      </c>
      <c r="AI33" s="3">
        <v>1996</v>
      </c>
      <c r="AJ33">
        <f>SUM($AA$3:AA33)</f>
        <v>66</v>
      </c>
    </row>
    <row r="34" spans="1:36" x14ac:dyDescent="0.35">
      <c r="A34" s="7" t="s">
        <v>24</v>
      </c>
      <c r="B34" s="1">
        <v>35814.25</v>
      </c>
      <c r="E34" s="15">
        <v>126713</v>
      </c>
      <c r="F34" s="18" t="s">
        <v>10</v>
      </c>
      <c r="N34" s="13">
        <v>40113</v>
      </c>
      <c r="O34" s="18">
        <f ca="1">YEAR(TODAY()) - YEAR(Session_2_data_file_1_payroll_data[[#This Row],[Start Date]])</f>
        <v>34</v>
      </c>
      <c r="W34" s="21">
        <v>31420</v>
      </c>
      <c r="X34">
        <f>YEAR(W34)</f>
        <v>1986</v>
      </c>
      <c r="Z34" s="3">
        <v>1997</v>
      </c>
      <c r="AA34" s="1">
        <v>9</v>
      </c>
      <c r="AI34" s="3">
        <v>1997</v>
      </c>
      <c r="AJ34">
        <f>SUM($AA$3:AA34)</f>
        <v>75</v>
      </c>
    </row>
    <row r="35" spans="1:36" x14ac:dyDescent="0.35">
      <c r="A35" s="3" t="s">
        <v>20</v>
      </c>
      <c r="B35" s="1">
        <v>87081.333333333328</v>
      </c>
      <c r="E35" s="14">
        <v>137699</v>
      </c>
      <c r="F35" s="19" t="s">
        <v>10</v>
      </c>
      <c r="N35" s="12">
        <v>39780</v>
      </c>
      <c r="O35" s="19">
        <f ca="1">YEAR(TODAY()) - YEAR(Session_2_data_file_1_payroll_data[[#This Row],[Start Date]])</f>
        <v>20</v>
      </c>
      <c r="W35" s="21">
        <v>31931</v>
      </c>
      <c r="X35">
        <f>YEAR(W35)</f>
        <v>1987</v>
      </c>
      <c r="Z35" s="3">
        <v>1998</v>
      </c>
      <c r="AA35" s="1">
        <v>5</v>
      </c>
      <c r="AI35" s="3">
        <v>1998</v>
      </c>
      <c r="AJ35">
        <f>SUM($AA$3:AA35)</f>
        <v>80</v>
      </c>
    </row>
    <row r="36" spans="1:36" x14ac:dyDescent="0.35">
      <c r="A36" s="7" t="s">
        <v>15</v>
      </c>
      <c r="B36" s="1">
        <v>94501</v>
      </c>
      <c r="E36" s="15">
        <v>138375</v>
      </c>
      <c r="F36" s="18" t="s">
        <v>10</v>
      </c>
      <c r="N36" s="13">
        <v>52385</v>
      </c>
      <c r="O36" s="18">
        <f ca="1">YEAR(TODAY()) - YEAR(Session_2_data_file_1_payroll_data[[#This Row],[Start Date]])</f>
        <v>18</v>
      </c>
      <c r="W36" s="20">
        <v>32057</v>
      </c>
      <c r="X36">
        <f>YEAR(W36)</f>
        <v>1987</v>
      </c>
      <c r="Z36" s="3">
        <v>1999</v>
      </c>
      <c r="AA36" s="1">
        <v>12</v>
      </c>
      <c r="AI36" s="3">
        <v>1999</v>
      </c>
      <c r="AJ36">
        <f>SUM($AA$3:AA36)</f>
        <v>92</v>
      </c>
    </row>
    <row r="37" spans="1:36" x14ac:dyDescent="0.35">
      <c r="A37" s="7" t="s">
        <v>13</v>
      </c>
      <c r="B37" s="1">
        <v>72242</v>
      </c>
      <c r="E37" s="14">
        <v>147366</v>
      </c>
      <c r="F37" s="19" t="s">
        <v>10</v>
      </c>
      <c r="N37" s="12">
        <v>749564</v>
      </c>
      <c r="O37" s="19">
        <f ca="1">YEAR(TODAY()) - YEAR(Session_2_data_file_1_payroll_data[[#This Row],[Start Date]])</f>
        <v>8</v>
      </c>
      <c r="W37" s="20">
        <v>31805</v>
      </c>
      <c r="X37">
        <f>YEAR(W37)</f>
        <v>1987</v>
      </c>
      <c r="Z37" s="3">
        <v>2000</v>
      </c>
      <c r="AA37" s="1">
        <v>10</v>
      </c>
      <c r="AI37" s="3">
        <v>2000</v>
      </c>
      <c r="AJ37">
        <f>SUM($AA$3:AA37)</f>
        <v>102</v>
      </c>
    </row>
    <row r="38" spans="1:36" x14ac:dyDescent="0.35">
      <c r="A38" s="3" t="s">
        <v>27</v>
      </c>
      <c r="B38" s="1">
        <v>137720.79999999999</v>
      </c>
      <c r="E38" s="15">
        <v>100522</v>
      </c>
      <c r="F38" s="18" t="s">
        <v>10</v>
      </c>
      <c r="N38" s="13">
        <v>171600</v>
      </c>
      <c r="O38" s="18">
        <f ca="1">YEAR(TODAY()) - YEAR(Session_2_data_file_1_payroll_data[[#This Row],[Start Date]])</f>
        <v>22</v>
      </c>
      <c r="W38" s="21">
        <v>32183</v>
      </c>
      <c r="X38">
        <f>YEAR(W38)</f>
        <v>1988</v>
      </c>
      <c r="Z38" s="3">
        <v>2001</v>
      </c>
      <c r="AA38" s="1">
        <v>14</v>
      </c>
      <c r="AI38" s="3">
        <v>2001</v>
      </c>
      <c r="AJ38">
        <f>SUM($AA$3:AA38)</f>
        <v>116</v>
      </c>
    </row>
    <row r="39" spans="1:36" x14ac:dyDescent="0.35">
      <c r="A39" s="7" t="s">
        <v>15</v>
      </c>
      <c r="B39" s="1">
        <v>105900</v>
      </c>
      <c r="E39" s="14">
        <v>103910</v>
      </c>
      <c r="F39" s="19" t="s">
        <v>13</v>
      </c>
      <c r="N39" s="12">
        <v>234050</v>
      </c>
      <c r="O39" s="19">
        <f ca="1">YEAR(TODAY()) - YEAR(Session_2_data_file_1_payroll_data[[#This Row],[Start Date]])</f>
        <v>35</v>
      </c>
      <c r="W39" s="21">
        <v>32316</v>
      </c>
      <c r="X39">
        <f>YEAR(W39)</f>
        <v>1988</v>
      </c>
      <c r="Z39" s="3">
        <v>2002</v>
      </c>
      <c r="AA39" s="1">
        <v>15</v>
      </c>
      <c r="AI39" s="3">
        <v>2002</v>
      </c>
      <c r="AJ39">
        <f>SUM($AA$3:AA39)</f>
        <v>131</v>
      </c>
    </row>
    <row r="40" spans="1:36" x14ac:dyDescent="0.35">
      <c r="A40" s="7" t="s">
        <v>10</v>
      </c>
      <c r="B40" s="1">
        <v>184037</v>
      </c>
      <c r="E40" s="15">
        <v>100622</v>
      </c>
      <c r="F40" s="18" t="s">
        <v>10</v>
      </c>
      <c r="N40" s="13">
        <v>100272</v>
      </c>
      <c r="O40" s="18">
        <f ca="1">YEAR(TODAY()) - YEAR(Session_2_data_file_1_payroll_data[[#This Row],[Start Date]])</f>
        <v>22</v>
      </c>
      <c r="W40" s="20">
        <v>32183</v>
      </c>
      <c r="X40">
        <f>YEAR(W40)</f>
        <v>1988</v>
      </c>
      <c r="Z40" s="3">
        <v>2003</v>
      </c>
      <c r="AA40" s="1">
        <v>17</v>
      </c>
      <c r="AI40" s="3">
        <v>2003</v>
      </c>
      <c r="AJ40">
        <f>SUM($AA$3:AA40)</f>
        <v>148</v>
      </c>
    </row>
    <row r="41" spans="1:36" x14ac:dyDescent="0.35">
      <c r="A41" s="7" t="s">
        <v>13</v>
      </c>
      <c r="B41" s="1">
        <v>64903.333333333336</v>
      </c>
      <c r="E41" s="14">
        <v>147316</v>
      </c>
      <c r="F41" s="19" t="s">
        <v>10</v>
      </c>
      <c r="N41" s="12">
        <v>173317</v>
      </c>
      <c r="O41" s="19">
        <f ca="1">YEAR(TODAY()) - YEAR(Session_2_data_file_1_payroll_data[[#This Row],[Start Date]])</f>
        <v>26</v>
      </c>
      <c r="W41" s="21">
        <v>32183</v>
      </c>
      <c r="X41">
        <f>YEAR(W41)</f>
        <v>1988</v>
      </c>
      <c r="Z41" s="3">
        <v>2004</v>
      </c>
      <c r="AA41" s="1">
        <v>11</v>
      </c>
      <c r="AI41" s="3">
        <v>2004</v>
      </c>
      <c r="AJ41">
        <f>SUM($AA$3:AA41)</f>
        <v>159</v>
      </c>
    </row>
    <row r="42" spans="1:36" x14ac:dyDescent="0.35">
      <c r="A42" s="7" t="s">
        <v>24</v>
      </c>
      <c r="B42" s="1">
        <v>93503</v>
      </c>
      <c r="E42" s="15">
        <v>139524</v>
      </c>
      <c r="F42" s="18" t="s">
        <v>10</v>
      </c>
      <c r="N42" s="13">
        <v>80350</v>
      </c>
      <c r="O42" s="18">
        <f ca="1">YEAR(TODAY()) - YEAR(Session_2_data_file_1_payroll_data[[#This Row],[Start Date]])</f>
        <v>17</v>
      </c>
      <c r="W42" s="21">
        <v>32743</v>
      </c>
      <c r="X42">
        <f>YEAR(W42)</f>
        <v>1989</v>
      </c>
      <c r="Z42" s="3">
        <v>2005</v>
      </c>
      <c r="AA42" s="1">
        <v>13</v>
      </c>
      <c r="AI42" s="3">
        <v>2005</v>
      </c>
      <c r="AJ42">
        <f>SUM($AA$3:AA42)</f>
        <v>172</v>
      </c>
    </row>
    <row r="43" spans="1:36" x14ac:dyDescent="0.35">
      <c r="A43" s="3" t="s">
        <v>14</v>
      </c>
      <c r="B43" s="1">
        <v>51658.887884615382</v>
      </c>
      <c r="E43" s="14">
        <v>648</v>
      </c>
      <c r="F43" s="19" t="s">
        <v>10</v>
      </c>
      <c r="N43" s="12">
        <v>121422</v>
      </c>
      <c r="O43" s="19">
        <f ca="1">YEAR(TODAY()) - YEAR(Session_2_data_file_1_payroll_data[[#This Row],[Start Date]])</f>
        <v>15</v>
      </c>
      <c r="W43" s="21">
        <v>32869</v>
      </c>
      <c r="X43">
        <f>YEAR(W43)</f>
        <v>1989</v>
      </c>
      <c r="Z43" s="3">
        <v>2006</v>
      </c>
      <c r="AA43" s="1">
        <v>13</v>
      </c>
      <c r="AI43" s="3">
        <v>2006</v>
      </c>
      <c r="AJ43">
        <f>SUM($AA$3:AA43)</f>
        <v>185</v>
      </c>
    </row>
    <row r="44" spans="1:36" x14ac:dyDescent="0.35">
      <c r="A44" s="7" t="s">
        <v>15</v>
      </c>
      <c r="B44" s="1">
        <v>112294</v>
      </c>
      <c r="E44" s="15">
        <v>113834</v>
      </c>
      <c r="F44" s="18" t="s">
        <v>24</v>
      </c>
      <c r="N44" s="13">
        <v>43249</v>
      </c>
      <c r="O44" s="18">
        <f ca="1">YEAR(TODAY()) - YEAR(Session_2_data_file_1_payroll_data[[#This Row],[Start Date]])</f>
        <v>31</v>
      </c>
      <c r="W44" s="20">
        <v>32694</v>
      </c>
      <c r="X44">
        <f>YEAR(W44)</f>
        <v>1989</v>
      </c>
      <c r="Z44" s="3">
        <v>2007</v>
      </c>
      <c r="AA44" s="1">
        <v>4</v>
      </c>
      <c r="AI44" s="3">
        <v>2007</v>
      </c>
      <c r="AJ44">
        <f>SUM($AA$3:AA44)</f>
        <v>189</v>
      </c>
    </row>
    <row r="45" spans="1:36" x14ac:dyDescent="0.35">
      <c r="A45" s="7" t="s">
        <v>10</v>
      </c>
      <c r="B45" s="1">
        <v>45017.671818181814</v>
      </c>
      <c r="E45" s="14">
        <v>113991</v>
      </c>
      <c r="F45" s="19" t="s">
        <v>13</v>
      </c>
      <c r="N45" s="12">
        <v>71873</v>
      </c>
      <c r="O45" s="19">
        <f ca="1">YEAR(TODAY()) - YEAR(Session_2_data_file_1_payroll_data[[#This Row],[Start Date]])</f>
        <v>32</v>
      </c>
      <c r="W45" s="21">
        <v>32827</v>
      </c>
      <c r="X45">
        <f>YEAR(W45)</f>
        <v>1989</v>
      </c>
      <c r="Z45" s="3">
        <v>2008</v>
      </c>
      <c r="AA45" s="1">
        <v>1</v>
      </c>
      <c r="AI45" s="3">
        <v>2008</v>
      </c>
      <c r="AJ45">
        <f>SUM($AA$3:AA45)</f>
        <v>190</v>
      </c>
    </row>
    <row r="46" spans="1:36" x14ac:dyDescent="0.35">
      <c r="A46" s="7" t="s">
        <v>13</v>
      </c>
      <c r="B46" s="1">
        <v>52969.625</v>
      </c>
      <c r="E46" s="15">
        <v>136266</v>
      </c>
      <c r="F46" s="18" t="s">
        <v>10</v>
      </c>
      <c r="N46" s="13">
        <v>120371</v>
      </c>
      <c r="O46" s="18">
        <f ca="1">YEAR(TODAY()) - YEAR(Session_2_data_file_1_payroll_data[[#This Row],[Start Date]])</f>
        <v>23</v>
      </c>
      <c r="W46" s="20">
        <v>33163</v>
      </c>
      <c r="X46">
        <f>YEAR(W46)</f>
        <v>1990</v>
      </c>
      <c r="Z46" s="3">
        <v>2010</v>
      </c>
      <c r="AA46" s="1">
        <v>2</v>
      </c>
      <c r="AI46" s="3">
        <v>2010</v>
      </c>
      <c r="AJ46">
        <f>SUM($AA$3:AA46)</f>
        <v>192</v>
      </c>
    </row>
    <row r="47" spans="1:36" x14ac:dyDescent="0.35">
      <c r="A47" s="7" t="s">
        <v>24</v>
      </c>
      <c r="B47" s="1">
        <v>120435.5</v>
      </c>
      <c r="E47" s="14">
        <v>117681</v>
      </c>
      <c r="F47" s="19" t="s">
        <v>13</v>
      </c>
      <c r="N47" s="12">
        <v>184963</v>
      </c>
      <c r="O47" s="19">
        <f ca="1">YEAR(TODAY()) - YEAR(Session_2_data_file_1_payroll_data[[#This Row],[Start Date]])</f>
        <v>31</v>
      </c>
      <c r="W47" s="21">
        <v>33121</v>
      </c>
      <c r="X47">
        <f>YEAR(W47)</f>
        <v>1990</v>
      </c>
      <c r="Z47" s="3">
        <v>2011</v>
      </c>
      <c r="AA47" s="1">
        <v>3</v>
      </c>
      <c r="AI47" s="3">
        <v>2011</v>
      </c>
      <c r="AJ47">
        <f>SUM($AA$3:AA47)</f>
        <v>195</v>
      </c>
    </row>
    <row r="48" spans="1:36" x14ac:dyDescent="0.35">
      <c r="A48" s="3" t="s">
        <v>190</v>
      </c>
      <c r="B48" s="1">
        <v>87965.030398009942</v>
      </c>
      <c r="E48" s="15">
        <v>120766</v>
      </c>
      <c r="F48" s="18" t="s">
        <v>15</v>
      </c>
      <c r="N48" s="13">
        <v>112294</v>
      </c>
      <c r="O48" s="18">
        <f ca="1">YEAR(TODAY()) - YEAR(Session_2_data_file_1_payroll_data[[#This Row],[Start Date]])</f>
        <v>30</v>
      </c>
      <c r="W48" s="21">
        <v>32995</v>
      </c>
      <c r="X48">
        <f>YEAR(W48)</f>
        <v>1990</v>
      </c>
      <c r="Z48" s="3">
        <v>2012</v>
      </c>
      <c r="AA48" s="1">
        <v>3</v>
      </c>
      <c r="AI48" s="3">
        <v>2012</v>
      </c>
      <c r="AJ48">
        <f>SUM($AA$3:AA48)</f>
        <v>198</v>
      </c>
    </row>
    <row r="49" spans="5:36" x14ac:dyDescent="0.35">
      <c r="E49" s="14">
        <v>123477</v>
      </c>
      <c r="F49" s="19" t="s">
        <v>15</v>
      </c>
      <c r="N49" s="12">
        <v>141672</v>
      </c>
      <c r="O49" s="19">
        <f ca="1">YEAR(TODAY()) - YEAR(Session_2_data_file_1_payroll_data[[#This Row],[Start Date]])</f>
        <v>29</v>
      </c>
      <c r="W49" s="20">
        <v>33464</v>
      </c>
      <c r="X49">
        <f>YEAR(W49)</f>
        <v>1991</v>
      </c>
      <c r="Z49" s="3">
        <v>2013</v>
      </c>
      <c r="AA49" s="1">
        <v>3</v>
      </c>
      <c r="AI49" s="3">
        <v>2013</v>
      </c>
      <c r="AJ49">
        <f>SUM($AA$3:AA49)</f>
        <v>201</v>
      </c>
    </row>
    <row r="50" spans="5:36" x14ac:dyDescent="0.35">
      <c r="E50" s="15">
        <v>383</v>
      </c>
      <c r="F50" s="18" t="s">
        <v>40</v>
      </c>
      <c r="N50" s="13">
        <v>76752</v>
      </c>
      <c r="O50" s="18">
        <f ca="1">YEAR(TODAY()) - YEAR(Session_2_data_file_1_payroll_data[[#This Row],[Start Date]])</f>
        <v>9</v>
      </c>
      <c r="W50" s="21">
        <v>33891</v>
      </c>
      <c r="X50">
        <f>YEAR(W50)</f>
        <v>1992</v>
      </c>
      <c r="Z50" s="3" t="s">
        <v>190</v>
      </c>
      <c r="AA50" s="1">
        <v>201</v>
      </c>
    </row>
    <row r="51" spans="5:36" x14ac:dyDescent="0.35">
      <c r="E51" s="14">
        <v>126919</v>
      </c>
      <c r="F51" s="19" t="s">
        <v>13</v>
      </c>
      <c r="N51" s="12">
        <v>175052</v>
      </c>
      <c r="O51" s="19">
        <f ca="1">YEAR(TODAY()) - YEAR(Session_2_data_file_1_payroll_data[[#This Row],[Start Date]])</f>
        <v>38</v>
      </c>
      <c r="W51" s="21">
        <v>33891</v>
      </c>
      <c r="X51">
        <f>YEAR(W51)</f>
        <v>1992</v>
      </c>
    </row>
    <row r="52" spans="5:36" x14ac:dyDescent="0.35">
      <c r="E52" s="15">
        <v>126946</v>
      </c>
      <c r="F52" s="18" t="s">
        <v>13</v>
      </c>
      <c r="N52" s="13">
        <v>129273</v>
      </c>
      <c r="O52" s="18">
        <f ca="1">YEAR(TODAY()) - YEAR(Session_2_data_file_1_payroll_data[[#This Row],[Start Date]])</f>
        <v>44</v>
      </c>
      <c r="W52" s="21">
        <v>33674</v>
      </c>
      <c r="X52">
        <f>YEAR(W52)</f>
        <v>1992</v>
      </c>
    </row>
    <row r="53" spans="5:36" x14ac:dyDescent="0.35">
      <c r="E53" s="14">
        <v>127242</v>
      </c>
      <c r="F53" s="19" t="s">
        <v>13</v>
      </c>
      <c r="N53" s="12">
        <v>60733.95</v>
      </c>
      <c r="O53" s="19">
        <f ca="1">YEAR(TODAY()) - YEAR(Session_2_data_file_1_payroll_data[[#This Row],[Start Date]])</f>
        <v>32</v>
      </c>
      <c r="W53" s="21">
        <v>33849</v>
      </c>
      <c r="X53">
        <f>YEAR(W53)</f>
        <v>1992</v>
      </c>
    </row>
    <row r="54" spans="5:36" x14ac:dyDescent="0.35">
      <c r="E54" s="15">
        <v>127345</v>
      </c>
      <c r="F54" s="18" t="s">
        <v>13</v>
      </c>
      <c r="N54" s="13">
        <v>156180</v>
      </c>
      <c r="O54" s="18">
        <f ca="1">YEAR(TODAY()) - YEAR(Session_2_data_file_1_payroll_data[[#This Row],[Start Date]])</f>
        <v>32</v>
      </c>
      <c r="W54" s="20">
        <v>33807</v>
      </c>
      <c r="X54">
        <f>YEAR(W54)</f>
        <v>1992</v>
      </c>
    </row>
    <row r="55" spans="5:36" x14ac:dyDescent="0.35">
      <c r="E55" s="14">
        <v>131070</v>
      </c>
      <c r="F55" s="19" t="s">
        <v>15</v>
      </c>
      <c r="N55" s="12">
        <v>87979</v>
      </c>
      <c r="O55" s="19">
        <f ca="1">YEAR(TODAY()) - YEAR(Session_2_data_file_1_payroll_data[[#This Row],[Start Date]])</f>
        <v>27</v>
      </c>
      <c r="W55" s="20">
        <v>33975</v>
      </c>
      <c r="X55">
        <f>YEAR(W55)</f>
        <v>1993</v>
      </c>
    </row>
    <row r="56" spans="5:36" x14ac:dyDescent="0.35">
      <c r="E56" s="15">
        <v>133926</v>
      </c>
      <c r="F56" s="18" t="s">
        <v>24</v>
      </c>
      <c r="N56" s="13">
        <v>45619</v>
      </c>
      <c r="O56" s="18">
        <f ca="1">YEAR(TODAY()) - YEAR(Session_2_data_file_1_payroll_data[[#This Row],[Start Date]])</f>
        <v>25</v>
      </c>
      <c r="W56" s="21">
        <v>34318</v>
      </c>
      <c r="X56">
        <f>YEAR(W56)</f>
        <v>1993</v>
      </c>
    </row>
    <row r="57" spans="5:36" x14ac:dyDescent="0.35">
      <c r="E57" s="14">
        <v>136281</v>
      </c>
      <c r="F57" s="19" t="s">
        <v>10</v>
      </c>
      <c r="N57" s="12">
        <v>87718</v>
      </c>
      <c r="O57" s="19">
        <f ca="1">YEAR(TODAY()) - YEAR(Session_2_data_file_1_payroll_data[[#This Row],[Start Date]])</f>
        <v>22</v>
      </c>
      <c r="W57" s="21">
        <v>34360</v>
      </c>
      <c r="X57">
        <f>YEAR(W57)</f>
        <v>1994</v>
      </c>
    </row>
    <row r="58" spans="5:36" x14ac:dyDescent="0.35">
      <c r="E58" s="15">
        <v>134633</v>
      </c>
      <c r="F58" s="18" t="s">
        <v>15</v>
      </c>
      <c r="N58" s="13">
        <v>76331</v>
      </c>
      <c r="O58" s="18">
        <f ca="1">YEAR(TODAY()) - YEAR(Session_2_data_file_1_payroll_data[[#This Row],[Start Date]])</f>
        <v>27</v>
      </c>
      <c r="W58" s="20">
        <v>34696</v>
      </c>
      <c r="X58">
        <f>YEAR(W58)</f>
        <v>1994</v>
      </c>
    </row>
    <row r="59" spans="5:36" x14ac:dyDescent="0.35">
      <c r="E59" s="14">
        <v>134017</v>
      </c>
      <c r="F59" s="19" t="s">
        <v>10</v>
      </c>
      <c r="N59" s="12">
        <v>115101</v>
      </c>
      <c r="O59" s="19">
        <f ca="1">YEAR(TODAY()) - YEAR(Session_2_data_file_1_payroll_data[[#This Row],[Start Date]])</f>
        <v>25</v>
      </c>
      <c r="W59" s="21">
        <v>34997</v>
      </c>
      <c r="X59">
        <f>YEAR(W59)</f>
        <v>1995</v>
      </c>
    </row>
    <row r="60" spans="5:36" x14ac:dyDescent="0.35">
      <c r="E60" s="15">
        <v>135961</v>
      </c>
      <c r="F60" s="18" t="s">
        <v>15</v>
      </c>
      <c r="N60" s="13">
        <v>145025</v>
      </c>
      <c r="O60" s="18">
        <f ca="1">YEAR(TODAY()) - YEAR(Session_2_data_file_1_payroll_data[[#This Row],[Start Date]])</f>
        <v>26</v>
      </c>
      <c r="W60" s="20">
        <v>34997</v>
      </c>
      <c r="X60">
        <f>YEAR(W60)</f>
        <v>1995</v>
      </c>
    </row>
    <row r="61" spans="5:36" x14ac:dyDescent="0.35">
      <c r="E61" s="14">
        <v>134017</v>
      </c>
      <c r="F61" s="19" t="s">
        <v>10</v>
      </c>
      <c r="N61" s="12">
        <v>115101</v>
      </c>
      <c r="O61" s="19">
        <f ca="1">YEAR(TODAY()) - YEAR(Session_2_data_file_1_payroll_data[[#This Row],[Start Date]])</f>
        <v>25</v>
      </c>
      <c r="W61" s="21">
        <v>34787</v>
      </c>
      <c r="X61">
        <f>YEAR(W61)</f>
        <v>1995</v>
      </c>
    </row>
    <row r="62" spans="5:36" x14ac:dyDescent="0.35">
      <c r="E62" s="15">
        <v>138374</v>
      </c>
      <c r="F62" s="18" t="s">
        <v>10</v>
      </c>
      <c r="N62" s="13">
        <v>49609</v>
      </c>
      <c r="O62" s="18">
        <f ca="1">YEAR(TODAY()) - YEAR(Session_2_data_file_1_payroll_data[[#This Row],[Start Date]])</f>
        <v>19</v>
      </c>
      <c r="W62" s="20">
        <v>35081</v>
      </c>
      <c r="X62">
        <f>YEAR(W62)</f>
        <v>1996</v>
      </c>
    </row>
    <row r="63" spans="5:36" x14ac:dyDescent="0.35">
      <c r="E63" s="14">
        <v>139221</v>
      </c>
      <c r="F63" s="19" t="s">
        <v>10</v>
      </c>
      <c r="N63" s="12">
        <v>26116</v>
      </c>
      <c r="O63" s="19">
        <f ca="1">YEAR(TODAY()) - YEAR(Session_2_data_file_1_payroll_data[[#This Row],[Start Date]])</f>
        <v>17</v>
      </c>
      <c r="W63" s="20">
        <v>35081</v>
      </c>
      <c r="X63">
        <f>YEAR(W63)</f>
        <v>1996</v>
      </c>
    </row>
    <row r="64" spans="5:36" x14ac:dyDescent="0.35">
      <c r="E64" s="15">
        <v>142534</v>
      </c>
      <c r="F64" s="18" t="s">
        <v>10</v>
      </c>
      <c r="N64" s="13">
        <v>109561</v>
      </c>
      <c r="O64" s="18">
        <f ca="1">YEAR(TODAY()) - YEAR(Session_2_data_file_1_payroll_data[[#This Row],[Start Date]])</f>
        <v>16</v>
      </c>
      <c r="W64" s="21">
        <v>35249</v>
      </c>
      <c r="X64">
        <f>YEAR(W64)</f>
        <v>1996</v>
      </c>
    </row>
    <row r="65" spans="5:24" x14ac:dyDescent="0.35">
      <c r="E65" s="14">
        <v>92386</v>
      </c>
      <c r="F65" s="19" t="s">
        <v>10</v>
      </c>
      <c r="N65" s="12">
        <v>66402.210000000006</v>
      </c>
      <c r="O65" s="19">
        <f ca="1">YEAR(TODAY()) - YEAR(Session_2_data_file_1_payroll_data[[#This Row],[Start Date]])</f>
        <v>37</v>
      </c>
      <c r="W65" s="21">
        <v>35249</v>
      </c>
      <c r="X65">
        <f>YEAR(W65)</f>
        <v>1996</v>
      </c>
    </row>
    <row r="66" spans="5:24" x14ac:dyDescent="0.35">
      <c r="E66" s="15">
        <v>136514</v>
      </c>
      <c r="F66" s="18" t="s">
        <v>24</v>
      </c>
      <c r="N66" s="13">
        <v>46210</v>
      </c>
      <c r="O66" s="18">
        <f ca="1">YEAR(TODAY()) - YEAR(Session_2_data_file_1_payroll_data[[#This Row],[Start Date]])</f>
        <v>8</v>
      </c>
      <c r="W66" s="20">
        <v>35123</v>
      </c>
      <c r="X66">
        <f>YEAR(W66)</f>
        <v>1996</v>
      </c>
    </row>
    <row r="67" spans="5:24" x14ac:dyDescent="0.35">
      <c r="E67" s="14">
        <v>110662</v>
      </c>
      <c r="F67" s="19" t="s">
        <v>10</v>
      </c>
      <c r="N67" s="12">
        <v>163752</v>
      </c>
      <c r="O67" s="19">
        <f ca="1">YEAR(TODAY()) - YEAR(Session_2_data_file_1_payroll_data[[#This Row],[Start Date]])</f>
        <v>39</v>
      </c>
      <c r="W67" s="21">
        <v>35298</v>
      </c>
      <c r="X67">
        <f>YEAR(W67)</f>
        <v>1996</v>
      </c>
    </row>
    <row r="68" spans="5:24" x14ac:dyDescent="0.35">
      <c r="E68" s="15">
        <v>136731</v>
      </c>
      <c r="F68" s="18" t="s">
        <v>24</v>
      </c>
      <c r="N68" s="13">
        <v>23914</v>
      </c>
      <c r="O68" s="18">
        <f ca="1">YEAR(TODAY()) - YEAR(Session_2_data_file_1_payroll_data[[#This Row],[Start Date]])</f>
        <v>22</v>
      </c>
      <c r="W68" s="21">
        <v>35508</v>
      </c>
      <c r="X68">
        <f>YEAR(W68)</f>
        <v>1997</v>
      </c>
    </row>
    <row r="69" spans="5:24" x14ac:dyDescent="0.35">
      <c r="E69" s="14">
        <v>140363</v>
      </c>
      <c r="F69" s="19" t="s">
        <v>10</v>
      </c>
      <c r="N69" s="12">
        <v>141690</v>
      </c>
      <c r="O69" s="19">
        <f ca="1">YEAR(TODAY()) - YEAR(Session_2_data_file_1_payroll_data[[#This Row],[Start Date]])</f>
        <v>16</v>
      </c>
      <c r="W69" s="21">
        <v>35760</v>
      </c>
      <c r="X69">
        <f>YEAR(W69)</f>
        <v>1997</v>
      </c>
    </row>
    <row r="70" spans="5:24" x14ac:dyDescent="0.35">
      <c r="E70" s="15">
        <v>136929</v>
      </c>
      <c r="F70" s="18" t="s">
        <v>24</v>
      </c>
      <c r="N70" s="13">
        <v>47927</v>
      </c>
      <c r="O70" s="18">
        <f ca="1">YEAR(TODAY()) - YEAR(Session_2_data_file_1_payroll_data[[#This Row],[Start Date]])</f>
        <v>23</v>
      </c>
      <c r="W70" s="20">
        <v>35508</v>
      </c>
      <c r="X70">
        <f>YEAR(W70)</f>
        <v>1997</v>
      </c>
    </row>
    <row r="71" spans="5:24" x14ac:dyDescent="0.35">
      <c r="E71" s="14">
        <v>136174</v>
      </c>
      <c r="F71" s="19" t="s">
        <v>10</v>
      </c>
      <c r="N71" s="12">
        <v>53089</v>
      </c>
      <c r="O71" s="19">
        <f ca="1">YEAR(TODAY()) - YEAR(Session_2_data_file_1_payroll_data[[#This Row],[Start Date]])</f>
        <v>24</v>
      </c>
      <c r="W71" s="20">
        <v>35592</v>
      </c>
      <c r="X71">
        <f>YEAR(W71)</f>
        <v>1997</v>
      </c>
    </row>
    <row r="72" spans="5:24" x14ac:dyDescent="0.35">
      <c r="E72" s="15">
        <v>137080</v>
      </c>
      <c r="F72" s="18" t="s">
        <v>15</v>
      </c>
      <c r="N72" s="13">
        <v>110844</v>
      </c>
      <c r="O72" s="18">
        <f ca="1">YEAR(TODAY()) - YEAR(Session_2_data_file_1_payroll_data[[#This Row],[Start Date]])</f>
        <v>42</v>
      </c>
      <c r="W72" s="20">
        <v>35676</v>
      </c>
      <c r="X72">
        <f>YEAR(W72)</f>
        <v>1997</v>
      </c>
    </row>
    <row r="73" spans="5:24" x14ac:dyDescent="0.35">
      <c r="E73" s="14">
        <v>137108</v>
      </c>
      <c r="F73" s="19" t="s">
        <v>13</v>
      </c>
      <c r="N73" s="12">
        <v>150986</v>
      </c>
      <c r="O73" s="19">
        <f ca="1">YEAR(TODAY()) - YEAR(Session_2_data_file_1_payroll_data[[#This Row],[Start Date]])</f>
        <v>33</v>
      </c>
      <c r="W73" s="20">
        <v>35550</v>
      </c>
      <c r="X73">
        <f>YEAR(W73)</f>
        <v>1997</v>
      </c>
    </row>
    <row r="74" spans="5:24" x14ac:dyDescent="0.35">
      <c r="E74" s="15">
        <v>137171</v>
      </c>
      <c r="F74" s="18" t="s">
        <v>13</v>
      </c>
      <c r="N74" s="13">
        <v>20193</v>
      </c>
      <c r="O74" s="18">
        <f ca="1">YEAR(TODAY()) - YEAR(Session_2_data_file_1_payroll_data[[#This Row],[Start Date]])</f>
        <v>24</v>
      </c>
      <c r="W74" s="20">
        <v>35550</v>
      </c>
      <c r="X74">
        <f>YEAR(W74)</f>
        <v>1997</v>
      </c>
    </row>
    <row r="75" spans="5:24" x14ac:dyDescent="0.35">
      <c r="E75" s="14">
        <v>137253</v>
      </c>
      <c r="F75" s="19" t="s">
        <v>10</v>
      </c>
      <c r="N75" s="12">
        <v>53062</v>
      </c>
      <c r="O75" s="19">
        <f ca="1">YEAR(TODAY()) - YEAR(Session_2_data_file_1_payroll_data[[#This Row],[Start Date]])</f>
        <v>23</v>
      </c>
      <c r="W75" s="21">
        <v>35634</v>
      </c>
      <c r="X75">
        <f>YEAR(W75)</f>
        <v>1997</v>
      </c>
    </row>
    <row r="76" spans="5:24" x14ac:dyDescent="0.35">
      <c r="E76" s="15">
        <v>137809</v>
      </c>
      <c r="F76" s="18" t="s">
        <v>10</v>
      </c>
      <c r="N76" s="13">
        <v>59002</v>
      </c>
      <c r="O76" s="18">
        <f ca="1">YEAR(TODAY()) - YEAR(Session_2_data_file_1_payroll_data[[#This Row],[Start Date]])</f>
        <v>21</v>
      </c>
      <c r="W76" s="20">
        <v>35592</v>
      </c>
      <c r="X76">
        <f>YEAR(W76)</f>
        <v>1997</v>
      </c>
    </row>
    <row r="77" spans="5:24" x14ac:dyDescent="0.35">
      <c r="E77" s="14">
        <v>140546</v>
      </c>
      <c r="F77" s="19" t="s">
        <v>10</v>
      </c>
      <c r="N77" s="12">
        <v>89732</v>
      </c>
      <c r="O77" s="19">
        <f ca="1">YEAR(TODAY()) - YEAR(Session_2_data_file_1_payroll_data[[#This Row],[Start Date]])</f>
        <v>19</v>
      </c>
      <c r="W77" s="20">
        <v>35935</v>
      </c>
      <c r="X77">
        <f>YEAR(W77)</f>
        <v>1998</v>
      </c>
    </row>
    <row r="78" spans="5:24" x14ac:dyDescent="0.35">
      <c r="E78" s="15">
        <v>141056</v>
      </c>
      <c r="F78" s="18" t="s">
        <v>10</v>
      </c>
      <c r="N78" s="13">
        <v>74297</v>
      </c>
      <c r="O78" s="18">
        <f ca="1">YEAR(TODAY()) - YEAR(Session_2_data_file_1_payroll_data[[#This Row],[Start Date]])</f>
        <v>16</v>
      </c>
      <c r="W78" s="20">
        <v>35893</v>
      </c>
      <c r="X78">
        <f>YEAR(W78)</f>
        <v>1998</v>
      </c>
    </row>
    <row r="79" spans="5:24" x14ac:dyDescent="0.35">
      <c r="E79" s="14">
        <v>141558</v>
      </c>
      <c r="F79" s="19" t="s">
        <v>10</v>
      </c>
      <c r="N79" s="12">
        <v>70209</v>
      </c>
      <c r="O79" s="19">
        <f ca="1">YEAR(TODAY()) - YEAR(Session_2_data_file_1_payroll_data[[#This Row],[Start Date]])</f>
        <v>16</v>
      </c>
      <c r="W79" s="21">
        <v>35977</v>
      </c>
      <c r="X79">
        <f>YEAR(W79)</f>
        <v>1998</v>
      </c>
    </row>
    <row r="80" spans="5:24" x14ac:dyDescent="0.35">
      <c r="E80" s="15">
        <v>142071</v>
      </c>
      <c r="F80" s="18" t="s">
        <v>10</v>
      </c>
      <c r="N80" s="13">
        <v>53666</v>
      </c>
      <c r="O80" s="18">
        <f ca="1">YEAR(TODAY()) - YEAR(Session_2_data_file_1_payroll_data[[#This Row],[Start Date]])</f>
        <v>15</v>
      </c>
      <c r="W80" s="20">
        <v>35851</v>
      </c>
      <c r="X80">
        <f>YEAR(W80)</f>
        <v>1998</v>
      </c>
    </row>
    <row r="81" spans="5:24" x14ac:dyDescent="0.35">
      <c r="E81" s="14">
        <v>137666</v>
      </c>
      <c r="F81" s="19" t="s">
        <v>13</v>
      </c>
      <c r="N81" s="12">
        <v>130646</v>
      </c>
      <c r="O81" s="19">
        <f ca="1">YEAR(TODAY()) - YEAR(Session_2_data_file_1_payroll_data[[#This Row],[Start Date]])</f>
        <v>40</v>
      </c>
      <c r="W81" s="20">
        <v>36061</v>
      </c>
      <c r="X81">
        <f>YEAR(W81)</f>
        <v>1998</v>
      </c>
    </row>
    <row r="82" spans="5:24" x14ac:dyDescent="0.35">
      <c r="E82" s="15">
        <v>143940</v>
      </c>
      <c r="F82" s="18" t="s">
        <v>10</v>
      </c>
      <c r="N82" s="13">
        <v>54424</v>
      </c>
      <c r="O82" s="18">
        <f ca="1">YEAR(TODAY()) - YEAR(Session_2_data_file_1_payroll_data[[#This Row],[Start Date]])</f>
        <v>14</v>
      </c>
      <c r="W82" s="20">
        <v>36404</v>
      </c>
      <c r="X82">
        <f>YEAR(W82)</f>
        <v>1999</v>
      </c>
    </row>
    <row r="83" spans="5:24" x14ac:dyDescent="0.35">
      <c r="E83" s="14">
        <v>137680</v>
      </c>
      <c r="F83" s="19" t="s">
        <v>13</v>
      </c>
      <c r="N83" s="12">
        <v>46318</v>
      </c>
      <c r="O83" s="19">
        <f ca="1">YEAR(TODAY()) - YEAR(Session_2_data_file_1_payroll_data[[#This Row],[Start Date]])</f>
        <v>22</v>
      </c>
      <c r="W83" s="20">
        <v>36229</v>
      </c>
      <c r="X83">
        <f>YEAR(W83)</f>
        <v>1999</v>
      </c>
    </row>
    <row r="84" spans="5:24" x14ac:dyDescent="0.35">
      <c r="E84" s="15">
        <v>137685</v>
      </c>
      <c r="F84" s="18" t="s">
        <v>15</v>
      </c>
      <c r="N84" s="13">
        <v>148824</v>
      </c>
      <c r="O84" s="18">
        <f ca="1">YEAR(TODAY()) - YEAR(Session_2_data_file_1_payroll_data[[#This Row],[Start Date]])</f>
        <v>28</v>
      </c>
      <c r="W84" s="20">
        <v>36404</v>
      </c>
      <c r="X84">
        <f>YEAR(W84)</f>
        <v>1999</v>
      </c>
    </row>
    <row r="85" spans="5:24" x14ac:dyDescent="0.35">
      <c r="E85" s="14">
        <v>144564</v>
      </c>
      <c r="F85" s="19" t="s">
        <v>10</v>
      </c>
      <c r="N85" s="12">
        <v>67980</v>
      </c>
      <c r="O85" s="19">
        <f ca="1">YEAR(TODAY()) - YEAR(Session_2_data_file_1_payroll_data[[#This Row],[Start Date]])</f>
        <v>18</v>
      </c>
      <c r="W85" s="21">
        <v>36320</v>
      </c>
      <c r="X85">
        <f>YEAR(W85)</f>
        <v>1999</v>
      </c>
    </row>
    <row r="86" spans="5:24" x14ac:dyDescent="0.35">
      <c r="E86" s="15">
        <v>137752</v>
      </c>
      <c r="F86" s="18" t="s">
        <v>15</v>
      </c>
      <c r="N86" s="13">
        <v>112671</v>
      </c>
      <c r="O86" s="18">
        <f ca="1">YEAR(TODAY()) - YEAR(Session_2_data_file_1_payroll_data[[#This Row],[Start Date]])</f>
        <v>21</v>
      </c>
      <c r="W86" s="20">
        <v>36488</v>
      </c>
      <c r="X86">
        <f>YEAR(W86)</f>
        <v>1999</v>
      </c>
    </row>
    <row r="87" spans="5:24" x14ac:dyDescent="0.35">
      <c r="E87" s="14">
        <v>94401</v>
      </c>
      <c r="F87" s="19" t="s">
        <v>10</v>
      </c>
      <c r="N87" s="12">
        <v>49462</v>
      </c>
      <c r="O87" s="19">
        <f ca="1">YEAR(TODAY()) - YEAR(Session_2_data_file_1_payroll_data[[#This Row],[Start Date]])</f>
        <v>35</v>
      </c>
      <c r="W87" s="21">
        <v>36362</v>
      </c>
      <c r="X87">
        <f>YEAR(W87)</f>
        <v>1999</v>
      </c>
    </row>
    <row r="88" spans="5:24" x14ac:dyDescent="0.35">
      <c r="E88" s="15">
        <v>137818</v>
      </c>
      <c r="F88" s="18" t="s">
        <v>24</v>
      </c>
      <c r="N88" s="13">
        <v>20717</v>
      </c>
      <c r="O88" s="18">
        <f ca="1">YEAR(TODAY()) - YEAR(Session_2_data_file_1_payroll_data[[#This Row],[Start Date]])</f>
        <v>21</v>
      </c>
      <c r="W88" s="21">
        <v>36362</v>
      </c>
      <c r="X88">
        <f>YEAR(W88)</f>
        <v>1999</v>
      </c>
    </row>
    <row r="89" spans="5:24" x14ac:dyDescent="0.35">
      <c r="E89" s="14">
        <v>137920</v>
      </c>
      <c r="F89" s="19" t="s">
        <v>13</v>
      </c>
      <c r="N89" s="12">
        <v>82201</v>
      </c>
      <c r="O89" s="19">
        <f ca="1">YEAR(TODAY()) - YEAR(Session_2_data_file_1_payroll_data[[#This Row],[Start Date]])</f>
        <v>20</v>
      </c>
      <c r="W89" s="21">
        <v>36446</v>
      </c>
      <c r="X89">
        <f>YEAR(W89)</f>
        <v>1999</v>
      </c>
    </row>
    <row r="90" spans="5:24" x14ac:dyDescent="0.35">
      <c r="E90" s="15">
        <v>100212</v>
      </c>
      <c r="F90" s="18" t="s">
        <v>10</v>
      </c>
      <c r="N90" s="13">
        <v>93720</v>
      </c>
      <c r="O90" s="18">
        <f ca="1">YEAR(TODAY()) - YEAR(Session_2_data_file_1_payroll_data[[#This Row],[Start Date]])</f>
        <v>24</v>
      </c>
      <c r="W90" s="21">
        <v>36320</v>
      </c>
      <c r="X90">
        <f>YEAR(W90)</f>
        <v>1999</v>
      </c>
    </row>
    <row r="91" spans="5:24" x14ac:dyDescent="0.35">
      <c r="E91" s="14">
        <v>100422</v>
      </c>
      <c r="F91" s="19" t="s">
        <v>10</v>
      </c>
      <c r="N91" s="12">
        <v>93293</v>
      </c>
      <c r="O91" s="19">
        <f ca="1">YEAR(TODAY()) - YEAR(Session_2_data_file_1_payroll_data[[#This Row],[Start Date]])</f>
        <v>22</v>
      </c>
      <c r="W91" s="20">
        <v>36446</v>
      </c>
      <c r="X91">
        <f>YEAR(W91)</f>
        <v>1999</v>
      </c>
    </row>
    <row r="92" spans="5:24" x14ac:dyDescent="0.35">
      <c r="E92" s="15">
        <v>137986</v>
      </c>
      <c r="F92" s="18" t="s">
        <v>13</v>
      </c>
      <c r="N92" s="13">
        <v>36813</v>
      </c>
      <c r="O92" s="18">
        <f ca="1">YEAR(TODAY()) - YEAR(Session_2_data_file_1_payroll_data[[#This Row],[Start Date]])</f>
        <v>19</v>
      </c>
      <c r="W92" s="20">
        <v>36187</v>
      </c>
      <c r="X92">
        <f>YEAR(W92)</f>
        <v>1999</v>
      </c>
    </row>
    <row r="93" spans="5:24" x14ac:dyDescent="0.35">
      <c r="E93" s="14">
        <v>101102</v>
      </c>
      <c r="F93" s="19" t="s">
        <v>10</v>
      </c>
      <c r="N93" s="12">
        <v>73034</v>
      </c>
      <c r="O93" s="19">
        <f ca="1">YEAR(TODAY()) - YEAR(Session_2_data_file_1_payroll_data[[#This Row],[Start Date]])</f>
        <v>20</v>
      </c>
      <c r="W93" s="21">
        <v>36362</v>
      </c>
      <c r="X93">
        <f>YEAR(W93)</f>
        <v>1999</v>
      </c>
    </row>
    <row r="94" spans="5:24" x14ac:dyDescent="0.35">
      <c r="E94" s="15">
        <v>108540</v>
      </c>
      <c r="F94" s="18" t="s">
        <v>10</v>
      </c>
      <c r="N94" s="13">
        <v>97060</v>
      </c>
      <c r="O94" s="18">
        <f ca="1">YEAR(TODAY()) - YEAR(Session_2_data_file_1_payroll_data[[#This Row],[Start Date]])</f>
        <v>33</v>
      </c>
      <c r="W94" s="20">
        <v>36698</v>
      </c>
      <c r="X94">
        <f>YEAR(W94)</f>
        <v>2000</v>
      </c>
    </row>
    <row r="95" spans="5:24" x14ac:dyDescent="0.35">
      <c r="E95" s="14">
        <v>111412</v>
      </c>
      <c r="F95" s="19" t="s">
        <v>10</v>
      </c>
      <c r="N95" s="12">
        <v>89782</v>
      </c>
      <c r="O95" s="19">
        <f ca="1">YEAR(TODAY()) - YEAR(Session_2_data_file_1_payroll_data[[#This Row],[Start Date]])</f>
        <v>18</v>
      </c>
      <c r="W95" s="20">
        <v>36698</v>
      </c>
      <c r="X95">
        <f>YEAR(W95)</f>
        <v>2000</v>
      </c>
    </row>
    <row r="96" spans="5:24" x14ac:dyDescent="0.35">
      <c r="E96" s="15">
        <v>138306</v>
      </c>
      <c r="F96" s="18" t="s">
        <v>13</v>
      </c>
      <c r="N96" s="13">
        <v>48892</v>
      </c>
      <c r="O96" s="18">
        <f ca="1">YEAR(TODAY()) - YEAR(Session_2_data_file_1_payroll_data[[#This Row],[Start Date]])</f>
        <v>18</v>
      </c>
      <c r="W96" s="20">
        <v>36831</v>
      </c>
      <c r="X96">
        <f>YEAR(W96)</f>
        <v>2000</v>
      </c>
    </row>
    <row r="97" spans="5:24" x14ac:dyDescent="0.35">
      <c r="E97" s="14">
        <v>116741</v>
      </c>
      <c r="F97" s="19" t="s">
        <v>10</v>
      </c>
      <c r="N97" s="12">
        <v>41095</v>
      </c>
      <c r="O97" s="19">
        <f ca="1">YEAR(TODAY()) - YEAR(Session_2_data_file_1_payroll_data[[#This Row],[Start Date]])</f>
        <v>29</v>
      </c>
      <c r="W97" s="20">
        <v>36831</v>
      </c>
      <c r="X97">
        <f>YEAR(W97)</f>
        <v>2000</v>
      </c>
    </row>
    <row r="98" spans="5:24" x14ac:dyDescent="0.35">
      <c r="E98" s="15">
        <v>136455</v>
      </c>
      <c r="F98" s="18" t="s">
        <v>10</v>
      </c>
      <c r="N98" s="13">
        <v>43354</v>
      </c>
      <c r="O98" s="18">
        <f ca="1">YEAR(TODAY()) - YEAR(Session_2_data_file_1_payroll_data[[#This Row],[Start Date]])</f>
        <v>43</v>
      </c>
      <c r="W98" s="21">
        <v>36614</v>
      </c>
      <c r="X98">
        <f>YEAR(W98)</f>
        <v>2000</v>
      </c>
    </row>
    <row r="99" spans="5:24" x14ac:dyDescent="0.35">
      <c r="E99" s="14">
        <v>137650</v>
      </c>
      <c r="F99" s="19" t="s">
        <v>10</v>
      </c>
      <c r="N99" s="12">
        <v>99091</v>
      </c>
      <c r="O99" s="19">
        <f ca="1">YEAR(TODAY()) - YEAR(Session_2_data_file_1_payroll_data[[#This Row],[Start Date]])</f>
        <v>22</v>
      </c>
      <c r="W99" s="20">
        <v>36831</v>
      </c>
      <c r="X99">
        <f>YEAR(W99)</f>
        <v>2000</v>
      </c>
    </row>
    <row r="100" spans="5:24" x14ac:dyDescent="0.35">
      <c r="E100" s="15">
        <v>138452</v>
      </c>
      <c r="F100" s="18" t="s">
        <v>15</v>
      </c>
      <c r="N100" s="13">
        <v>100956</v>
      </c>
      <c r="O100" s="18">
        <f ca="1">YEAR(TODAY()) - YEAR(Session_2_data_file_1_payroll_data[[#This Row],[Start Date]])</f>
        <v>21</v>
      </c>
      <c r="W100" s="21">
        <v>36831</v>
      </c>
      <c r="X100">
        <f>YEAR(W100)</f>
        <v>2000</v>
      </c>
    </row>
    <row r="101" spans="5:24" x14ac:dyDescent="0.35">
      <c r="E101" s="14">
        <v>139829</v>
      </c>
      <c r="F101" s="19" t="s">
        <v>10</v>
      </c>
      <c r="N101" s="12">
        <v>41784</v>
      </c>
      <c r="O101" s="19">
        <f ca="1">YEAR(TODAY()) - YEAR(Session_2_data_file_1_payroll_data[[#This Row],[Start Date]])</f>
        <v>31</v>
      </c>
      <c r="W101" s="20">
        <v>36782</v>
      </c>
      <c r="X101">
        <f>YEAR(W101)</f>
        <v>2000</v>
      </c>
    </row>
    <row r="102" spans="5:24" x14ac:dyDescent="0.35">
      <c r="E102" s="15">
        <v>138662</v>
      </c>
      <c r="F102" s="18" t="s">
        <v>13</v>
      </c>
      <c r="N102" s="13">
        <v>24661</v>
      </c>
      <c r="O102" s="18">
        <f ca="1">YEAR(TODAY()) - YEAR(Session_2_data_file_1_payroll_data[[#This Row],[Start Date]])</f>
        <v>16</v>
      </c>
      <c r="W102" s="20">
        <v>36530</v>
      </c>
      <c r="X102">
        <f>YEAR(W102)</f>
        <v>2000</v>
      </c>
    </row>
    <row r="103" spans="5:24" x14ac:dyDescent="0.35">
      <c r="E103" s="14">
        <v>141588</v>
      </c>
      <c r="F103" s="19" t="s">
        <v>10</v>
      </c>
      <c r="N103" s="12">
        <v>43894</v>
      </c>
      <c r="O103" s="19">
        <f ca="1">YEAR(TODAY()) - YEAR(Session_2_data_file_1_payroll_data[[#This Row],[Start Date]])</f>
        <v>17</v>
      </c>
      <c r="W103" s="21">
        <v>36530</v>
      </c>
      <c r="X103">
        <f>YEAR(W103)</f>
        <v>2000</v>
      </c>
    </row>
    <row r="104" spans="5:24" x14ac:dyDescent="0.35">
      <c r="E104" s="15">
        <v>142021</v>
      </c>
      <c r="F104" s="18" t="s">
        <v>10</v>
      </c>
      <c r="N104" s="13">
        <v>48192.6</v>
      </c>
      <c r="O104" s="18">
        <f ca="1">YEAR(TODAY()) - YEAR(Session_2_data_file_1_payroll_data[[#This Row],[Start Date]])</f>
        <v>13</v>
      </c>
      <c r="W104" s="20">
        <v>36999</v>
      </c>
      <c r="X104">
        <f>YEAR(W104)</f>
        <v>2001</v>
      </c>
    </row>
    <row r="105" spans="5:24" x14ac:dyDescent="0.35">
      <c r="E105" s="14">
        <v>142472</v>
      </c>
      <c r="F105" s="19" t="s">
        <v>10</v>
      </c>
      <c r="N105" s="12">
        <v>49581</v>
      </c>
      <c r="O105" s="19">
        <f ca="1">YEAR(TODAY()) - YEAR(Session_2_data_file_1_payroll_data[[#This Row],[Start Date]])</f>
        <v>18</v>
      </c>
      <c r="W105" s="20">
        <v>36999</v>
      </c>
      <c r="X105">
        <f>YEAR(W105)</f>
        <v>2001</v>
      </c>
    </row>
    <row r="106" spans="5:24" x14ac:dyDescent="0.35">
      <c r="E106" s="15">
        <v>63630</v>
      </c>
      <c r="F106" s="18" t="s">
        <v>10</v>
      </c>
      <c r="N106" s="13">
        <v>34853</v>
      </c>
      <c r="O106" s="18">
        <f ca="1">YEAR(TODAY()) - YEAR(Session_2_data_file_1_payroll_data[[#This Row],[Start Date]])</f>
        <v>43</v>
      </c>
      <c r="W106" s="21">
        <v>37251</v>
      </c>
      <c r="X106">
        <f>YEAR(W106)</f>
        <v>2001</v>
      </c>
    </row>
    <row r="107" spans="5:24" x14ac:dyDescent="0.35">
      <c r="E107" s="14">
        <v>109873</v>
      </c>
      <c r="F107" s="19" t="s">
        <v>10</v>
      </c>
      <c r="N107" s="12">
        <v>65735</v>
      </c>
      <c r="O107" s="19">
        <f ca="1">YEAR(TODAY()) - YEAR(Session_2_data_file_1_payroll_data[[#This Row],[Start Date]])</f>
        <v>29</v>
      </c>
      <c r="W107" s="21">
        <v>37041</v>
      </c>
      <c r="X107">
        <f>YEAR(W107)</f>
        <v>2001</v>
      </c>
    </row>
    <row r="108" spans="5:24" x14ac:dyDescent="0.35">
      <c r="E108" s="15">
        <v>136139</v>
      </c>
      <c r="F108" s="18" t="s">
        <v>10</v>
      </c>
      <c r="N108" s="13">
        <v>37551</v>
      </c>
      <c r="O108" s="18">
        <f ca="1">YEAR(TODAY()) - YEAR(Session_2_data_file_1_payroll_data[[#This Row],[Start Date]])</f>
        <v>25</v>
      </c>
      <c r="W108" s="21">
        <v>36957</v>
      </c>
      <c r="X108">
        <f>YEAR(W108)</f>
        <v>2001</v>
      </c>
    </row>
    <row r="109" spans="5:24" x14ac:dyDescent="0.35">
      <c r="E109" s="14">
        <v>139238</v>
      </c>
      <c r="F109" s="19" t="s">
        <v>24</v>
      </c>
      <c r="N109" s="12">
        <v>37471</v>
      </c>
      <c r="O109" s="19">
        <f ca="1">YEAR(TODAY()) - YEAR(Session_2_data_file_1_payroll_data[[#This Row],[Start Date]])</f>
        <v>8</v>
      </c>
      <c r="W109" s="21">
        <v>37083</v>
      </c>
      <c r="X109">
        <f>YEAR(W109)</f>
        <v>2001</v>
      </c>
    </row>
    <row r="110" spans="5:24" x14ac:dyDescent="0.35">
      <c r="E110" s="15">
        <v>136719</v>
      </c>
      <c r="F110" s="18" t="s">
        <v>10</v>
      </c>
      <c r="N110" s="13">
        <v>62330</v>
      </c>
      <c r="O110" s="18">
        <f ca="1">YEAR(TODAY()) - YEAR(Session_2_data_file_1_payroll_data[[#This Row],[Start Date]])</f>
        <v>24</v>
      </c>
      <c r="W110" s="21">
        <v>37251</v>
      </c>
      <c r="X110">
        <f>YEAR(W110)</f>
        <v>2001</v>
      </c>
    </row>
    <row r="111" spans="5:24" x14ac:dyDescent="0.35">
      <c r="E111" s="14">
        <v>139684</v>
      </c>
      <c r="F111" s="19" t="s">
        <v>13</v>
      </c>
      <c r="N111" s="12">
        <v>123212</v>
      </c>
      <c r="O111" s="19">
        <f ca="1">YEAR(TODAY()) - YEAR(Session_2_data_file_1_payroll_data[[#This Row],[Start Date]])</f>
        <v>11</v>
      </c>
      <c r="W111" s="20">
        <v>36957</v>
      </c>
      <c r="X111">
        <f>YEAR(W111)</f>
        <v>2001</v>
      </c>
    </row>
    <row r="112" spans="5:24" x14ac:dyDescent="0.35">
      <c r="E112" s="15">
        <v>139699</v>
      </c>
      <c r="F112" s="18" t="s">
        <v>13</v>
      </c>
      <c r="N112" s="13">
        <v>198198</v>
      </c>
      <c r="O112" s="18">
        <f ca="1">YEAR(TODAY()) - YEAR(Session_2_data_file_1_payroll_data[[#This Row],[Start Date]])</f>
        <v>41</v>
      </c>
      <c r="W112" s="21">
        <v>37209</v>
      </c>
      <c r="X112">
        <f>YEAR(W112)</f>
        <v>2001</v>
      </c>
    </row>
    <row r="113" spans="5:24" x14ac:dyDescent="0.35">
      <c r="E113" s="14">
        <v>136809</v>
      </c>
      <c r="F113" s="19" t="s">
        <v>10</v>
      </c>
      <c r="N113" s="12">
        <v>36096</v>
      </c>
      <c r="O113" s="19">
        <f ca="1">YEAR(TODAY()) - YEAR(Session_2_data_file_1_payroll_data[[#This Row],[Start Date]])</f>
        <v>21</v>
      </c>
      <c r="W113" s="20">
        <v>37167</v>
      </c>
      <c r="X113">
        <f>YEAR(W113)</f>
        <v>2001</v>
      </c>
    </row>
    <row r="114" spans="5:24" x14ac:dyDescent="0.35">
      <c r="E114" s="15">
        <v>139724</v>
      </c>
      <c r="F114" s="18" t="s">
        <v>13</v>
      </c>
      <c r="N114" s="13">
        <v>91953</v>
      </c>
      <c r="O114" s="18">
        <f ca="1">YEAR(TODAY()) - YEAR(Session_2_data_file_1_payroll_data[[#This Row],[Start Date]])</f>
        <v>58</v>
      </c>
      <c r="W114" s="21">
        <v>37251</v>
      </c>
      <c r="X114">
        <f>YEAR(W114)</f>
        <v>2001</v>
      </c>
    </row>
    <row r="115" spans="5:24" x14ac:dyDescent="0.35">
      <c r="E115" s="14">
        <v>139752</v>
      </c>
      <c r="F115" s="19" t="s">
        <v>13</v>
      </c>
      <c r="N115" s="12">
        <v>160008</v>
      </c>
      <c r="O115" s="19">
        <f ca="1">YEAR(TODAY()) - YEAR(Session_2_data_file_1_payroll_data[[#This Row],[Start Date]])</f>
        <v>71</v>
      </c>
      <c r="W115" s="21">
        <v>37125</v>
      </c>
      <c r="X115">
        <f>YEAR(W115)</f>
        <v>2001</v>
      </c>
    </row>
    <row r="116" spans="5:24" x14ac:dyDescent="0.35">
      <c r="E116" s="15">
        <v>139800</v>
      </c>
      <c r="F116" s="18" t="s">
        <v>13</v>
      </c>
      <c r="N116" s="13">
        <v>99568</v>
      </c>
      <c r="O116" s="18">
        <f ca="1">YEAR(TODAY()) - YEAR(Session_2_data_file_1_payroll_data[[#This Row],[Start Date]])</f>
        <v>34</v>
      </c>
      <c r="W116" s="21">
        <v>36957</v>
      </c>
      <c r="X116">
        <f>YEAR(W116)</f>
        <v>2001</v>
      </c>
    </row>
    <row r="117" spans="5:24" x14ac:dyDescent="0.35">
      <c r="E117" s="14">
        <v>139810</v>
      </c>
      <c r="F117" s="19" t="s">
        <v>15</v>
      </c>
      <c r="N117" s="12">
        <v>87242</v>
      </c>
      <c r="O117" s="19">
        <f ca="1">YEAR(TODAY()) - YEAR(Session_2_data_file_1_payroll_data[[#This Row],[Start Date]])</f>
        <v>33</v>
      </c>
      <c r="W117" s="20">
        <v>37209</v>
      </c>
      <c r="X117">
        <f>YEAR(W117)</f>
        <v>2001</v>
      </c>
    </row>
    <row r="118" spans="5:24" x14ac:dyDescent="0.35">
      <c r="E118" s="15">
        <v>137241</v>
      </c>
      <c r="F118" s="18" t="s">
        <v>10</v>
      </c>
      <c r="N118" s="13">
        <v>31747</v>
      </c>
      <c r="O118" s="18">
        <f ca="1">YEAR(TODAY()) - YEAR(Session_2_data_file_1_payroll_data[[#This Row],[Start Date]])</f>
        <v>21</v>
      </c>
      <c r="W118" s="20">
        <v>37426</v>
      </c>
      <c r="X118">
        <f>YEAR(W118)</f>
        <v>2002</v>
      </c>
    </row>
    <row r="119" spans="5:24" x14ac:dyDescent="0.35">
      <c r="E119" s="14">
        <v>139836</v>
      </c>
      <c r="F119" s="19" t="s">
        <v>15</v>
      </c>
      <c r="N119" s="12">
        <v>21999</v>
      </c>
      <c r="O119" s="19">
        <f ca="1">YEAR(TODAY()) - YEAR(Session_2_data_file_1_payroll_data[[#This Row],[Start Date]])</f>
        <v>29</v>
      </c>
      <c r="W119" s="21">
        <v>37510</v>
      </c>
      <c r="X119">
        <f>YEAR(W119)</f>
        <v>2002</v>
      </c>
    </row>
    <row r="120" spans="5:24" x14ac:dyDescent="0.35">
      <c r="E120" s="15">
        <v>139857</v>
      </c>
      <c r="F120" s="18" t="s">
        <v>13</v>
      </c>
      <c r="N120" s="13">
        <v>18015</v>
      </c>
      <c r="O120" s="18">
        <f ca="1">YEAR(TODAY()) - YEAR(Session_2_data_file_1_payroll_data[[#This Row],[Start Date]])</f>
        <v>29</v>
      </c>
      <c r="W120" s="20">
        <v>37384</v>
      </c>
      <c r="X120">
        <f>YEAR(W120)</f>
        <v>2002</v>
      </c>
    </row>
    <row r="121" spans="5:24" x14ac:dyDescent="0.35">
      <c r="E121" s="14">
        <v>139878</v>
      </c>
      <c r="F121" s="19" t="s">
        <v>13</v>
      </c>
      <c r="N121" s="12">
        <v>41408</v>
      </c>
      <c r="O121" s="19">
        <f ca="1">YEAR(TODAY()) - YEAR(Session_2_data_file_1_payroll_data[[#This Row],[Start Date]])</f>
        <v>25</v>
      </c>
      <c r="W121" s="21">
        <v>37468</v>
      </c>
      <c r="X121">
        <f>YEAR(W121)</f>
        <v>2002</v>
      </c>
    </row>
    <row r="122" spans="5:24" x14ac:dyDescent="0.35">
      <c r="E122" s="15">
        <v>139894</v>
      </c>
      <c r="F122" s="18" t="s">
        <v>15</v>
      </c>
      <c r="N122" s="13">
        <v>138128</v>
      </c>
      <c r="O122" s="18">
        <f ca="1">YEAR(TODAY()) - YEAR(Session_2_data_file_1_payroll_data[[#This Row],[Start Date]])</f>
        <v>41</v>
      </c>
      <c r="W122" s="20">
        <v>37384</v>
      </c>
      <c r="X122">
        <f>YEAR(W122)</f>
        <v>2002</v>
      </c>
    </row>
    <row r="123" spans="5:24" x14ac:dyDescent="0.35">
      <c r="E123" s="14">
        <v>139931</v>
      </c>
      <c r="F123" s="19" t="s">
        <v>15</v>
      </c>
      <c r="N123" s="12">
        <v>30439</v>
      </c>
      <c r="O123" s="19">
        <f ca="1">YEAR(TODAY()) - YEAR(Session_2_data_file_1_payroll_data[[#This Row],[Start Date]])</f>
        <v>22</v>
      </c>
      <c r="W123" s="21">
        <v>37468</v>
      </c>
      <c r="X123">
        <f>YEAR(W123)</f>
        <v>2002</v>
      </c>
    </row>
    <row r="124" spans="5:24" x14ac:dyDescent="0.35">
      <c r="E124" s="15">
        <v>139983</v>
      </c>
      <c r="F124" s="18" t="s">
        <v>13</v>
      </c>
      <c r="N124" s="13">
        <v>70123</v>
      </c>
      <c r="O124" s="18">
        <f ca="1">YEAR(TODAY()) - YEAR(Session_2_data_file_1_payroll_data[[#This Row],[Start Date]])</f>
        <v>24</v>
      </c>
      <c r="W124" s="20">
        <v>37594</v>
      </c>
      <c r="X124">
        <f>YEAR(W124)</f>
        <v>2002</v>
      </c>
    </row>
    <row r="125" spans="5:24" x14ac:dyDescent="0.35">
      <c r="E125" s="14">
        <v>140082</v>
      </c>
      <c r="F125" s="19" t="s">
        <v>10</v>
      </c>
      <c r="N125" s="12">
        <v>20122</v>
      </c>
      <c r="O125" s="19">
        <f ca="1">YEAR(TODAY()) - YEAR(Session_2_data_file_1_payroll_data[[#This Row],[Start Date]])</f>
        <v>20</v>
      </c>
      <c r="W125" s="21">
        <v>37552</v>
      </c>
      <c r="X125">
        <f>YEAR(W125)</f>
        <v>2002</v>
      </c>
    </row>
    <row r="126" spans="5:24" x14ac:dyDescent="0.35">
      <c r="E126" s="15">
        <v>140131</v>
      </c>
      <c r="F126" s="18" t="s">
        <v>15</v>
      </c>
      <c r="N126" s="13">
        <v>32389</v>
      </c>
      <c r="O126" s="18">
        <f ca="1">YEAR(TODAY()) - YEAR(Session_2_data_file_1_payroll_data[[#This Row],[Start Date]])</f>
        <v>22</v>
      </c>
      <c r="W126" s="20">
        <v>37468</v>
      </c>
      <c r="X126">
        <f>YEAR(W126)</f>
        <v>2002</v>
      </c>
    </row>
    <row r="127" spans="5:24" x14ac:dyDescent="0.35">
      <c r="E127" s="14">
        <v>140161</v>
      </c>
      <c r="F127" s="19" t="s">
        <v>13</v>
      </c>
      <c r="N127" s="12">
        <v>49130</v>
      </c>
      <c r="O127" s="19">
        <f ca="1">YEAR(TODAY()) - YEAR(Session_2_data_file_1_payroll_data[[#This Row],[Start Date]])</f>
        <v>19</v>
      </c>
      <c r="W127" s="21">
        <v>37342</v>
      </c>
      <c r="X127">
        <f>YEAR(W127)</f>
        <v>2002</v>
      </c>
    </row>
    <row r="128" spans="5:24" x14ac:dyDescent="0.35">
      <c r="E128" s="15">
        <v>140244</v>
      </c>
      <c r="F128" s="18" t="s">
        <v>13</v>
      </c>
      <c r="N128" s="13">
        <v>46967</v>
      </c>
      <c r="O128" s="18">
        <f ca="1">YEAR(TODAY()) - YEAR(Session_2_data_file_1_payroll_data[[#This Row],[Start Date]])</f>
        <v>19</v>
      </c>
      <c r="W128" s="21">
        <v>37384</v>
      </c>
      <c r="X128">
        <f>YEAR(W128)</f>
        <v>2002</v>
      </c>
    </row>
    <row r="129" spans="5:24" x14ac:dyDescent="0.35">
      <c r="E129" s="14">
        <v>140266</v>
      </c>
      <c r="F129" s="19" t="s">
        <v>13</v>
      </c>
      <c r="N129" s="12">
        <v>34853</v>
      </c>
      <c r="O129" s="19">
        <f ca="1">YEAR(TODAY()) - YEAR(Session_2_data_file_1_payroll_data[[#This Row],[Start Date]])</f>
        <v>19</v>
      </c>
      <c r="W129" s="21">
        <v>37594</v>
      </c>
      <c r="X129">
        <f>YEAR(W129)</f>
        <v>2002</v>
      </c>
    </row>
    <row r="130" spans="5:24" x14ac:dyDescent="0.35">
      <c r="E130" s="15">
        <v>137307</v>
      </c>
      <c r="F130" s="18" t="s">
        <v>10</v>
      </c>
      <c r="N130" s="13">
        <v>39254</v>
      </c>
      <c r="O130" s="18">
        <f ca="1">YEAR(TODAY()) - YEAR(Session_2_data_file_1_payroll_data[[#This Row],[Start Date]])</f>
        <v>24</v>
      </c>
      <c r="W130" s="20">
        <v>37384</v>
      </c>
      <c r="X130">
        <f>YEAR(W130)</f>
        <v>2002</v>
      </c>
    </row>
    <row r="131" spans="5:24" x14ac:dyDescent="0.35">
      <c r="E131" s="14">
        <v>140424</v>
      </c>
      <c r="F131" s="19" t="s">
        <v>15</v>
      </c>
      <c r="N131" s="12">
        <v>115972</v>
      </c>
      <c r="O131" s="19">
        <f ca="1">YEAR(TODAY()) - YEAR(Session_2_data_file_1_payroll_data[[#This Row],[Start Date]])</f>
        <v>20</v>
      </c>
      <c r="W131" s="20">
        <v>37468</v>
      </c>
      <c r="X131">
        <f>YEAR(W131)</f>
        <v>2002</v>
      </c>
    </row>
    <row r="132" spans="5:24" x14ac:dyDescent="0.35">
      <c r="E132" s="15">
        <v>140425</v>
      </c>
      <c r="F132" s="18" t="s">
        <v>24</v>
      </c>
      <c r="N132" s="13">
        <v>57465</v>
      </c>
      <c r="O132" s="18">
        <f ca="1">YEAR(TODAY()) - YEAR(Session_2_data_file_1_payroll_data[[#This Row],[Start Date]])</f>
        <v>18</v>
      </c>
      <c r="W132" s="21">
        <v>37384</v>
      </c>
      <c r="X132">
        <f>YEAR(W132)</f>
        <v>2002</v>
      </c>
    </row>
    <row r="133" spans="5:24" x14ac:dyDescent="0.35">
      <c r="E133" s="14">
        <v>140458</v>
      </c>
      <c r="F133" s="19" t="s">
        <v>13</v>
      </c>
      <c r="N133" s="12">
        <v>32695</v>
      </c>
      <c r="O133" s="19">
        <f ca="1">YEAR(TODAY()) - YEAR(Session_2_data_file_1_payroll_data[[#This Row],[Start Date]])</f>
        <v>18</v>
      </c>
      <c r="W133" s="20">
        <v>37678</v>
      </c>
      <c r="X133">
        <f>YEAR(W133)</f>
        <v>2003</v>
      </c>
    </row>
    <row r="134" spans="5:24" x14ac:dyDescent="0.35">
      <c r="E134" s="15">
        <v>140537</v>
      </c>
      <c r="F134" s="18" t="s">
        <v>13</v>
      </c>
      <c r="N134" s="13">
        <v>75760</v>
      </c>
      <c r="O134" s="18">
        <f ca="1">YEAR(TODAY()) - YEAR(Session_2_data_file_1_payroll_data[[#This Row],[Start Date]])</f>
        <v>19</v>
      </c>
      <c r="W134" s="21">
        <v>37853</v>
      </c>
      <c r="X134">
        <f>YEAR(W134)</f>
        <v>2003</v>
      </c>
    </row>
    <row r="135" spans="5:24" x14ac:dyDescent="0.35">
      <c r="E135" s="14">
        <v>137310</v>
      </c>
      <c r="F135" s="19" t="s">
        <v>10</v>
      </c>
      <c r="N135" s="12">
        <v>32208</v>
      </c>
      <c r="O135" s="19">
        <f ca="1">YEAR(TODAY()) - YEAR(Session_2_data_file_1_payroll_data[[#This Row],[Start Date]])</f>
        <v>21</v>
      </c>
      <c r="W135" s="21">
        <v>37762</v>
      </c>
      <c r="X135">
        <f>YEAR(W135)</f>
        <v>2003</v>
      </c>
    </row>
    <row r="136" spans="5:24" x14ac:dyDescent="0.35">
      <c r="E136" s="15">
        <v>137415</v>
      </c>
      <c r="F136" s="18" t="s">
        <v>10</v>
      </c>
      <c r="N136" s="13">
        <v>39950</v>
      </c>
      <c r="O136" s="18">
        <f ca="1">YEAR(TODAY()) - YEAR(Session_2_data_file_1_payroll_data[[#This Row],[Start Date]])</f>
        <v>20</v>
      </c>
      <c r="W136" s="20">
        <v>37720</v>
      </c>
      <c r="X136">
        <f>YEAR(W136)</f>
        <v>2003</v>
      </c>
    </row>
    <row r="137" spans="5:24" x14ac:dyDescent="0.35">
      <c r="E137" s="14">
        <v>140663</v>
      </c>
      <c r="F137" s="19" t="s">
        <v>13</v>
      </c>
      <c r="N137" s="12">
        <v>25188</v>
      </c>
      <c r="O137" s="19">
        <f ca="1">YEAR(TODAY()) - YEAR(Session_2_data_file_1_payroll_data[[#This Row],[Start Date]])</f>
        <v>15</v>
      </c>
      <c r="W137" s="21">
        <v>37762</v>
      </c>
      <c r="X137">
        <f>YEAR(W137)</f>
        <v>2003</v>
      </c>
    </row>
    <row r="138" spans="5:24" x14ac:dyDescent="0.35">
      <c r="E138" s="15">
        <v>140712</v>
      </c>
      <c r="F138" s="18" t="s">
        <v>13</v>
      </c>
      <c r="N138" s="13">
        <v>27605</v>
      </c>
      <c r="O138" s="18">
        <f ca="1">YEAR(TODAY()) - YEAR(Session_2_data_file_1_payroll_data[[#This Row],[Start Date]])</f>
        <v>18</v>
      </c>
      <c r="W138" s="20">
        <v>37636</v>
      </c>
      <c r="X138">
        <f>YEAR(W138)</f>
        <v>2003</v>
      </c>
    </row>
    <row r="139" spans="5:24" x14ac:dyDescent="0.35">
      <c r="E139" s="14">
        <v>140732</v>
      </c>
      <c r="F139" s="19" t="s">
        <v>24</v>
      </c>
      <c r="N139" s="12">
        <v>42870</v>
      </c>
      <c r="O139" s="19">
        <f ca="1">YEAR(TODAY()) - YEAR(Session_2_data_file_1_payroll_data[[#This Row],[Start Date]])</f>
        <v>17</v>
      </c>
      <c r="W139" s="21">
        <v>37804</v>
      </c>
      <c r="X139">
        <f>YEAR(W139)</f>
        <v>2003</v>
      </c>
    </row>
    <row r="140" spans="5:24" x14ac:dyDescent="0.35">
      <c r="E140" s="15">
        <v>137674</v>
      </c>
      <c r="F140" s="18" t="s">
        <v>10</v>
      </c>
      <c r="N140" s="13">
        <v>35737</v>
      </c>
      <c r="O140" s="18">
        <f ca="1">YEAR(TODAY()) - YEAR(Session_2_data_file_1_payroll_data[[#This Row],[Start Date]])</f>
        <v>22</v>
      </c>
      <c r="W140" s="20">
        <v>37804</v>
      </c>
      <c r="X140">
        <f>YEAR(W140)</f>
        <v>2003</v>
      </c>
    </row>
    <row r="141" spans="5:24" x14ac:dyDescent="0.35">
      <c r="E141" s="14">
        <v>137929</v>
      </c>
      <c r="F141" s="19" t="s">
        <v>10</v>
      </c>
      <c r="N141" s="12">
        <v>36384</v>
      </c>
      <c r="O141" s="19">
        <f ca="1">YEAR(TODAY()) - YEAR(Session_2_data_file_1_payroll_data[[#This Row],[Start Date]])</f>
        <v>20</v>
      </c>
      <c r="W141" s="21">
        <v>37895</v>
      </c>
      <c r="X141">
        <f>YEAR(W141)</f>
        <v>2003</v>
      </c>
    </row>
    <row r="142" spans="5:24" x14ac:dyDescent="0.35">
      <c r="E142" s="15">
        <v>140959</v>
      </c>
      <c r="F142" s="18" t="s">
        <v>13</v>
      </c>
      <c r="N142" s="13">
        <v>48463</v>
      </c>
      <c r="O142" s="18">
        <f ca="1">YEAR(TODAY()) - YEAR(Session_2_data_file_1_payroll_data[[#This Row],[Start Date]])</f>
        <v>15</v>
      </c>
      <c r="W142" s="20">
        <v>37979</v>
      </c>
      <c r="X142">
        <f>YEAR(W142)</f>
        <v>2003</v>
      </c>
    </row>
    <row r="143" spans="5:24" x14ac:dyDescent="0.35">
      <c r="E143" s="14">
        <v>140968</v>
      </c>
      <c r="F143" s="19" t="s">
        <v>13</v>
      </c>
      <c r="N143" s="12">
        <v>50611</v>
      </c>
      <c r="O143" s="19">
        <f ca="1">YEAR(TODAY()) - YEAR(Session_2_data_file_1_payroll_data[[#This Row],[Start Date]])</f>
        <v>16</v>
      </c>
      <c r="W143" s="21">
        <v>37762</v>
      </c>
      <c r="X143">
        <f>YEAR(W143)</f>
        <v>2003</v>
      </c>
    </row>
    <row r="144" spans="5:24" x14ac:dyDescent="0.35">
      <c r="E144" s="15">
        <v>140994</v>
      </c>
      <c r="F144" s="18" t="s">
        <v>13</v>
      </c>
      <c r="N144" s="13">
        <v>47946</v>
      </c>
      <c r="O144" s="18">
        <f ca="1">YEAR(TODAY()) - YEAR(Session_2_data_file_1_payroll_data[[#This Row],[Start Date]])</f>
        <v>17</v>
      </c>
      <c r="W144" s="20">
        <v>37762</v>
      </c>
      <c r="X144">
        <f>YEAR(W144)</f>
        <v>2003</v>
      </c>
    </row>
    <row r="145" spans="5:24" x14ac:dyDescent="0.35">
      <c r="E145" s="14">
        <v>137937</v>
      </c>
      <c r="F145" s="19" t="s">
        <v>10</v>
      </c>
      <c r="N145" s="12">
        <v>34738</v>
      </c>
      <c r="O145" s="19">
        <f ca="1">YEAR(TODAY()) - YEAR(Session_2_data_file_1_payroll_data[[#This Row],[Start Date]])</f>
        <v>19</v>
      </c>
      <c r="W145" s="20">
        <v>37762</v>
      </c>
      <c r="X145">
        <f>YEAR(W145)</f>
        <v>2003</v>
      </c>
    </row>
    <row r="146" spans="5:24" x14ac:dyDescent="0.35">
      <c r="E146" s="15">
        <v>141061</v>
      </c>
      <c r="F146" s="18" t="s">
        <v>24</v>
      </c>
      <c r="N146" s="13">
        <v>29479</v>
      </c>
      <c r="O146" s="18">
        <f ca="1">YEAR(TODAY()) - YEAR(Session_2_data_file_1_payroll_data[[#This Row],[Start Date]])</f>
        <v>15</v>
      </c>
      <c r="W146" s="21">
        <v>37895</v>
      </c>
      <c r="X146">
        <f>YEAR(W146)</f>
        <v>2003</v>
      </c>
    </row>
    <row r="147" spans="5:24" x14ac:dyDescent="0.35">
      <c r="E147" s="14">
        <v>138045</v>
      </c>
      <c r="F147" s="19" t="s">
        <v>10</v>
      </c>
      <c r="N147" s="12">
        <v>53767</v>
      </c>
      <c r="O147" s="19">
        <f ca="1">YEAR(TODAY()) - YEAR(Session_2_data_file_1_payroll_data[[#This Row],[Start Date]])</f>
        <v>19</v>
      </c>
      <c r="W147" s="20">
        <v>37853</v>
      </c>
      <c r="X147">
        <f>YEAR(W147)</f>
        <v>2003</v>
      </c>
    </row>
    <row r="148" spans="5:24" x14ac:dyDescent="0.35">
      <c r="E148" s="15">
        <v>141093</v>
      </c>
      <c r="F148" s="18" t="s">
        <v>13</v>
      </c>
      <c r="N148" s="13">
        <v>35554</v>
      </c>
      <c r="O148" s="18">
        <f ca="1">YEAR(TODAY()) - YEAR(Session_2_data_file_1_payroll_data[[#This Row],[Start Date]])</f>
        <v>16</v>
      </c>
      <c r="W148" s="20">
        <v>37678</v>
      </c>
      <c r="X148">
        <f>YEAR(W148)</f>
        <v>2003</v>
      </c>
    </row>
    <row r="149" spans="5:24" x14ac:dyDescent="0.35">
      <c r="E149" s="14">
        <v>141115</v>
      </c>
      <c r="F149" s="19" t="s">
        <v>13</v>
      </c>
      <c r="N149" s="12">
        <v>42266</v>
      </c>
      <c r="O149" s="19">
        <f ca="1">YEAR(TODAY()) - YEAR(Session_2_data_file_1_payroll_data[[#This Row],[Start Date]])</f>
        <v>17</v>
      </c>
      <c r="W149" s="21">
        <v>37895</v>
      </c>
      <c r="X149">
        <f>YEAR(W149)</f>
        <v>2003</v>
      </c>
    </row>
    <row r="150" spans="5:24" x14ac:dyDescent="0.35">
      <c r="E150" s="15">
        <v>138161</v>
      </c>
      <c r="F150" s="18" t="s">
        <v>10</v>
      </c>
      <c r="N150" s="13">
        <v>63616</v>
      </c>
      <c r="O150" s="18">
        <f ca="1">YEAR(TODAY()) - YEAR(Session_2_data_file_1_payroll_data[[#This Row],[Start Date]])</f>
        <v>20</v>
      </c>
      <c r="W150" s="20">
        <v>38147</v>
      </c>
      <c r="X150">
        <f>YEAR(W150)</f>
        <v>2004</v>
      </c>
    </row>
    <row r="151" spans="5:24" x14ac:dyDescent="0.35">
      <c r="E151" s="14">
        <v>138263</v>
      </c>
      <c r="F151" s="19" t="s">
        <v>10</v>
      </c>
      <c r="N151" s="12">
        <v>46787</v>
      </c>
      <c r="O151" s="19">
        <f ca="1">YEAR(TODAY()) - YEAR(Session_2_data_file_1_payroll_data[[#This Row],[Start Date]])</f>
        <v>18</v>
      </c>
      <c r="W151" s="21">
        <v>38231</v>
      </c>
      <c r="X151">
        <f>YEAR(W151)</f>
        <v>2004</v>
      </c>
    </row>
    <row r="152" spans="5:24" x14ac:dyDescent="0.35">
      <c r="E152" s="15">
        <v>141664</v>
      </c>
      <c r="F152" s="18" t="s">
        <v>24</v>
      </c>
      <c r="N152" s="13">
        <v>29399</v>
      </c>
      <c r="O152" s="18">
        <f ca="1">YEAR(TODAY()) - YEAR(Session_2_data_file_1_payroll_data[[#This Row],[Start Date]])</f>
        <v>16</v>
      </c>
      <c r="W152" s="21">
        <v>38315</v>
      </c>
      <c r="X152">
        <f>YEAR(W152)</f>
        <v>2004</v>
      </c>
    </row>
    <row r="153" spans="5:24" x14ac:dyDescent="0.35">
      <c r="E153" s="14">
        <v>140424</v>
      </c>
      <c r="F153" s="19" t="s">
        <v>15</v>
      </c>
      <c r="N153" s="12">
        <v>115972</v>
      </c>
      <c r="O153" s="19">
        <f ca="1">YEAR(TODAY()) - YEAR(Session_2_data_file_1_payroll_data[[#This Row],[Start Date]])</f>
        <v>20</v>
      </c>
      <c r="W153" s="21">
        <v>38189</v>
      </c>
      <c r="X153">
        <f>YEAR(W153)</f>
        <v>2004</v>
      </c>
    </row>
    <row r="154" spans="5:24" x14ac:dyDescent="0.35">
      <c r="E154" s="15">
        <v>141966</v>
      </c>
      <c r="F154" s="18" t="s">
        <v>10</v>
      </c>
      <c r="N154" s="13">
        <v>108680</v>
      </c>
      <c r="O154" s="18">
        <f ca="1">YEAR(TODAY()) - YEAR(Session_2_data_file_1_payroll_data[[#This Row],[Start Date]])</f>
        <v>17</v>
      </c>
      <c r="W154" s="20">
        <v>38273</v>
      </c>
      <c r="X154">
        <f>YEAR(W154)</f>
        <v>2004</v>
      </c>
    </row>
    <row r="155" spans="5:24" x14ac:dyDescent="0.35">
      <c r="E155" s="14">
        <v>138870</v>
      </c>
      <c r="F155" s="19" t="s">
        <v>10</v>
      </c>
      <c r="N155" s="12">
        <v>39486</v>
      </c>
      <c r="O155" s="19">
        <f ca="1">YEAR(TODAY()) - YEAR(Session_2_data_file_1_payroll_data[[#This Row],[Start Date]])</f>
        <v>19</v>
      </c>
      <c r="W155" s="21">
        <v>38147</v>
      </c>
      <c r="X155">
        <f>YEAR(W155)</f>
        <v>2004</v>
      </c>
    </row>
    <row r="156" spans="5:24" x14ac:dyDescent="0.35">
      <c r="E156" s="15">
        <v>138942</v>
      </c>
      <c r="F156" s="18" t="s">
        <v>10</v>
      </c>
      <c r="N156" s="13">
        <v>30951</v>
      </c>
      <c r="O156" s="18">
        <f ca="1">YEAR(TODAY()) - YEAR(Session_2_data_file_1_payroll_data[[#This Row],[Start Date]])</f>
        <v>18</v>
      </c>
      <c r="W156" s="20">
        <v>38315</v>
      </c>
      <c r="X156">
        <f>YEAR(W156)</f>
        <v>2004</v>
      </c>
    </row>
    <row r="157" spans="5:24" x14ac:dyDescent="0.35">
      <c r="E157" s="14">
        <v>142216</v>
      </c>
      <c r="F157" s="19" t="s">
        <v>24</v>
      </c>
      <c r="N157" s="12">
        <v>75931</v>
      </c>
      <c r="O157" s="19">
        <f ca="1">YEAR(TODAY()) - YEAR(Session_2_data_file_1_payroll_data[[#This Row],[Start Date]])</f>
        <v>17</v>
      </c>
      <c r="W157" s="21">
        <v>38273</v>
      </c>
      <c r="X157">
        <f>YEAR(W157)</f>
        <v>2004</v>
      </c>
    </row>
    <row r="158" spans="5:24" x14ac:dyDescent="0.35">
      <c r="E158" s="15">
        <v>142294</v>
      </c>
      <c r="F158" s="18" t="s">
        <v>24</v>
      </c>
      <c r="N158" s="13">
        <v>127253</v>
      </c>
      <c r="O158" s="18">
        <f ca="1">YEAR(TODAY()) - YEAR(Session_2_data_file_1_payroll_data[[#This Row],[Start Date]])</f>
        <v>16</v>
      </c>
      <c r="W158" s="20">
        <v>38105</v>
      </c>
      <c r="X158">
        <f>YEAR(W158)</f>
        <v>2004</v>
      </c>
    </row>
    <row r="159" spans="5:24" x14ac:dyDescent="0.35">
      <c r="E159" s="14">
        <v>142418</v>
      </c>
      <c r="F159" s="19" t="s">
        <v>24</v>
      </c>
      <c r="N159" s="12">
        <v>203400</v>
      </c>
      <c r="O159" s="19">
        <f ca="1">YEAR(TODAY()) - YEAR(Session_2_data_file_1_payroll_data[[#This Row],[Start Date]])</f>
        <v>24</v>
      </c>
      <c r="W159" s="20">
        <v>38273</v>
      </c>
      <c r="X159">
        <f>YEAR(W159)</f>
        <v>2004</v>
      </c>
    </row>
    <row r="160" spans="5:24" x14ac:dyDescent="0.35">
      <c r="E160" s="15">
        <v>139214</v>
      </c>
      <c r="F160" s="18" t="s">
        <v>10</v>
      </c>
      <c r="N160" s="13">
        <v>35488</v>
      </c>
      <c r="O160" s="18">
        <f ca="1">YEAR(TODAY()) - YEAR(Session_2_data_file_1_payroll_data[[#This Row],[Start Date]])</f>
        <v>17</v>
      </c>
      <c r="W160" s="21">
        <v>38021</v>
      </c>
      <c r="X160">
        <f>YEAR(W160)</f>
        <v>2004</v>
      </c>
    </row>
    <row r="161" spans="5:24" x14ac:dyDescent="0.35">
      <c r="E161" s="14">
        <v>140878</v>
      </c>
      <c r="F161" s="19" t="s">
        <v>10</v>
      </c>
      <c r="N161" s="12">
        <v>83436</v>
      </c>
      <c r="O161" s="19">
        <f ca="1">YEAR(TODAY()) - YEAR(Session_2_data_file_1_payroll_data[[#This Row],[Start Date]])</f>
        <v>18</v>
      </c>
      <c r="W161" s="21">
        <v>38448</v>
      </c>
      <c r="X161">
        <f>YEAR(W161)</f>
        <v>2005</v>
      </c>
    </row>
    <row r="162" spans="5:24" x14ac:dyDescent="0.35">
      <c r="E162" s="15">
        <v>140919</v>
      </c>
      <c r="F162" s="18" t="s">
        <v>10</v>
      </c>
      <c r="N162" s="13">
        <v>47510</v>
      </c>
      <c r="O162" s="18">
        <f ca="1">YEAR(TODAY()) - YEAR(Session_2_data_file_1_payroll_data[[#This Row],[Start Date]])</f>
        <v>17</v>
      </c>
      <c r="W162" s="20">
        <v>38406</v>
      </c>
      <c r="X162">
        <f>YEAR(W162)</f>
        <v>2005</v>
      </c>
    </row>
    <row r="163" spans="5:24" x14ac:dyDescent="0.35">
      <c r="E163" s="14">
        <v>142728</v>
      </c>
      <c r="F163" s="19" t="s">
        <v>13</v>
      </c>
      <c r="N163" s="12">
        <v>32514</v>
      </c>
      <c r="O163" s="19">
        <f ca="1">YEAR(TODAY()) - YEAR(Session_2_data_file_1_payroll_data[[#This Row],[Start Date]])</f>
        <v>14</v>
      </c>
      <c r="W163" s="20">
        <v>38448</v>
      </c>
      <c r="X163">
        <f>YEAR(W163)</f>
        <v>2005</v>
      </c>
    </row>
    <row r="164" spans="5:24" x14ac:dyDescent="0.35">
      <c r="E164" s="15">
        <v>142896</v>
      </c>
      <c r="F164" s="18" t="s">
        <v>10</v>
      </c>
      <c r="N164" s="13">
        <v>49177</v>
      </c>
      <c r="O164" s="18">
        <f ca="1">YEAR(TODAY()) - YEAR(Session_2_data_file_1_payroll_data[[#This Row],[Start Date]])</f>
        <v>15</v>
      </c>
      <c r="W164" s="21">
        <v>38448</v>
      </c>
      <c r="X164">
        <f>YEAR(W164)</f>
        <v>2005</v>
      </c>
    </row>
    <row r="165" spans="5:24" x14ac:dyDescent="0.35">
      <c r="E165" s="14">
        <v>142900</v>
      </c>
      <c r="F165" s="19" t="s">
        <v>13</v>
      </c>
      <c r="N165" s="12">
        <v>22761</v>
      </c>
      <c r="O165" s="19">
        <f ca="1">YEAR(TODAY()) - YEAR(Session_2_data_file_1_payroll_data[[#This Row],[Start Date]])</f>
        <v>14</v>
      </c>
      <c r="W165" s="20">
        <v>38364</v>
      </c>
      <c r="X165">
        <f>YEAR(W165)</f>
        <v>2005</v>
      </c>
    </row>
    <row r="166" spans="5:24" x14ac:dyDescent="0.35">
      <c r="E166" s="15">
        <v>143241</v>
      </c>
      <c r="F166" s="18" t="s">
        <v>10</v>
      </c>
      <c r="N166" s="13">
        <v>115093</v>
      </c>
      <c r="O166" s="18">
        <f ca="1">YEAR(TODAY()) - YEAR(Session_2_data_file_1_payroll_data[[#This Row],[Start Date]])</f>
        <v>16</v>
      </c>
      <c r="W166" s="21">
        <v>38700</v>
      </c>
      <c r="X166">
        <f>YEAR(W166)</f>
        <v>2005</v>
      </c>
    </row>
    <row r="167" spans="5:24" x14ac:dyDescent="0.35">
      <c r="E167" s="14">
        <v>143313</v>
      </c>
      <c r="F167" s="19" t="s">
        <v>10</v>
      </c>
      <c r="N167" s="12">
        <v>33920</v>
      </c>
      <c r="O167" s="19">
        <f ca="1">YEAR(TODAY()) - YEAR(Session_2_data_file_1_payroll_data[[#This Row],[Start Date]])</f>
        <v>15</v>
      </c>
      <c r="W167" s="20">
        <v>38490</v>
      </c>
      <c r="X167">
        <f>YEAR(W167)</f>
        <v>2005</v>
      </c>
    </row>
    <row r="168" spans="5:24" x14ac:dyDescent="0.35">
      <c r="E168" s="15">
        <v>143326</v>
      </c>
      <c r="F168" s="18" t="s">
        <v>15</v>
      </c>
      <c r="N168" s="13">
        <v>19345.2</v>
      </c>
      <c r="O168" s="18">
        <f ca="1">YEAR(TODAY()) - YEAR(Session_2_data_file_1_payroll_data[[#This Row],[Start Date]])</f>
        <v>15</v>
      </c>
      <c r="W168" s="21">
        <v>38490</v>
      </c>
      <c r="X168">
        <f>YEAR(W168)</f>
        <v>2005</v>
      </c>
    </row>
    <row r="169" spans="5:24" x14ac:dyDescent="0.35">
      <c r="E169" s="14">
        <v>143811</v>
      </c>
      <c r="F169" s="19" t="s">
        <v>10</v>
      </c>
      <c r="N169" s="12">
        <v>75335</v>
      </c>
      <c r="O169" s="19">
        <f ca="1">YEAR(TODAY()) - YEAR(Session_2_data_file_1_payroll_data[[#This Row],[Start Date]])</f>
        <v>28</v>
      </c>
      <c r="W169" s="20">
        <v>38574</v>
      </c>
      <c r="X169">
        <f>YEAR(W169)</f>
        <v>2005</v>
      </c>
    </row>
    <row r="170" spans="5:24" x14ac:dyDescent="0.35">
      <c r="E170" s="15">
        <v>143550</v>
      </c>
      <c r="F170" s="18" t="s">
        <v>24</v>
      </c>
      <c r="N170" s="13">
        <v>89032</v>
      </c>
      <c r="O170" s="18">
        <f ca="1">YEAR(TODAY()) - YEAR(Session_2_data_file_1_payroll_data[[#This Row],[Start Date]])</f>
        <v>15</v>
      </c>
      <c r="W170" s="20">
        <v>38406</v>
      </c>
      <c r="X170">
        <f>YEAR(W170)</f>
        <v>2005</v>
      </c>
    </row>
    <row r="171" spans="5:24" x14ac:dyDescent="0.35">
      <c r="E171" s="14">
        <v>143814</v>
      </c>
      <c r="F171" s="19" t="s">
        <v>10</v>
      </c>
      <c r="N171" s="12">
        <v>40675</v>
      </c>
      <c r="O171" s="19">
        <f ca="1">YEAR(TODAY()) - YEAR(Session_2_data_file_1_payroll_data[[#This Row],[Start Date]])</f>
        <v>22</v>
      </c>
      <c r="W171" s="20">
        <v>38532</v>
      </c>
      <c r="X171">
        <f>YEAR(W171)</f>
        <v>2005</v>
      </c>
    </row>
    <row r="172" spans="5:24" x14ac:dyDescent="0.35">
      <c r="E172" s="15">
        <v>147317</v>
      </c>
      <c r="F172" s="18" t="s">
        <v>10</v>
      </c>
      <c r="N172" s="13">
        <v>70194</v>
      </c>
      <c r="O172" s="18">
        <f ca="1">YEAR(TODAY()) - YEAR(Session_2_data_file_1_payroll_data[[#This Row],[Start Date]])</f>
        <v>18</v>
      </c>
      <c r="W172" s="20">
        <v>38616</v>
      </c>
      <c r="X172">
        <f>YEAR(W172)</f>
        <v>2005</v>
      </c>
    </row>
    <row r="173" spans="5:24" x14ac:dyDescent="0.35">
      <c r="E173" s="14">
        <v>139710</v>
      </c>
      <c r="F173" s="19" t="s">
        <v>10</v>
      </c>
      <c r="N173" s="12">
        <v>362250</v>
      </c>
      <c r="O173" s="19">
        <f ca="1">YEAR(TODAY()) - YEAR(Session_2_data_file_1_payroll_data[[#This Row],[Start Date]])</f>
        <v>38</v>
      </c>
      <c r="W173" s="20">
        <v>38490</v>
      </c>
      <c r="X173">
        <f>YEAR(W173)</f>
        <v>2005</v>
      </c>
    </row>
    <row r="174" spans="5:24" x14ac:dyDescent="0.35">
      <c r="E174" s="15">
        <v>140589</v>
      </c>
      <c r="F174" s="18" t="s">
        <v>10</v>
      </c>
      <c r="N174" s="13">
        <v>85287</v>
      </c>
      <c r="O174" s="18">
        <f ca="1">YEAR(TODAY()) - YEAR(Session_2_data_file_1_payroll_data[[#This Row],[Start Date]])</f>
        <v>15</v>
      </c>
      <c r="W174" s="21">
        <v>38826</v>
      </c>
      <c r="X174">
        <f>YEAR(W174)</f>
        <v>2006</v>
      </c>
    </row>
    <row r="175" spans="5:24" x14ac:dyDescent="0.35">
      <c r="E175" s="14">
        <v>101232</v>
      </c>
      <c r="F175" s="19" t="s">
        <v>10</v>
      </c>
      <c r="N175" s="12">
        <v>62852</v>
      </c>
      <c r="O175" s="19">
        <f ca="1">YEAR(TODAY()) - YEAR(Session_2_data_file_1_payroll_data[[#This Row],[Start Date]])</f>
        <v>20</v>
      </c>
      <c r="W175" s="20">
        <v>38917</v>
      </c>
      <c r="X175">
        <f>YEAR(W175)</f>
        <v>2006</v>
      </c>
    </row>
    <row r="176" spans="5:24" x14ac:dyDescent="0.35">
      <c r="E176" s="15">
        <v>145445</v>
      </c>
      <c r="F176" s="18" t="s">
        <v>15</v>
      </c>
      <c r="N176" s="13">
        <v>155403</v>
      </c>
      <c r="O176" s="18">
        <f ca="1">YEAR(TODAY()) - YEAR(Session_2_data_file_1_payroll_data[[#This Row],[Start Date]])</f>
        <v>24</v>
      </c>
      <c r="W176" s="21">
        <v>38959</v>
      </c>
      <c r="X176">
        <f>YEAR(W176)</f>
        <v>2006</v>
      </c>
    </row>
    <row r="177" spans="5:24" x14ac:dyDescent="0.35">
      <c r="E177" s="14">
        <v>146109</v>
      </c>
      <c r="F177" s="19" t="s">
        <v>24</v>
      </c>
      <c r="N177" s="12">
        <v>145000</v>
      </c>
      <c r="O177" s="19">
        <f ca="1">YEAR(TODAY()) - YEAR(Session_2_data_file_1_payroll_data[[#This Row],[Start Date]])</f>
        <v>32</v>
      </c>
      <c r="W177" s="20">
        <v>39001</v>
      </c>
      <c r="X177">
        <f>YEAR(W177)</f>
        <v>2006</v>
      </c>
    </row>
    <row r="178" spans="5:24" x14ac:dyDescent="0.35">
      <c r="E178" s="15">
        <v>147184</v>
      </c>
      <c r="F178" s="18" t="s">
        <v>15</v>
      </c>
      <c r="N178" s="13">
        <v>159954</v>
      </c>
      <c r="O178" s="18">
        <f ca="1">YEAR(TODAY()) - YEAR(Session_2_data_file_1_payroll_data[[#This Row],[Start Date]])</f>
        <v>18</v>
      </c>
      <c r="W178" s="21">
        <v>38784</v>
      </c>
      <c r="X178">
        <f>YEAR(W178)</f>
        <v>2006</v>
      </c>
    </row>
    <row r="179" spans="5:24" x14ac:dyDescent="0.35">
      <c r="E179" s="14">
        <v>147185</v>
      </c>
      <c r="F179" s="19" t="s">
        <v>15</v>
      </c>
      <c r="N179" s="12">
        <v>40717</v>
      </c>
      <c r="O179" s="19">
        <f ca="1">YEAR(TODAY()) - YEAR(Session_2_data_file_1_payroll_data[[#This Row],[Start Date]])</f>
        <v>11</v>
      </c>
      <c r="W179" s="20">
        <v>38917</v>
      </c>
      <c r="X179">
        <f>YEAR(W179)</f>
        <v>2006</v>
      </c>
    </row>
    <row r="180" spans="5:24" x14ac:dyDescent="0.35">
      <c r="E180" s="15">
        <v>147188</v>
      </c>
      <c r="F180" s="18" t="s">
        <v>15</v>
      </c>
      <c r="N180" s="13">
        <v>92324</v>
      </c>
      <c r="O180" s="18">
        <f ca="1">YEAR(TODAY()) - YEAR(Session_2_data_file_1_payroll_data[[#This Row],[Start Date]])</f>
        <v>9</v>
      </c>
      <c r="W180" s="20">
        <v>39043</v>
      </c>
      <c r="X180">
        <f>YEAR(W180)</f>
        <v>2006</v>
      </c>
    </row>
    <row r="181" spans="5:24" x14ac:dyDescent="0.35">
      <c r="E181" s="14">
        <v>147203</v>
      </c>
      <c r="F181" s="19" t="s">
        <v>15</v>
      </c>
      <c r="N181" s="12">
        <v>241749</v>
      </c>
      <c r="O181" s="19">
        <f ca="1">YEAR(TODAY()) - YEAR(Session_2_data_file_1_payroll_data[[#This Row],[Start Date]])</f>
        <v>10</v>
      </c>
      <c r="W181" s="20">
        <v>38875</v>
      </c>
      <c r="X181">
        <f>YEAR(W181)</f>
        <v>2006</v>
      </c>
    </row>
    <row r="182" spans="5:24" x14ac:dyDescent="0.35">
      <c r="E182" s="15">
        <v>147218</v>
      </c>
      <c r="F182" s="18" t="s">
        <v>15</v>
      </c>
      <c r="N182" s="13">
        <v>32100</v>
      </c>
      <c r="O182" s="18">
        <f ca="1">YEAR(TODAY()) - YEAR(Session_2_data_file_1_payroll_data[[#This Row],[Start Date]])</f>
        <v>16</v>
      </c>
      <c r="W182" s="21">
        <v>39001</v>
      </c>
      <c r="X182">
        <f>YEAR(W182)</f>
        <v>2006</v>
      </c>
    </row>
    <row r="183" spans="5:24" x14ac:dyDescent="0.35">
      <c r="E183" s="14">
        <v>147221</v>
      </c>
      <c r="F183" s="19" t="s">
        <v>15</v>
      </c>
      <c r="N183" s="12">
        <v>135286</v>
      </c>
      <c r="O183" s="19">
        <f ca="1">YEAR(TODAY()) - YEAR(Session_2_data_file_1_payroll_data[[#This Row],[Start Date]])</f>
        <v>18</v>
      </c>
      <c r="W183" s="20">
        <v>38917</v>
      </c>
      <c r="X183">
        <f>YEAR(W183)</f>
        <v>2006</v>
      </c>
    </row>
    <row r="184" spans="5:24" x14ac:dyDescent="0.35">
      <c r="E184" s="15">
        <v>147235</v>
      </c>
      <c r="F184" s="18" t="s">
        <v>15</v>
      </c>
      <c r="N184" s="13">
        <v>96090</v>
      </c>
      <c r="O184" s="18">
        <f ca="1">YEAR(TODAY()) - YEAR(Session_2_data_file_1_payroll_data[[#This Row],[Start Date]])</f>
        <v>19</v>
      </c>
      <c r="W184" s="20">
        <v>38742</v>
      </c>
      <c r="X184">
        <f>YEAR(W184)</f>
        <v>2006</v>
      </c>
    </row>
    <row r="185" spans="5:24" x14ac:dyDescent="0.35">
      <c r="E185" s="14">
        <v>143652</v>
      </c>
      <c r="F185" s="19" t="s">
        <v>10</v>
      </c>
      <c r="N185" s="12">
        <v>60500</v>
      </c>
      <c r="O185" s="19">
        <f ca="1">YEAR(TODAY()) - YEAR(Session_2_data_file_1_payroll_data[[#This Row],[Start Date]])</f>
        <v>15</v>
      </c>
      <c r="W185" s="20">
        <v>38826</v>
      </c>
      <c r="X185">
        <f>YEAR(W185)</f>
        <v>2006</v>
      </c>
    </row>
    <row r="186" spans="5:24" x14ac:dyDescent="0.35">
      <c r="E186" s="15">
        <v>147244</v>
      </c>
      <c r="F186" s="18" t="s">
        <v>15</v>
      </c>
      <c r="N186" s="13">
        <v>100000</v>
      </c>
      <c r="O186" s="18">
        <f ca="1">YEAR(TODAY()) - YEAR(Session_2_data_file_1_payroll_data[[#This Row],[Start Date]])</f>
        <v>19</v>
      </c>
      <c r="W186" s="21">
        <v>38826</v>
      </c>
      <c r="X186">
        <f>YEAR(W186)</f>
        <v>2006</v>
      </c>
    </row>
    <row r="187" spans="5:24" x14ac:dyDescent="0.35">
      <c r="E187" s="14">
        <v>147246</v>
      </c>
      <c r="F187" s="19" t="s">
        <v>13</v>
      </c>
      <c r="N187" s="12">
        <v>229017</v>
      </c>
      <c r="O187" s="19">
        <f ca="1">YEAR(TODAY()) - YEAR(Session_2_data_file_1_payroll_data[[#This Row],[Start Date]])</f>
        <v>20</v>
      </c>
      <c r="W187" s="20">
        <v>39169</v>
      </c>
      <c r="X187">
        <f>YEAR(W187)</f>
        <v>2007</v>
      </c>
    </row>
    <row r="188" spans="5:24" x14ac:dyDescent="0.35">
      <c r="E188" s="15">
        <v>147249</v>
      </c>
      <c r="F188" s="18" t="s">
        <v>15</v>
      </c>
      <c r="N188" s="13">
        <v>91156</v>
      </c>
      <c r="O188" s="18">
        <f ca="1">YEAR(TODAY()) - YEAR(Session_2_data_file_1_payroll_data[[#This Row],[Start Date]])</f>
        <v>18</v>
      </c>
      <c r="W188" s="21">
        <v>39253</v>
      </c>
      <c r="X188">
        <f>YEAR(W188)</f>
        <v>2007</v>
      </c>
    </row>
    <row r="189" spans="5:24" x14ac:dyDescent="0.35">
      <c r="E189" s="14">
        <v>147251</v>
      </c>
      <c r="F189" s="19" t="s">
        <v>15</v>
      </c>
      <c r="N189" s="12">
        <v>40765</v>
      </c>
      <c r="O189" s="19">
        <f ca="1">YEAR(TODAY()) - YEAR(Session_2_data_file_1_payroll_data[[#This Row],[Start Date]])</f>
        <v>17</v>
      </c>
      <c r="W189" s="21">
        <v>39085</v>
      </c>
      <c r="X189">
        <f>YEAR(W189)</f>
        <v>2007</v>
      </c>
    </row>
    <row r="190" spans="5:24" x14ac:dyDescent="0.35">
      <c r="E190" s="15">
        <v>147263</v>
      </c>
      <c r="F190" s="18" t="s">
        <v>15</v>
      </c>
      <c r="N190" s="13">
        <v>197353</v>
      </c>
      <c r="O190" s="18">
        <f ca="1">YEAR(TODAY()) - YEAR(Session_2_data_file_1_payroll_data[[#This Row],[Start Date]])</f>
        <v>18</v>
      </c>
      <c r="W190" s="20">
        <v>39253</v>
      </c>
      <c r="X190">
        <f>YEAR(W190)</f>
        <v>2007</v>
      </c>
    </row>
    <row r="191" spans="5:24" x14ac:dyDescent="0.35">
      <c r="E191" s="14">
        <v>147270</v>
      </c>
      <c r="F191" s="19" t="s">
        <v>15</v>
      </c>
      <c r="N191" s="12">
        <v>46367</v>
      </c>
      <c r="O191" s="19">
        <f ca="1">YEAR(TODAY()) - YEAR(Session_2_data_file_1_payroll_data[[#This Row],[Start Date]])</f>
        <v>121</v>
      </c>
      <c r="W191" s="20">
        <v>39680</v>
      </c>
      <c r="X191">
        <f>YEAR(W191)</f>
        <v>2008</v>
      </c>
    </row>
    <row r="192" spans="5:24" x14ac:dyDescent="0.35">
      <c r="E192" s="15">
        <v>147271</v>
      </c>
      <c r="F192" s="18" t="s">
        <v>15</v>
      </c>
      <c r="N192" s="13">
        <v>47056</v>
      </c>
      <c r="O192" s="18">
        <f ca="1">YEAR(TODAY()) - YEAR(Session_2_data_file_1_payroll_data[[#This Row],[Start Date]])</f>
        <v>23</v>
      </c>
      <c r="W192" s="21">
        <v>40494</v>
      </c>
      <c r="X192">
        <f>YEAR(W192)</f>
        <v>2010</v>
      </c>
    </row>
    <row r="193" spans="5:24" x14ac:dyDescent="0.35">
      <c r="E193" s="14">
        <v>147188</v>
      </c>
      <c r="F193" s="19" t="s">
        <v>15</v>
      </c>
      <c r="N193" s="12">
        <v>92324</v>
      </c>
      <c r="O193" s="19">
        <f ca="1">YEAR(TODAY()) - YEAR(Session_2_data_file_1_payroll_data[[#This Row],[Start Date]])</f>
        <v>9</v>
      </c>
      <c r="W193" s="21">
        <v>40454</v>
      </c>
      <c r="X193">
        <f>YEAR(W193)</f>
        <v>2010</v>
      </c>
    </row>
    <row r="194" spans="5:24" x14ac:dyDescent="0.35">
      <c r="E194" s="15">
        <v>147290</v>
      </c>
      <c r="F194" s="18" t="s">
        <v>15</v>
      </c>
      <c r="N194" s="13">
        <v>375852.28</v>
      </c>
      <c r="O194" s="18">
        <f ca="1">YEAR(TODAY()) - YEAR(Session_2_data_file_1_payroll_data[[#This Row],[Start Date]])</f>
        <v>21</v>
      </c>
      <c r="W194" s="21">
        <v>40775</v>
      </c>
      <c r="X194">
        <f>YEAR(W194)</f>
        <v>2011</v>
      </c>
    </row>
    <row r="195" spans="5:24" x14ac:dyDescent="0.35">
      <c r="E195" s="14">
        <v>147295</v>
      </c>
      <c r="F195" s="19" t="s">
        <v>15</v>
      </c>
      <c r="N195" s="12">
        <v>142610</v>
      </c>
      <c r="O195" s="19">
        <f ca="1">YEAR(TODAY()) - YEAR(Session_2_data_file_1_payroll_data[[#This Row],[Start Date]])</f>
        <v>19</v>
      </c>
      <c r="W195" s="21">
        <v>40735</v>
      </c>
      <c r="X195">
        <f>YEAR(W195)</f>
        <v>2011</v>
      </c>
    </row>
    <row r="196" spans="5:24" x14ac:dyDescent="0.35">
      <c r="E196" s="15">
        <v>147298</v>
      </c>
      <c r="F196" s="18" t="s">
        <v>15</v>
      </c>
      <c r="N196" s="13">
        <v>69641</v>
      </c>
      <c r="O196" s="18">
        <f ca="1">YEAR(TODAY()) - YEAR(Session_2_data_file_1_payroll_data[[#This Row],[Start Date]])</f>
        <v>21</v>
      </c>
      <c r="W196" s="21">
        <v>40693</v>
      </c>
      <c r="X196">
        <f>YEAR(W196)</f>
        <v>2011</v>
      </c>
    </row>
    <row r="197" spans="5:24" x14ac:dyDescent="0.35">
      <c r="E197" s="14">
        <v>147301</v>
      </c>
      <c r="F197" s="19" t="s">
        <v>15</v>
      </c>
      <c r="N197" s="12">
        <v>70987</v>
      </c>
      <c r="O197" s="19">
        <f ca="1">YEAR(TODAY()) - YEAR(Session_2_data_file_1_payroll_data[[#This Row],[Start Date]])</f>
        <v>21</v>
      </c>
      <c r="W197" s="20">
        <v>40943</v>
      </c>
      <c r="X197">
        <f>YEAR(W197)</f>
        <v>2012</v>
      </c>
    </row>
    <row r="198" spans="5:24" x14ac:dyDescent="0.35">
      <c r="E198" s="15">
        <v>147309</v>
      </c>
      <c r="F198" s="18" t="s">
        <v>15</v>
      </c>
      <c r="N198" s="13">
        <v>30985</v>
      </c>
      <c r="O198" s="18">
        <f ca="1">YEAR(TODAY()) - YEAR(Session_2_data_file_1_payroll_data[[#This Row],[Start Date]])</f>
        <v>23</v>
      </c>
      <c r="W198" s="20">
        <v>41247</v>
      </c>
      <c r="X198">
        <f>YEAR(W198)</f>
        <v>2012</v>
      </c>
    </row>
    <row r="199" spans="5:24" x14ac:dyDescent="0.35">
      <c r="E199" s="14">
        <v>135760</v>
      </c>
      <c r="F199" s="19" t="s">
        <v>10</v>
      </c>
      <c r="N199" s="12">
        <v>95841</v>
      </c>
      <c r="O199" s="19">
        <f ca="1">YEAR(TODAY()) - YEAR(Session_2_data_file_1_payroll_data[[#This Row],[Start Date]])</f>
        <v>26</v>
      </c>
      <c r="W199" s="21">
        <v>41247</v>
      </c>
      <c r="X199">
        <f>YEAR(W199)</f>
        <v>2012</v>
      </c>
    </row>
    <row r="200" spans="5:24" x14ac:dyDescent="0.35">
      <c r="E200" s="15">
        <v>143508</v>
      </c>
      <c r="F200" s="18" t="s">
        <v>10</v>
      </c>
      <c r="N200" s="13">
        <v>75865</v>
      </c>
      <c r="O200" s="18">
        <f ca="1">YEAR(TODAY()) - YEAR(Session_2_data_file_1_payroll_data[[#This Row],[Start Date]])</f>
        <v>14</v>
      </c>
      <c r="W200" s="21">
        <v>41488</v>
      </c>
      <c r="X200">
        <f>YEAR(W200)</f>
        <v>2013</v>
      </c>
    </row>
    <row r="201" spans="5:24" x14ac:dyDescent="0.35">
      <c r="E201" s="14">
        <v>147327</v>
      </c>
      <c r="F201" s="19" t="s">
        <v>13</v>
      </c>
      <c r="N201" s="12">
        <v>171238</v>
      </c>
      <c r="O201" s="19">
        <f ca="1">YEAR(TODAY()) - YEAR(Session_2_data_file_1_payroll_data[[#This Row],[Start Date]])</f>
        <v>18</v>
      </c>
      <c r="W201" s="20">
        <v>41415</v>
      </c>
      <c r="X201">
        <f>YEAR(W201)</f>
        <v>2013</v>
      </c>
    </row>
    <row r="202" spans="5:24" x14ac:dyDescent="0.35">
      <c r="E202" s="15">
        <v>147330</v>
      </c>
      <c r="F202" s="18" t="s">
        <v>13</v>
      </c>
      <c r="N202" s="13">
        <v>97390</v>
      </c>
      <c r="O202" s="18">
        <f ca="1">YEAR(TODAY()) - YEAR(Session_2_data_file_1_payroll_data[[#This Row],[Start Date]])</f>
        <v>20</v>
      </c>
      <c r="W202" s="21">
        <v>41548</v>
      </c>
      <c r="X202">
        <f>YEAR(W202)</f>
        <v>2013</v>
      </c>
    </row>
  </sheetData>
  <sortState xmlns:xlrd2="http://schemas.microsoft.com/office/spreadsheetml/2017/richdata2" ref="W2:X589">
    <sortCondition ref="X1:X589"/>
  </sortState>
  <conditionalFormatting sqref="A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{1D8DA972-ADBC-453C-88F2-B25CDE27EDC2}</x14:id>
        </ext>
      </extLst>
    </cfRule>
  </conditionalFormatting>
  <conditionalFormatting sqref="A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B4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8DA972-ADBC-453C-88F2-B25CDE27ED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0C2F8-40E7-4D3F-8681-FF1F234542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payroll_data</vt:lpstr>
      <vt:lpstr>reference_data</vt:lpstr>
      <vt:lpstr>Pivot</vt:lpstr>
      <vt:lpstr>correlation</vt:lpstr>
      <vt:lpstr>hist</vt:lpstr>
      <vt:lpstr>reg</vt:lpstr>
      <vt:lpstr>In_Class</vt:lpstr>
      <vt:lpstr>visualizations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Hunt</dc:creator>
  <cp:lastModifiedBy>Professor Hunt</cp:lastModifiedBy>
  <dcterms:created xsi:type="dcterms:W3CDTF">2021-06-29T19:32:20Z</dcterms:created>
  <dcterms:modified xsi:type="dcterms:W3CDTF">2021-07-01T03:52:22Z</dcterms:modified>
</cp:coreProperties>
</file>