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2a83916d9fa694/^MTTU^M/2023/ISQS-2340/___CargaParaMe___/_assumptions_/"/>
    </mc:Choice>
  </mc:AlternateContent>
  <xr:revisionPtr revIDLastSave="0" documentId="8_{F3B76DC7-7AB4-4C9F-9D1B-7F5ACD188DB6}" xr6:coauthVersionLast="47" xr6:coauthVersionMax="47" xr10:uidLastSave="{00000000-0000-0000-0000-000000000000}"/>
  <bookViews>
    <workbookView xWindow="-110" yWindow="-110" windowWidth="19420" windowHeight="10420" xr2:uid="{06948C79-E841-44DD-83B6-F769E61AF906}"/>
  </bookViews>
  <sheets>
    <sheet name="CargaParaMe_summary" sheetId="1" r:id="rId1"/>
    <sheet name="CargaParaMe_revenue" sheetId="2" r:id="rId2"/>
    <sheet name="CargaParaMe_employees" sheetId="3" r:id="rId3"/>
    <sheet name="CargaParaMe_locations" sheetId="4" r:id="rId4"/>
    <sheet name="CargaParaMe_costs" sheetId="5" r:id="rId5"/>
  </sheets>
  <definedNames>
    <definedName name="_xlnm.Print_Area" localSheetId="4">CargaParaMe_costs!$A$1:$J$18</definedName>
    <definedName name="_xlnm.Print_Area" localSheetId="2">CargaParaMe_employees!$A$1:$J$16</definedName>
    <definedName name="_xlnm.Print_Area" localSheetId="3">CargaParaMe_locations!$A$1:$J$10</definedName>
    <definedName name="_xlnm.Print_Area" localSheetId="1">CargaParaMe_revenue!$A$1:$J$10</definedName>
    <definedName name="_xlnm.Print_Area" localSheetId="0">CargaParaMe_summary!$A$1:$D$15</definedName>
    <definedName name="_xlnm.Print_Titles" localSheetId="4">CargaParaMe_costs!$B:$C,CargaParaMe_costs!$1:$3</definedName>
    <definedName name="_xlnm.Print_Titles" localSheetId="2">CargaParaMe_employees!$B:$C,CargaParaMe_employees!$1:$3</definedName>
    <definedName name="_xlnm.Print_Titles" localSheetId="3">CargaParaMe_locations!$B:$C,CargaParaMe_locations!$1:$3</definedName>
    <definedName name="_xlnm.Print_Titles" localSheetId="1">CargaParaMe_revenue!$B:$C,CargaParaMe_revenue!$1:$3</definedName>
    <definedName name="_xlnm.Print_Titles" localSheetId="0">CargaParaMe_summary!$B:$B,CargaParaMe_summary!$1:$2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E7" i="5"/>
  <c r="E8" i="5"/>
  <c r="E9" i="5"/>
  <c r="E6" i="5"/>
  <c r="E17" i="5" s="1"/>
  <c r="F12" i="5"/>
  <c r="G12" i="5" s="1"/>
  <c r="H12" i="5" s="1"/>
  <c r="I12" i="5" s="1"/>
  <c r="G13" i="5"/>
  <c r="H13" i="5" s="1"/>
  <c r="I13" i="5" s="1"/>
  <c r="F13" i="5"/>
  <c r="G15" i="5"/>
  <c r="H15" i="5" s="1"/>
  <c r="I15" i="5" s="1"/>
  <c r="F15" i="5"/>
  <c r="G14" i="5"/>
  <c r="H14" i="5" s="1"/>
  <c r="I14" i="5" s="1"/>
  <c r="F14" i="5"/>
  <c r="A2" i="5"/>
  <c r="E2" i="5" s="1"/>
  <c r="F2" i="5" s="1"/>
  <c r="G2" i="5" s="1"/>
  <c r="H2" i="5" s="1"/>
  <c r="I2" i="5" s="1"/>
  <c r="C6" i="1"/>
  <c r="E8" i="4"/>
  <c r="E7" i="4"/>
  <c r="E9" i="4" s="1"/>
  <c r="E6" i="4"/>
  <c r="F3" i="4"/>
  <c r="A2" i="4"/>
  <c r="E2" i="4" s="1"/>
  <c r="F2" i="4" s="1"/>
  <c r="G2" i="4" s="1"/>
  <c r="H2" i="4" s="1"/>
  <c r="I2" i="4" s="1"/>
  <c r="C5" i="1"/>
  <c r="E13" i="3"/>
  <c r="E14" i="3"/>
  <c r="E12" i="3"/>
  <c r="E9" i="3"/>
  <c r="F3" i="3"/>
  <c r="F8" i="3" s="1"/>
  <c r="E8" i="3"/>
  <c r="E7" i="3"/>
  <c r="E6" i="3"/>
  <c r="A2" i="3"/>
  <c r="E2" i="3" s="1"/>
  <c r="F2" i="3" s="1"/>
  <c r="G2" i="3" s="1"/>
  <c r="H2" i="3" s="1"/>
  <c r="I2" i="3" s="1"/>
  <c r="C4" i="1"/>
  <c r="E8" i="2"/>
  <c r="E7" i="2"/>
  <c r="E6" i="2"/>
  <c r="F3" i="2"/>
  <c r="G3" i="2" s="1"/>
  <c r="H3" i="2" s="1"/>
  <c r="I3" i="2" s="1"/>
  <c r="I7" i="2" s="1"/>
  <c r="A2" i="2"/>
  <c r="E3" i="5" l="1"/>
  <c r="G8" i="5"/>
  <c r="F9" i="5"/>
  <c r="F8" i="5"/>
  <c r="I8" i="5"/>
  <c r="H8" i="5"/>
  <c r="I7" i="5"/>
  <c r="H7" i="5"/>
  <c r="I9" i="5"/>
  <c r="G7" i="5"/>
  <c r="H9" i="5"/>
  <c r="F7" i="5"/>
  <c r="G9" i="5"/>
  <c r="I6" i="5"/>
  <c r="H6" i="5"/>
  <c r="G6" i="5"/>
  <c r="F6" i="5"/>
  <c r="F7" i="4"/>
  <c r="G3" i="4"/>
  <c r="F8" i="4"/>
  <c r="F6" i="4"/>
  <c r="F9" i="4" s="1"/>
  <c r="F14" i="3"/>
  <c r="F13" i="3"/>
  <c r="F12" i="3"/>
  <c r="E15" i="3"/>
  <c r="G3" i="3"/>
  <c r="F6" i="3"/>
  <c r="F7" i="3"/>
  <c r="G7" i="2"/>
  <c r="H8" i="2"/>
  <c r="I6" i="2"/>
  <c r="I8" i="2"/>
  <c r="G8" i="2"/>
  <c r="F8" i="2"/>
  <c r="H7" i="2"/>
  <c r="H6" i="2"/>
  <c r="G6" i="2"/>
  <c r="F7" i="2"/>
  <c r="F6" i="2"/>
  <c r="E9" i="2"/>
  <c r="E2" i="2"/>
  <c r="F2" i="2" s="1"/>
  <c r="G2" i="2" s="1"/>
  <c r="H2" i="2" s="1"/>
  <c r="I2" i="2" s="1"/>
  <c r="F17" i="5" l="1"/>
  <c r="G17" i="5"/>
  <c r="H17" i="5"/>
  <c r="I17" i="5"/>
  <c r="F3" i="5"/>
  <c r="G3" i="5"/>
  <c r="H3" i="5"/>
  <c r="I3" i="5"/>
  <c r="G6" i="4"/>
  <c r="G8" i="4"/>
  <c r="H3" i="4"/>
  <c r="G7" i="4"/>
  <c r="G12" i="3"/>
  <c r="G13" i="3"/>
  <c r="G14" i="3"/>
  <c r="F9" i="3"/>
  <c r="F15" i="3"/>
  <c r="H3" i="3"/>
  <c r="G7" i="3"/>
  <c r="G8" i="3"/>
  <c r="G6" i="3"/>
  <c r="I9" i="2"/>
  <c r="G9" i="2"/>
  <c r="F9" i="2"/>
  <c r="H9" i="2"/>
  <c r="G9" i="4" l="1"/>
  <c r="H6" i="4"/>
  <c r="H8" i="4"/>
  <c r="I3" i="4"/>
  <c r="H7" i="4"/>
  <c r="H12" i="3"/>
  <c r="H13" i="3"/>
  <c r="H14" i="3"/>
  <c r="G15" i="3"/>
  <c r="G9" i="3"/>
  <c r="I3" i="3"/>
  <c r="H8" i="3"/>
  <c r="H7" i="3"/>
  <c r="H6" i="3"/>
  <c r="H9" i="4" l="1"/>
  <c r="I8" i="4"/>
  <c r="I7" i="4"/>
  <c r="I6" i="4"/>
  <c r="I13" i="3"/>
  <c r="I12" i="3"/>
  <c r="I14" i="3"/>
  <c r="H15" i="3"/>
  <c r="H9" i="3"/>
  <c r="I7" i="3"/>
  <c r="I6" i="3"/>
  <c r="I8" i="3"/>
  <c r="I9" i="4" l="1"/>
  <c r="I9" i="3"/>
  <c r="I15" i="3"/>
</calcChain>
</file>

<file path=xl/sharedStrings.xml><?xml version="1.0" encoding="utf-8"?>
<sst xmlns="http://schemas.openxmlformats.org/spreadsheetml/2006/main" count="63" uniqueCount="31">
  <si>
    <t>Founded:</t>
  </si>
  <si>
    <t xml:space="preserve">Company Name: </t>
  </si>
  <si>
    <t>Carga Para Me, SA</t>
  </si>
  <si>
    <t>Revenue (last year):</t>
  </si>
  <si>
    <t>Year:</t>
  </si>
  <si>
    <t>by Region of World:</t>
  </si>
  <si>
    <t>North America</t>
  </si>
  <si>
    <t>EMEA</t>
  </si>
  <si>
    <t>LATAM</t>
  </si>
  <si>
    <t>Asia/Oceana</t>
  </si>
  <si>
    <t>Revenue (USD millions):</t>
  </si>
  <si>
    <t>(USD millions)</t>
  </si>
  <si>
    <t>(total FTEs)</t>
  </si>
  <si>
    <t>Employees (FTEs):</t>
  </si>
  <si>
    <t>by Organization:</t>
  </si>
  <si>
    <t>Operations</t>
  </si>
  <si>
    <t>Sales and Marketing</t>
  </si>
  <si>
    <t>IT</t>
  </si>
  <si>
    <t>Finance and Admin</t>
  </si>
  <si>
    <t>Employees (last year):</t>
  </si>
  <si>
    <t>Offices/Locations:</t>
  </si>
  <si>
    <t>(last year)</t>
  </si>
  <si>
    <t>by Efficiency*:</t>
  </si>
  <si>
    <t>* as a percent of revenue</t>
  </si>
  <si>
    <t>Costs (millions):</t>
  </si>
  <si>
    <t>by Organization (millions):</t>
  </si>
  <si>
    <t>Net Income (millions):</t>
  </si>
  <si>
    <t>Costs (last year):</t>
  </si>
  <si>
    <t>Net Income (last year):</t>
  </si>
  <si>
    <t>https://cargapara.me</t>
  </si>
  <si>
    <t>Website: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</si>
</sst>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5" formatCode="[$-F800]dddd\,\ mmmm\ dd\,\ yyyy"/>
    <numFmt numFmtId="166" formatCode="[$-409]d\-mmm\-yyyy;@"/>
    <numFmt numFmtId="168" formatCode="_(&quot;$&quot;* #,##0.0_);_(&quot;$&quot;* \(#,##0.0\);_(&quot;$&quot;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65" fontId="0" fillId="0" borderId="0" xfId="0" applyNumberFormat="1" applyAlignment="1">
      <alignment vertical="top"/>
    </xf>
    <xf numFmtId="168" fontId="0" fillId="0" borderId="0" xfId="1" applyNumberFormat="1" applyFont="1" applyAlignment="1">
      <alignment vertical="top"/>
    </xf>
    <xf numFmtId="0" fontId="4" fillId="0" borderId="0" xfId="0" applyFont="1" applyAlignment="1">
      <alignment vertical="top"/>
    </xf>
    <xf numFmtId="37" fontId="0" fillId="0" borderId="0" xfId="0" applyNumberFormat="1" applyAlignment="1">
      <alignment vertical="top"/>
    </xf>
    <xf numFmtId="5" fontId="0" fillId="0" borderId="0" xfId="0" applyNumberFormat="1" applyAlignment="1">
      <alignment vertical="top"/>
    </xf>
    <xf numFmtId="0" fontId="3" fillId="0" borderId="0" xfId="3" applyAlignment="1">
      <alignment vertical="top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horizontal="center" vertical="top"/>
    </xf>
    <xf numFmtId="165" fontId="2" fillId="0" borderId="0" xfId="0" applyNumberFormat="1" applyFont="1" applyAlignment="1">
      <alignment vertical="top"/>
    </xf>
    <xf numFmtId="168" fontId="0" fillId="0" borderId="0" xfId="0" applyNumberFormat="1" applyAlignment="1">
      <alignment vertical="top"/>
    </xf>
    <xf numFmtId="37" fontId="0" fillId="0" borderId="0" xfId="1" applyNumberFormat="1" applyFont="1" applyAlignment="1">
      <alignment vertical="top"/>
    </xf>
    <xf numFmtId="0" fontId="2" fillId="0" borderId="0" xfId="0" applyFont="1" applyAlignment="1">
      <alignment horizontal="right" vertical="top"/>
    </xf>
    <xf numFmtId="5" fontId="2" fillId="0" borderId="0" xfId="1" applyNumberFormat="1" applyFont="1" applyAlignment="1">
      <alignment vertical="top"/>
    </xf>
    <xf numFmtId="5" fontId="0" fillId="0" borderId="0" xfId="1" applyNumberFormat="1" applyFont="1" applyAlignment="1">
      <alignment vertical="top"/>
    </xf>
    <xf numFmtId="0" fontId="4" fillId="0" borderId="0" xfId="0" quotePrefix="1" applyFont="1" applyAlignment="1">
      <alignment vertical="top"/>
    </xf>
    <xf numFmtId="10" fontId="0" fillId="0" borderId="0" xfId="2" applyNumberFormat="1" applyFont="1" applyAlignment="1">
      <alignment vertical="top"/>
    </xf>
    <xf numFmtId="5" fontId="2" fillId="0" borderId="1" xfId="0" applyNumberFormat="1" applyFont="1" applyBorder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rgapara.m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257-5B33-4E96-A158-1584ABE0376B}">
  <sheetPr>
    <pageSetUpPr fitToPage="1"/>
  </sheetPr>
  <dimension ref="B1:D12"/>
  <sheetViews>
    <sheetView tabSelected="1" workbookViewId="0"/>
  </sheetViews>
  <sheetFormatPr defaultRowHeight="14" x14ac:dyDescent="0.3"/>
  <cols>
    <col min="1" max="1" width="2.58203125" style="1" customWidth="1"/>
    <col min="2" max="2" width="18.83203125" style="1" bestFit="1" customWidth="1"/>
    <col min="3" max="3" width="17.9140625" style="1" bestFit="1" customWidth="1"/>
    <col min="4" max="4" width="12.25" style="1" bestFit="1" customWidth="1"/>
    <col min="5" max="16384" width="8.6640625" style="1"/>
  </cols>
  <sheetData>
    <row r="1" spans="2:4" ht="20" customHeight="1" x14ac:dyDescent="0.3"/>
    <row r="2" spans="2:4" ht="20" customHeight="1" x14ac:dyDescent="0.3">
      <c r="B2" s="1" t="s">
        <v>1</v>
      </c>
      <c r="C2" s="2" t="s">
        <v>2</v>
      </c>
    </row>
    <row r="3" spans="2:4" ht="20" customHeight="1" x14ac:dyDescent="0.3">
      <c r="B3" s="1" t="s">
        <v>0</v>
      </c>
      <c r="C3" s="3">
        <v>22049</v>
      </c>
    </row>
    <row r="4" spans="2:4" ht="20" customHeight="1" x14ac:dyDescent="0.3">
      <c r="B4" s="1" t="s">
        <v>3</v>
      </c>
      <c r="C4" s="4">
        <f>+CargaParaMe_revenue!E3</f>
        <v>2512</v>
      </c>
      <c r="D4" s="5" t="s">
        <v>11</v>
      </c>
    </row>
    <row r="5" spans="2:4" ht="20" customHeight="1" x14ac:dyDescent="0.3">
      <c r="B5" s="1" t="s">
        <v>19</v>
      </c>
      <c r="C5" s="6">
        <f>+CargaParaMe_employees!E3</f>
        <v>33459</v>
      </c>
      <c r="D5" s="5" t="s">
        <v>12</v>
      </c>
    </row>
    <row r="6" spans="2:4" ht="20" customHeight="1" x14ac:dyDescent="0.3">
      <c r="B6" s="1" t="s">
        <v>20</v>
      </c>
      <c r="C6" s="6">
        <f>+CargaParaMe_locations!E3</f>
        <v>120</v>
      </c>
      <c r="D6" s="5" t="s">
        <v>21</v>
      </c>
    </row>
    <row r="7" spans="2:4" ht="20" customHeight="1" x14ac:dyDescent="0.3">
      <c r="B7" s="1" t="s">
        <v>27</v>
      </c>
      <c r="C7" s="7">
        <f>+CargaParaMe_costs!E3</f>
        <v>2123.1423999999997</v>
      </c>
      <c r="D7" s="5" t="s">
        <v>11</v>
      </c>
    </row>
    <row r="8" spans="2:4" ht="20" customHeight="1" x14ac:dyDescent="0.3">
      <c r="B8" s="1" t="s">
        <v>28</v>
      </c>
      <c r="C8" s="7">
        <f>+CargaParaMe_costs!E17</f>
        <v>388.85760000000028</v>
      </c>
      <c r="D8" s="5" t="s">
        <v>11</v>
      </c>
    </row>
    <row r="9" spans="2:4" ht="20" customHeight="1" x14ac:dyDescent="0.3"/>
    <row r="10" spans="2:4" ht="20" customHeight="1" x14ac:dyDescent="0.3"/>
    <row r="11" spans="2:4" ht="20" customHeight="1" x14ac:dyDescent="0.3">
      <c r="B11" s="1" t="s">
        <v>30</v>
      </c>
      <c r="C11" s="8" t="s">
        <v>29</v>
      </c>
    </row>
    <row r="12" spans="2:4" ht="20" customHeight="1" x14ac:dyDescent="0.3"/>
  </sheetData>
  <hyperlinks>
    <hyperlink ref="C11" r:id="rId1" xr:uid="{333A5DF2-CB42-4228-A7CF-15939AB88D51}"/>
  </hyperlinks>
  <printOptions horizontalCentered="1"/>
  <pageMargins left="0.7" right="0.7" top="1.5" bottom="0.75" header="0.3" footer="0.3"/>
  <pageSetup orientation="landscape" r:id="rId2"/>
  <headerFooter>
    <oddHeader>&amp;Las of: &amp;D&amp;CCargaPara.Me
Info Sheet&amp;Rsumulation data</oddHeader>
    <oddFooter>&amp;L@ all rights reserved&amp;C- &amp;P of 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3E0A-5CCF-4A8E-BF50-0772BA5EAABA}">
  <sheetPr>
    <pageSetUpPr fitToPage="1"/>
  </sheetPr>
  <dimension ref="A1:I9"/>
  <sheetViews>
    <sheetView workbookViewId="0">
      <pane xSplit="2" ySplit="2" topLeftCell="C3" activePane="bottomRight" state="frozen"/>
      <selection pane="topRight"/>
      <selection pane="bottomLeft"/>
      <selection pane="bottomRight" activeCell="B1" sqref="B1"/>
    </sheetView>
  </sheetViews>
  <sheetFormatPr defaultRowHeight="14" x14ac:dyDescent="0.3"/>
  <cols>
    <col min="1" max="1" width="13.83203125" style="9" bestFit="1" customWidth="1"/>
    <col min="2" max="2" width="21.6640625" style="1" bestFit="1" customWidth="1"/>
    <col min="3" max="3" width="17" style="1" bestFit="1" customWidth="1"/>
    <col min="4" max="4" width="2.58203125" style="1" customWidth="1"/>
    <col min="5" max="9" width="10.9140625" style="1" bestFit="1" customWidth="1"/>
    <col min="10" max="10" width="2.58203125" style="1" customWidth="1"/>
    <col min="11" max="16384" width="8.6640625" style="1"/>
  </cols>
  <sheetData>
    <row r="1" spans="1:9" x14ac:dyDescent="0.3">
      <c r="B1" s="14" t="s">
        <v>1</v>
      </c>
      <c r="C1" s="2" t="s">
        <v>2</v>
      </c>
      <c r="D1" s="2"/>
      <c r="E1" s="2"/>
      <c r="F1" s="2"/>
      <c r="G1" s="2"/>
      <c r="H1" s="2"/>
      <c r="I1" s="2"/>
    </row>
    <row r="2" spans="1:9" x14ac:dyDescent="0.3">
      <c r="A2" s="10">
        <f ca="1">NOW()</f>
        <v>45007.582632638892</v>
      </c>
      <c r="B2" s="14" t="s">
        <v>4</v>
      </c>
      <c r="C2" s="11"/>
      <c r="D2" s="2"/>
      <c r="E2" s="2">
        <f ca="1">YEAR(A2)-1</f>
        <v>2022</v>
      </c>
      <c r="F2" s="2">
        <f ca="1">+E2-1</f>
        <v>2021</v>
      </c>
      <c r="G2" s="2">
        <f t="shared" ref="G2:I2" ca="1" si="0">+F2-1</f>
        <v>2020</v>
      </c>
      <c r="H2" s="2">
        <f t="shared" ca="1" si="0"/>
        <v>2019</v>
      </c>
      <c r="I2" s="2">
        <f t="shared" ca="1" si="0"/>
        <v>2018</v>
      </c>
    </row>
    <row r="3" spans="1:9" x14ac:dyDescent="0.3">
      <c r="B3" s="2" t="s">
        <v>10</v>
      </c>
      <c r="E3" s="4">
        <v>2512</v>
      </c>
      <c r="F3" s="4">
        <f ca="1">+E3*(0.93-(RAND()/10))</f>
        <v>2264.0689970891394</v>
      </c>
      <c r="G3" s="4">
        <f t="shared" ref="G3:I3" ca="1" si="1">+F3*(0.93-(RAND()/10))</f>
        <v>2036.5202865536648</v>
      </c>
      <c r="H3" s="4">
        <f t="shared" ca="1" si="1"/>
        <v>1766.8005105588788</v>
      </c>
      <c r="I3" s="4">
        <f t="shared" ca="1" si="1"/>
        <v>1491.3550076875106</v>
      </c>
    </row>
    <row r="4" spans="1:9" x14ac:dyDescent="0.3">
      <c r="B4" s="2"/>
      <c r="E4" s="12"/>
      <c r="F4" s="12"/>
      <c r="G4" s="12"/>
      <c r="H4" s="12"/>
      <c r="I4" s="12"/>
    </row>
    <row r="5" spans="1:9" x14ac:dyDescent="0.3">
      <c r="B5" s="2" t="s">
        <v>5</v>
      </c>
      <c r="E5" s="12"/>
      <c r="F5" s="12"/>
      <c r="G5" s="12"/>
      <c r="H5" s="12"/>
      <c r="I5" s="12"/>
    </row>
    <row r="6" spans="1:9" x14ac:dyDescent="0.3">
      <c r="C6" s="1" t="s">
        <v>6</v>
      </c>
      <c r="E6" s="12">
        <f>+E$3*0.33</f>
        <v>828.96</v>
      </c>
      <c r="F6" s="12">
        <f t="shared" ref="F6:I6" ca="1" si="2">+F$3*0.33</f>
        <v>747.14276903941607</v>
      </c>
      <c r="G6" s="12">
        <f t="shared" ca="1" si="2"/>
        <v>672.05169456270949</v>
      </c>
      <c r="H6" s="12">
        <f t="shared" ca="1" si="2"/>
        <v>583.04416848443009</v>
      </c>
      <c r="I6" s="12">
        <f t="shared" ca="1" si="2"/>
        <v>492.14715253687854</v>
      </c>
    </row>
    <row r="7" spans="1:9" x14ac:dyDescent="0.3">
      <c r="C7" s="1" t="s">
        <v>7</v>
      </c>
      <c r="E7" s="12">
        <f>+E$3*0.18</f>
        <v>452.15999999999997</v>
      </c>
      <c r="F7" s="12">
        <f t="shared" ref="F7:I7" ca="1" si="3">+F$3*0.18</f>
        <v>407.53241947604511</v>
      </c>
      <c r="G7" s="12">
        <f t="shared" ca="1" si="3"/>
        <v>366.57365157965967</v>
      </c>
      <c r="H7" s="12">
        <f t="shared" ca="1" si="3"/>
        <v>318.02409190059819</v>
      </c>
      <c r="I7" s="12">
        <f t="shared" ca="1" si="3"/>
        <v>268.44390138375189</v>
      </c>
    </row>
    <row r="8" spans="1:9" x14ac:dyDescent="0.3">
      <c r="C8" s="1" t="s">
        <v>8</v>
      </c>
      <c r="E8" s="12">
        <f>+E$3*0.15</f>
        <v>376.8</v>
      </c>
      <c r="F8" s="12">
        <f t="shared" ref="F8:I8" ca="1" si="4">+F$3*0.15</f>
        <v>339.6103495633709</v>
      </c>
      <c r="G8" s="12">
        <f t="shared" ca="1" si="4"/>
        <v>305.4780429830497</v>
      </c>
      <c r="H8" s="12">
        <f t="shared" ca="1" si="4"/>
        <v>265.02007658383184</v>
      </c>
      <c r="I8" s="12">
        <f t="shared" ca="1" si="4"/>
        <v>223.70325115312659</v>
      </c>
    </row>
    <row r="9" spans="1:9" x14ac:dyDescent="0.3">
      <c r="C9" s="1" t="s">
        <v>9</v>
      </c>
      <c r="E9" s="12">
        <f>+E3-SUM(E6:E8)</f>
        <v>854.08000000000015</v>
      </c>
      <c r="F9" s="12">
        <f t="shared" ref="F9:I9" ca="1" si="5">+F3-SUM(F6:F8)</f>
        <v>769.7834590103073</v>
      </c>
      <c r="G9" s="12">
        <f t="shared" ca="1" si="5"/>
        <v>692.4168974282461</v>
      </c>
      <c r="H9" s="12">
        <f t="shared" ca="1" si="5"/>
        <v>600.71217359001889</v>
      </c>
      <c r="I9" s="12">
        <f t="shared" ca="1" si="5"/>
        <v>507.06070261375362</v>
      </c>
    </row>
  </sheetData>
  <printOptions horizontalCentered="1"/>
  <pageMargins left="0.7" right="0.7" top="1.5" bottom="0.75" header="0.3" footer="0.3"/>
  <pageSetup scale="75" orientation="landscape" r:id="rId1"/>
  <headerFooter>
    <oddHeader>&amp;Las of: &amp;D&amp;CCargaPara.Me
Info Sheet&amp;Rsumulation data</oddHeader>
    <oddFooter>&amp;L@ all rights reserved&amp;C- &amp;P of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15D9-E789-42CE-9636-AC4037868A73}">
  <sheetPr>
    <pageSetUpPr fitToPage="1"/>
  </sheetPr>
  <dimension ref="A1:I15"/>
  <sheetViews>
    <sheetView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RowHeight="14" x14ac:dyDescent="0.3"/>
  <cols>
    <col min="1" max="1" width="13.83203125" style="9" bestFit="1" customWidth="1"/>
    <col min="2" max="2" width="21.6640625" style="1" bestFit="1" customWidth="1"/>
    <col min="3" max="3" width="17" style="1" bestFit="1" customWidth="1"/>
    <col min="4" max="4" width="2.58203125" style="1" customWidth="1"/>
    <col min="5" max="9" width="10.9140625" style="1" bestFit="1" customWidth="1"/>
    <col min="10" max="10" width="2.58203125" style="1" customWidth="1"/>
    <col min="11" max="16384" width="8.6640625" style="1"/>
  </cols>
  <sheetData>
    <row r="1" spans="1:9" x14ac:dyDescent="0.3">
      <c r="B1" s="14" t="s">
        <v>1</v>
      </c>
      <c r="C1" s="2" t="s">
        <v>2</v>
      </c>
      <c r="D1" s="2"/>
      <c r="E1" s="2"/>
      <c r="F1" s="2"/>
      <c r="G1" s="2"/>
      <c r="H1" s="2"/>
      <c r="I1" s="2"/>
    </row>
    <row r="2" spans="1:9" x14ac:dyDescent="0.3">
      <c r="A2" s="10">
        <f ca="1">NOW()</f>
        <v>45007.582632638892</v>
      </c>
      <c r="B2" s="14" t="s">
        <v>4</v>
      </c>
      <c r="C2" s="11"/>
      <c r="D2" s="2"/>
      <c r="E2" s="2">
        <f ca="1">YEAR(A2)-1</f>
        <v>2022</v>
      </c>
      <c r="F2" s="2">
        <f ca="1">+E2-1</f>
        <v>2021</v>
      </c>
      <c r="G2" s="2">
        <f t="shared" ref="G2:I2" ca="1" si="0">+F2-1</f>
        <v>2020</v>
      </c>
      <c r="H2" s="2">
        <f t="shared" ca="1" si="0"/>
        <v>2019</v>
      </c>
      <c r="I2" s="2">
        <f t="shared" ca="1" si="0"/>
        <v>2018</v>
      </c>
    </row>
    <row r="3" spans="1:9" x14ac:dyDescent="0.3">
      <c r="B3" s="2" t="s">
        <v>13</v>
      </c>
      <c r="E3" s="13">
        <v>33459</v>
      </c>
      <c r="F3" s="13">
        <f ca="1">+E3*(0.91-(RAND()/10))</f>
        <v>29297.045252313917</v>
      </c>
      <c r="G3" s="13">
        <f ca="1">+F3*(0.9-(RAND()/10))</f>
        <v>25409.757223148281</v>
      </c>
      <c r="H3" s="13">
        <f ca="1">+G3*(0.89-(RAND()/10))</f>
        <v>21909.872120094817</v>
      </c>
      <c r="I3" s="13">
        <f ca="1">+H3*(0.88-(RAND()/10))</f>
        <v>18548.31893636872</v>
      </c>
    </row>
    <row r="4" spans="1:9" x14ac:dyDescent="0.3">
      <c r="B4" s="2"/>
      <c r="E4" s="6"/>
      <c r="F4" s="6"/>
      <c r="G4" s="6"/>
      <c r="H4" s="6"/>
      <c r="I4" s="6"/>
    </row>
    <row r="5" spans="1:9" x14ac:dyDescent="0.3">
      <c r="B5" s="2" t="s">
        <v>5</v>
      </c>
      <c r="E5" s="6"/>
      <c r="F5" s="6"/>
      <c r="G5" s="6"/>
      <c r="H5" s="6"/>
      <c r="I5" s="6"/>
    </row>
    <row r="6" spans="1:9" x14ac:dyDescent="0.3">
      <c r="C6" s="1" t="s">
        <v>6</v>
      </c>
      <c r="E6" s="6">
        <f>+E$3*0.33</f>
        <v>11041.470000000001</v>
      </c>
      <c r="F6" s="6">
        <f t="shared" ref="F6:I6" ca="1" si="1">+F$3*0.33</f>
        <v>9668.024933263594</v>
      </c>
      <c r="G6" s="6">
        <f t="shared" ca="1" si="1"/>
        <v>8385.2198836389325</v>
      </c>
      <c r="H6" s="6">
        <f t="shared" ca="1" si="1"/>
        <v>7230.2577996312903</v>
      </c>
      <c r="I6" s="6">
        <f t="shared" ca="1" si="1"/>
        <v>6120.9452490016774</v>
      </c>
    </row>
    <row r="7" spans="1:9" x14ac:dyDescent="0.3">
      <c r="C7" s="1" t="s">
        <v>7</v>
      </c>
      <c r="E7" s="6">
        <f>+E$3*0.18</f>
        <v>6022.62</v>
      </c>
      <c r="F7" s="6">
        <f t="shared" ref="F7:I7" ca="1" si="2">+F$3*0.18</f>
        <v>5273.4681454165047</v>
      </c>
      <c r="G7" s="6">
        <f t="shared" ca="1" si="2"/>
        <v>4573.7563001666904</v>
      </c>
      <c r="H7" s="6">
        <f t="shared" ca="1" si="2"/>
        <v>3943.7769816170667</v>
      </c>
      <c r="I7" s="6">
        <f t="shared" ca="1" si="2"/>
        <v>3338.6974085463694</v>
      </c>
    </row>
    <row r="8" spans="1:9" x14ac:dyDescent="0.3">
      <c r="C8" s="1" t="s">
        <v>8</v>
      </c>
      <c r="E8" s="6">
        <f>+E$3*0.15</f>
        <v>5018.8499999999995</v>
      </c>
      <c r="F8" s="6">
        <f t="shared" ref="F8:I8" ca="1" si="3">+F$3*0.15</f>
        <v>4394.5567878470874</v>
      </c>
      <c r="G8" s="6">
        <f t="shared" ca="1" si="3"/>
        <v>3811.4635834722421</v>
      </c>
      <c r="H8" s="6">
        <f t="shared" ca="1" si="3"/>
        <v>3286.4808180142222</v>
      </c>
      <c r="I8" s="6">
        <f t="shared" ca="1" si="3"/>
        <v>2782.2478404553081</v>
      </c>
    </row>
    <row r="9" spans="1:9" x14ac:dyDescent="0.3">
      <c r="C9" s="1" t="s">
        <v>9</v>
      </c>
      <c r="E9" s="6">
        <f>+E$3-SUM(E6:E8)</f>
        <v>11376.060000000001</v>
      </c>
      <c r="F9" s="6">
        <f t="shared" ref="F9:I9" ca="1" si="4">+F$3-SUM(F6:F8)</f>
        <v>9960.9953857867331</v>
      </c>
      <c r="G9" s="6">
        <f t="shared" ca="1" si="4"/>
        <v>8639.3174558704159</v>
      </c>
      <c r="H9" s="6">
        <f t="shared" ca="1" si="4"/>
        <v>7449.3565208322379</v>
      </c>
      <c r="I9" s="6">
        <f t="shared" ca="1" si="4"/>
        <v>6306.4284383653649</v>
      </c>
    </row>
    <row r="10" spans="1:9" x14ac:dyDescent="0.3">
      <c r="E10" s="6"/>
      <c r="F10" s="6"/>
      <c r="G10" s="6"/>
      <c r="H10" s="6"/>
      <c r="I10" s="6"/>
    </row>
    <row r="11" spans="1:9" x14ac:dyDescent="0.3">
      <c r="B11" s="2" t="s">
        <v>14</v>
      </c>
      <c r="E11" s="6"/>
      <c r="F11" s="6"/>
      <c r="G11" s="6"/>
      <c r="H11" s="6"/>
      <c r="I11" s="6"/>
    </row>
    <row r="12" spans="1:9" x14ac:dyDescent="0.3">
      <c r="C12" s="1" t="s">
        <v>15</v>
      </c>
      <c r="E12" s="6">
        <f>+E$3*0.66</f>
        <v>22082.940000000002</v>
      </c>
      <c r="F12" s="6">
        <f t="shared" ref="F12:I12" ca="1" si="5">+F$3*0.66</f>
        <v>19336.049866527188</v>
      </c>
      <c r="G12" s="6">
        <f t="shared" ca="1" si="5"/>
        <v>16770.439767277865</v>
      </c>
      <c r="H12" s="6">
        <f t="shared" ca="1" si="5"/>
        <v>14460.515599262581</v>
      </c>
      <c r="I12" s="6">
        <f t="shared" ca="1" si="5"/>
        <v>12241.890498003355</v>
      </c>
    </row>
    <row r="13" spans="1:9" x14ac:dyDescent="0.3">
      <c r="C13" s="1" t="s">
        <v>16</v>
      </c>
      <c r="E13" s="6">
        <f>+E$3*0.04</f>
        <v>1338.3600000000001</v>
      </c>
      <c r="F13" s="6">
        <f t="shared" ref="F13:I13" ca="1" si="6">+F$3*0.04</f>
        <v>1171.8818100925566</v>
      </c>
      <c r="G13" s="6">
        <f t="shared" ca="1" si="6"/>
        <v>1016.3902889259313</v>
      </c>
      <c r="H13" s="6">
        <f t="shared" ca="1" si="6"/>
        <v>876.39488480379271</v>
      </c>
      <c r="I13" s="6">
        <f t="shared" ca="1" si="6"/>
        <v>741.93275745474875</v>
      </c>
    </row>
    <row r="14" spans="1:9" x14ac:dyDescent="0.3">
      <c r="C14" s="1" t="s">
        <v>17</v>
      </c>
      <c r="E14" s="6">
        <f>+E$3*0.08</f>
        <v>2676.7200000000003</v>
      </c>
      <c r="F14" s="6">
        <f t="shared" ref="F14:I14" ca="1" si="7">+F$3*0.08</f>
        <v>2343.7636201851133</v>
      </c>
      <c r="G14" s="6">
        <f t="shared" ca="1" si="7"/>
        <v>2032.7805778518625</v>
      </c>
      <c r="H14" s="6">
        <f t="shared" ca="1" si="7"/>
        <v>1752.7897696075854</v>
      </c>
      <c r="I14" s="6">
        <f t="shared" ca="1" si="7"/>
        <v>1483.8655149094975</v>
      </c>
    </row>
    <row r="15" spans="1:9" x14ac:dyDescent="0.3">
      <c r="C15" s="1" t="s">
        <v>18</v>
      </c>
      <c r="E15" s="6">
        <f>+E$3-SUM(E12:E14)</f>
        <v>7360.9799999999959</v>
      </c>
      <c r="F15" s="6">
        <f t="shared" ref="F15" ca="1" si="8">+F$3-SUM(F12:F14)</f>
        <v>6445.3499555090602</v>
      </c>
      <c r="G15" s="6">
        <f t="shared" ref="G15" ca="1" si="9">+G$3-SUM(G12:G14)</f>
        <v>5590.1465890926229</v>
      </c>
      <c r="H15" s="6">
        <f t="shared" ref="H15" ca="1" si="10">+H$3-SUM(H12:H14)</f>
        <v>4820.1718664208565</v>
      </c>
      <c r="I15" s="6">
        <f t="shared" ref="I15" ca="1" si="11">+I$3-SUM(I12:I14)</f>
        <v>4080.6301660011177</v>
      </c>
    </row>
  </sheetData>
  <printOptions horizontalCentered="1"/>
  <pageMargins left="0.7" right="0.7" top="1.5" bottom="0.75" header="0.3" footer="0.3"/>
  <pageSetup scale="75" orientation="landscape" r:id="rId1"/>
  <headerFooter>
    <oddHeader>&amp;Las of: &amp;D&amp;CCargaPara.Me
Info Sheet&amp;Rsumulation data</oddHeader>
    <oddFooter>&amp;L@ all rights reserved&amp;C- &amp;P of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8863-A111-4CBB-ACF7-CC4E63B882B3}">
  <sheetPr>
    <pageSetUpPr fitToPage="1"/>
  </sheetPr>
  <dimension ref="A1:I15"/>
  <sheetViews>
    <sheetView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RowHeight="14" x14ac:dyDescent="0.3"/>
  <cols>
    <col min="1" max="1" width="13.83203125" style="9" bestFit="1" customWidth="1"/>
    <col min="2" max="2" width="21.6640625" style="1" bestFit="1" customWidth="1"/>
    <col min="3" max="3" width="17" style="1" bestFit="1" customWidth="1"/>
    <col min="4" max="4" width="2.58203125" style="1" customWidth="1"/>
    <col min="5" max="9" width="10.9140625" style="1" bestFit="1" customWidth="1"/>
    <col min="10" max="10" width="2.58203125" style="1" customWidth="1"/>
    <col min="11" max="16384" width="8.6640625" style="1"/>
  </cols>
  <sheetData>
    <row r="1" spans="1:9" x14ac:dyDescent="0.3">
      <c r="B1" s="14" t="s">
        <v>1</v>
      </c>
      <c r="C1" s="2" t="s">
        <v>2</v>
      </c>
      <c r="D1" s="2"/>
      <c r="E1" s="2"/>
      <c r="F1" s="2"/>
      <c r="G1" s="2"/>
      <c r="H1" s="2"/>
      <c r="I1" s="2"/>
    </row>
    <row r="2" spans="1:9" x14ac:dyDescent="0.3">
      <c r="A2" s="10">
        <f ca="1">NOW()</f>
        <v>45007.582632638892</v>
      </c>
      <c r="B2" s="14" t="s">
        <v>4</v>
      </c>
      <c r="C2" s="11"/>
      <c r="D2" s="2"/>
      <c r="E2" s="2">
        <f ca="1">YEAR(A2)-1</f>
        <v>2022</v>
      </c>
      <c r="F2" s="2">
        <f ca="1">+E2-1</f>
        <v>2021</v>
      </c>
      <c r="G2" s="2">
        <f t="shared" ref="G2:I2" ca="1" si="0">+F2-1</f>
        <v>2020</v>
      </c>
      <c r="H2" s="2">
        <f t="shared" ca="1" si="0"/>
        <v>2019</v>
      </c>
      <c r="I2" s="2">
        <f t="shared" ca="1" si="0"/>
        <v>2018</v>
      </c>
    </row>
    <row r="3" spans="1:9" x14ac:dyDescent="0.3">
      <c r="B3" s="2" t="s">
        <v>13</v>
      </c>
      <c r="E3" s="13">
        <v>120</v>
      </c>
      <c r="F3" s="13">
        <f ca="1">+E3*(0.91-(RAND()/10))</f>
        <v>105.75974672134272</v>
      </c>
      <c r="G3" s="13">
        <f ca="1">+F3*(0.9-(RAND()/10))</f>
        <v>93.185514334174741</v>
      </c>
      <c r="H3" s="13">
        <f ca="1">+G3*(0.89-(RAND()/10))</f>
        <v>82.142205183761078</v>
      </c>
      <c r="I3" s="13">
        <f ca="1">+H3*(0.88-(RAND()/10))</f>
        <v>65.961392497274858</v>
      </c>
    </row>
    <row r="4" spans="1:9" x14ac:dyDescent="0.3">
      <c r="B4" s="2"/>
      <c r="E4" s="6"/>
      <c r="F4" s="6"/>
      <c r="G4" s="6"/>
      <c r="H4" s="6"/>
      <c r="I4" s="6"/>
    </row>
    <row r="5" spans="1:9" x14ac:dyDescent="0.3">
      <c r="B5" s="2" t="s">
        <v>5</v>
      </c>
      <c r="E5" s="6"/>
      <c r="F5" s="6"/>
      <c r="G5" s="6"/>
      <c r="H5" s="6"/>
      <c r="I5" s="6"/>
    </row>
    <row r="6" spans="1:9" x14ac:dyDescent="0.3">
      <c r="C6" s="1" t="s">
        <v>6</v>
      </c>
      <c r="E6" s="6">
        <f>+E$3*0.33</f>
        <v>39.6</v>
      </c>
      <c r="F6" s="6">
        <f t="shared" ref="F6:I6" ca="1" si="1">+F$3*0.33</f>
        <v>34.900716418043103</v>
      </c>
      <c r="G6" s="6">
        <f t="shared" ca="1" si="1"/>
        <v>30.751219730277665</v>
      </c>
      <c r="H6" s="6">
        <f t="shared" ca="1" si="1"/>
        <v>27.106927710641155</v>
      </c>
      <c r="I6" s="6">
        <f t="shared" ca="1" si="1"/>
        <v>21.767259524100705</v>
      </c>
    </row>
    <row r="7" spans="1:9" x14ac:dyDescent="0.3">
      <c r="C7" s="1" t="s">
        <v>7</v>
      </c>
      <c r="E7" s="6">
        <f>+E$3*0.18</f>
        <v>21.599999999999998</v>
      </c>
      <c r="F7" s="6">
        <f t="shared" ref="F7:I7" ca="1" si="2">+F$3*0.18</f>
        <v>19.036754409841688</v>
      </c>
      <c r="G7" s="6">
        <f t="shared" ca="1" si="2"/>
        <v>16.773392580151452</v>
      </c>
      <c r="H7" s="6">
        <f t="shared" ca="1" si="2"/>
        <v>14.785596933076993</v>
      </c>
      <c r="I7" s="6">
        <f t="shared" ca="1" si="2"/>
        <v>11.873050649509475</v>
      </c>
    </row>
    <row r="8" spans="1:9" x14ac:dyDescent="0.3">
      <c r="C8" s="1" t="s">
        <v>8</v>
      </c>
      <c r="E8" s="6">
        <f>+E$3*0.15</f>
        <v>18</v>
      </c>
      <c r="F8" s="6">
        <f t="shared" ref="F8:I8" ca="1" si="3">+F$3*0.15</f>
        <v>15.863962008201408</v>
      </c>
      <c r="G8" s="6">
        <f t="shared" ca="1" si="3"/>
        <v>13.977827150126211</v>
      </c>
      <c r="H8" s="6">
        <f t="shared" ca="1" si="3"/>
        <v>12.321330777564162</v>
      </c>
      <c r="I8" s="6">
        <f t="shared" ca="1" si="3"/>
        <v>9.8942088745912287</v>
      </c>
    </row>
    <row r="9" spans="1:9" x14ac:dyDescent="0.3">
      <c r="C9" s="1" t="s">
        <v>9</v>
      </c>
      <c r="E9" s="6">
        <f>+E$3-SUM(E6:E8)</f>
        <v>40.799999999999997</v>
      </c>
      <c r="F9" s="6">
        <f t="shared" ref="F9:I9" ca="1" si="4">+F$3-SUM(F6:F8)</f>
        <v>35.958313885256516</v>
      </c>
      <c r="G9" s="6">
        <f t="shared" ca="1" si="4"/>
        <v>31.683074873619411</v>
      </c>
      <c r="H9" s="6">
        <f t="shared" ca="1" si="4"/>
        <v>27.928349762478767</v>
      </c>
      <c r="I9" s="6">
        <f t="shared" ca="1" si="4"/>
        <v>22.426873449073447</v>
      </c>
    </row>
    <row r="10" spans="1:9" x14ac:dyDescent="0.3">
      <c r="E10" s="6"/>
      <c r="F10" s="6"/>
      <c r="G10" s="6"/>
      <c r="H10" s="6"/>
      <c r="I10" s="6"/>
    </row>
    <row r="11" spans="1:9" x14ac:dyDescent="0.3">
      <c r="B11" s="2"/>
      <c r="E11" s="6"/>
      <c r="F11" s="6"/>
      <c r="G11" s="6"/>
      <c r="H11" s="6"/>
      <c r="I11" s="6"/>
    </row>
    <row r="12" spans="1:9" x14ac:dyDescent="0.3">
      <c r="E12" s="6"/>
      <c r="F12" s="6"/>
      <c r="G12" s="6"/>
      <c r="H12" s="6"/>
      <c r="I12" s="6"/>
    </row>
    <row r="13" spans="1:9" x14ac:dyDescent="0.3">
      <c r="E13" s="6"/>
      <c r="F13" s="6"/>
      <c r="G13" s="6"/>
      <c r="H13" s="6"/>
      <c r="I13" s="6"/>
    </row>
    <row r="14" spans="1:9" x14ac:dyDescent="0.3">
      <c r="E14" s="6"/>
      <c r="F14" s="6"/>
      <c r="G14" s="6"/>
      <c r="H14" s="6"/>
      <c r="I14" s="6"/>
    </row>
    <row r="15" spans="1:9" x14ac:dyDescent="0.3">
      <c r="E15" s="6"/>
      <c r="F15" s="6"/>
      <c r="G15" s="6"/>
      <c r="H15" s="6"/>
      <c r="I15" s="6"/>
    </row>
  </sheetData>
  <printOptions horizontalCentered="1"/>
  <pageMargins left="0.7" right="0.7" top="1.5" bottom="0.75" header="0.3" footer="0.3"/>
  <pageSetup scale="75" orientation="landscape" r:id="rId1"/>
  <headerFooter>
    <oddHeader>&amp;Las of: &amp;D&amp;CCargaPara.Me
Info Sheet&amp;Rsumulation data</oddHeader>
    <oddFooter>&amp;L@ all rights reserved&amp;C- &amp;P of 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443E-2AA1-49F1-95B0-7BF6692D6AB7}">
  <sheetPr>
    <pageSetUpPr fitToPage="1"/>
  </sheetPr>
  <dimension ref="A1:I17"/>
  <sheetViews>
    <sheetView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RowHeight="14" x14ac:dyDescent="0.3"/>
  <cols>
    <col min="1" max="1" width="13.83203125" style="9" bestFit="1" customWidth="1"/>
    <col min="2" max="2" width="24.58203125" style="1" customWidth="1"/>
    <col min="3" max="3" width="17" style="1" bestFit="1" customWidth="1"/>
    <col min="4" max="4" width="2.58203125" style="1" customWidth="1"/>
    <col min="5" max="9" width="11.9140625" style="1" bestFit="1" customWidth="1"/>
    <col min="10" max="10" width="2.58203125" style="1" customWidth="1"/>
    <col min="11" max="16384" width="8.6640625" style="1"/>
  </cols>
  <sheetData>
    <row r="1" spans="1:9" x14ac:dyDescent="0.3">
      <c r="B1" s="14" t="s">
        <v>1</v>
      </c>
      <c r="C1" s="2" t="s">
        <v>2</v>
      </c>
      <c r="D1" s="2"/>
      <c r="E1" s="2"/>
      <c r="F1" s="2"/>
      <c r="G1" s="2"/>
      <c r="H1" s="2"/>
      <c r="I1" s="2"/>
    </row>
    <row r="2" spans="1:9" x14ac:dyDescent="0.3">
      <c r="A2" s="10">
        <f ca="1">NOW()</f>
        <v>45007.582632638892</v>
      </c>
      <c r="B2" s="14" t="s">
        <v>4</v>
      </c>
      <c r="C2" s="11"/>
      <c r="D2" s="2"/>
      <c r="E2" s="2">
        <f ca="1">YEAR(A2)-1</f>
        <v>2022</v>
      </c>
      <c r="F2" s="2">
        <f ca="1">+E2-1</f>
        <v>2021</v>
      </c>
      <c r="G2" s="2">
        <f t="shared" ref="G2:I2" ca="1" si="0">+F2-1</f>
        <v>2020</v>
      </c>
      <c r="H2" s="2">
        <f t="shared" ca="1" si="0"/>
        <v>2019</v>
      </c>
      <c r="I2" s="2">
        <f t="shared" ca="1" si="0"/>
        <v>2018</v>
      </c>
    </row>
    <row r="3" spans="1:9" x14ac:dyDescent="0.3">
      <c r="B3" s="2" t="s">
        <v>24</v>
      </c>
      <c r="E3" s="15">
        <f>SUM(E6:E9)</f>
        <v>2123.1423999999997</v>
      </c>
      <c r="F3" s="15">
        <f t="shared" ref="F3:I3" ca="1" si="1">SUM(F6:F9)</f>
        <v>1910.751973817391</v>
      </c>
      <c r="G3" s="15">
        <f t="shared" ca="1" si="1"/>
        <v>1716.159353316481</v>
      </c>
      <c r="H3" s="15">
        <f t="shared" ca="1" si="1"/>
        <v>1486.6530880036416</v>
      </c>
      <c r="I3" s="15">
        <f t="shared" ca="1" si="1"/>
        <v>1253.0126157789232</v>
      </c>
    </row>
    <row r="4" spans="1:9" x14ac:dyDescent="0.3">
      <c r="B4" s="2"/>
      <c r="E4" s="7"/>
      <c r="F4" s="7"/>
      <c r="G4" s="7"/>
      <c r="H4" s="7"/>
      <c r="I4" s="7"/>
    </row>
    <row r="5" spans="1:9" x14ac:dyDescent="0.3">
      <c r="B5" s="2" t="s">
        <v>25</v>
      </c>
      <c r="E5" s="7"/>
      <c r="F5" s="7"/>
      <c r="G5" s="7"/>
      <c r="H5" s="7"/>
      <c r="I5" s="7"/>
    </row>
    <row r="6" spans="1:9" x14ac:dyDescent="0.3">
      <c r="C6" s="1" t="s">
        <v>15</v>
      </c>
      <c r="E6" s="16">
        <f>(+CargaParaMe_revenue!E$3)*E12</f>
        <v>1808.6399999999999</v>
      </c>
      <c r="F6" s="16">
        <f ca="1">(+CargaParaMe_revenue!F$3)*F12</f>
        <v>1629.8240285895733</v>
      </c>
      <c r="G6" s="16">
        <f ca="1">(+CargaParaMe_revenue!G$3)*G12</f>
        <v>1465.7447458412692</v>
      </c>
      <c r="H6" s="16">
        <f ca="1">(+CargaParaMe_revenue!H$3)*H12</f>
        <v>1271.3808133956163</v>
      </c>
      <c r="I6" s="16">
        <f ca="1">(+CargaParaMe_revenue!I$3)*I12</f>
        <v>1072.9702738308563</v>
      </c>
    </row>
    <row r="7" spans="1:9" x14ac:dyDescent="0.3">
      <c r="C7" s="1" t="s">
        <v>16</v>
      </c>
      <c r="E7" s="16">
        <f>(+CargaParaMe_revenue!E$3)*E13</f>
        <v>175.84</v>
      </c>
      <c r="F7" s="16">
        <f ca="1">(+CargaParaMe_revenue!F$3)*F13</f>
        <v>158.28332765549882</v>
      </c>
      <c r="G7" s="16">
        <f ca="1">(+CargaParaMe_revenue!G$3)*G13</f>
        <v>142.19391944774998</v>
      </c>
      <c r="H7" s="16">
        <f ca="1">(+CargaParaMe_revenue!H$3)*H13</f>
        <v>123.20430000280228</v>
      </c>
      <c r="I7" s="16">
        <f ca="1">(+CargaParaMe_revenue!I$3)*I13</f>
        <v>103.86392815538896</v>
      </c>
    </row>
    <row r="8" spans="1:9" x14ac:dyDescent="0.3">
      <c r="C8" s="1" t="s">
        <v>17</v>
      </c>
      <c r="E8" s="16">
        <f>(+CargaParaMe_revenue!E$3)*E14</f>
        <v>25.622400000000003</v>
      </c>
      <c r="F8" s="16">
        <f ca="1">(+CargaParaMe_revenue!F$3)*F14</f>
        <v>22.787854455702192</v>
      </c>
      <c r="G8" s="16">
        <f ca="1">(+CargaParaMe_revenue!G$3)*G14</f>
        <v>20.222646445477896</v>
      </c>
      <c r="H8" s="16">
        <f ca="1">(+CargaParaMe_revenue!H$3)*H14</f>
        <v>17.305811000924223</v>
      </c>
      <c r="I8" s="16">
        <f ca="1">(+CargaParaMe_revenue!I$3)*I14</f>
        <v>14.406489374261355</v>
      </c>
    </row>
    <row r="9" spans="1:9" x14ac:dyDescent="0.3">
      <c r="C9" s="1" t="s">
        <v>18</v>
      </c>
      <c r="E9" s="16">
        <f>(+CargaParaMe_revenue!E$3)*E15</f>
        <v>113.03999999999999</v>
      </c>
      <c r="F9" s="16">
        <f ca="1">(+CargaParaMe_revenue!F$3)*F15</f>
        <v>99.856763116616492</v>
      </c>
      <c r="G9" s="16">
        <f ca="1">(+CargaParaMe_revenue!G$3)*G15</f>
        <v>87.998041581983856</v>
      </c>
      <c r="H9" s="16">
        <f ca="1">(+CargaParaMe_revenue!H$3)*H15</f>
        <v>74.762163604298962</v>
      </c>
      <c r="I9" s="16">
        <f ca="1">(+CargaParaMe_revenue!I$3)*I15</f>
        <v>61.771924418416688</v>
      </c>
    </row>
    <row r="10" spans="1:9" x14ac:dyDescent="0.3">
      <c r="E10" s="6"/>
      <c r="F10" s="6"/>
      <c r="G10" s="6"/>
      <c r="H10" s="6"/>
      <c r="I10" s="6"/>
    </row>
    <row r="11" spans="1:9" x14ac:dyDescent="0.3">
      <c r="B11" s="2" t="s">
        <v>22</v>
      </c>
      <c r="E11" s="6"/>
      <c r="F11" s="6"/>
      <c r="G11" s="6"/>
      <c r="H11" s="6"/>
      <c r="I11" s="6"/>
    </row>
    <row r="12" spans="1:9" ht="14.5" x14ac:dyDescent="0.3">
      <c r="B12" s="17" t="s">
        <v>23</v>
      </c>
      <c r="C12" s="1" t="s">
        <v>15</v>
      </c>
      <c r="E12" s="18">
        <v>0.72</v>
      </c>
      <c r="F12" s="18">
        <f>+E12-0.000135</f>
        <v>0.71986499999999998</v>
      </c>
      <c r="G12" s="18">
        <f t="shared" ref="G12:I15" si="2">+F12-0.000135</f>
        <v>0.71972999999999998</v>
      </c>
      <c r="H12" s="18">
        <f t="shared" si="2"/>
        <v>0.71959499999999998</v>
      </c>
      <c r="I12" s="18">
        <f t="shared" si="2"/>
        <v>0.71945999999999999</v>
      </c>
    </row>
    <row r="13" spans="1:9" x14ac:dyDescent="0.3">
      <c r="C13" s="1" t="s">
        <v>16</v>
      </c>
      <c r="E13" s="18">
        <v>7.0000000000000007E-2</v>
      </c>
      <c r="F13" s="18">
        <f>+E13-0.000089</f>
        <v>6.9911000000000001E-2</v>
      </c>
      <c r="G13" s="18">
        <f t="shared" ref="G13:I13" si="3">+F13-0.000089</f>
        <v>6.9821999999999995E-2</v>
      </c>
      <c r="H13" s="18">
        <f t="shared" si="3"/>
        <v>6.9732999999999989E-2</v>
      </c>
      <c r="I13" s="18">
        <f t="shared" si="3"/>
        <v>6.9643999999999984E-2</v>
      </c>
    </row>
    <row r="14" spans="1:9" x14ac:dyDescent="0.3">
      <c r="C14" s="1" t="s">
        <v>17</v>
      </c>
      <c r="E14" s="18">
        <v>1.0200000000000001E-2</v>
      </c>
      <c r="F14" s="18">
        <f>+E14-0.000135</f>
        <v>1.0065000000000001E-2</v>
      </c>
      <c r="G14" s="18">
        <f t="shared" si="2"/>
        <v>9.9300000000000013E-3</v>
      </c>
      <c r="H14" s="18">
        <f t="shared" si="2"/>
        <v>9.7950000000000016E-3</v>
      </c>
      <c r="I14" s="18">
        <f t="shared" si="2"/>
        <v>9.6600000000000019E-3</v>
      </c>
    </row>
    <row r="15" spans="1:9" x14ac:dyDescent="0.3">
      <c r="C15" s="1" t="s">
        <v>18</v>
      </c>
      <c r="E15" s="18">
        <v>4.4999999999999998E-2</v>
      </c>
      <c r="F15" s="18">
        <f>+E15-0.000895</f>
        <v>4.4104999999999998E-2</v>
      </c>
      <c r="G15" s="18">
        <f t="shared" ref="G15:I15" si="4">+F15-0.000895</f>
        <v>4.3209999999999998E-2</v>
      </c>
      <c r="H15" s="18">
        <f t="shared" si="4"/>
        <v>4.2314999999999998E-2</v>
      </c>
      <c r="I15" s="18">
        <f t="shared" si="4"/>
        <v>4.1419999999999998E-2</v>
      </c>
    </row>
    <row r="17" spans="2:9" x14ac:dyDescent="0.3">
      <c r="B17" s="2" t="s">
        <v>26</v>
      </c>
      <c r="E17" s="19">
        <f>(+CargaParaMe_revenue!E$3)-SUM(E6:E9)</f>
        <v>388.85760000000028</v>
      </c>
      <c r="F17" s="19">
        <f ca="1">(+CargaParaMe_revenue!F$3)-SUM(F6:F9)</f>
        <v>353.31702327174844</v>
      </c>
      <c r="G17" s="19">
        <f ca="1">(+CargaParaMe_revenue!G$3)-SUM(G6:G9)</f>
        <v>320.36093323718387</v>
      </c>
      <c r="H17" s="19">
        <f ca="1">(+CargaParaMe_revenue!H$3)-SUM(H6:H9)</f>
        <v>280.1474225552372</v>
      </c>
      <c r="I17" s="19">
        <f ca="1">(+CargaParaMe_revenue!I$3)-SUM(I6:I9)</f>
        <v>238.34239190858739</v>
      </c>
    </row>
  </sheetData>
  <printOptions horizontalCentered="1"/>
  <pageMargins left="0.7" right="0.7" top="1.5" bottom="0.75" header="0.3" footer="0.3"/>
  <pageSetup scale="69" orientation="landscape" r:id="rId1"/>
  <headerFooter>
    <oddHeader>&amp;Las of: &amp;D&amp;CCargaPara.Me
Info Sheet&amp;Rsumulation data</oddHeader>
    <oddFooter>&amp;L@ all rights reserved&amp;C- &amp;P of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CargaParaMe_summary</vt:lpstr>
      <vt:lpstr>CargaParaMe_revenue</vt:lpstr>
      <vt:lpstr>CargaParaMe_employees</vt:lpstr>
      <vt:lpstr>CargaParaMe_locations</vt:lpstr>
      <vt:lpstr>CargaParaMe_costs</vt:lpstr>
      <vt:lpstr>CargaParaMe_costs!Print_Area</vt:lpstr>
      <vt:lpstr>CargaParaMe_employees!Print_Area</vt:lpstr>
      <vt:lpstr>CargaParaMe_locations!Print_Area</vt:lpstr>
      <vt:lpstr>CargaParaMe_revenue!Print_Area</vt:lpstr>
      <vt:lpstr>CargaParaMe_summary!Print_Area</vt:lpstr>
      <vt:lpstr>CargaParaMe_costs!Print_Titles</vt:lpstr>
      <vt:lpstr>CargaParaMe_employees!Print_Titles</vt:lpstr>
      <vt:lpstr>CargaParaMe_locations!Print_Titles</vt:lpstr>
      <vt:lpstr>CargaParaMe_revenue!Print_Titles</vt:lpstr>
      <vt:lpstr>CargaParaMe_summary!Print_Titles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Carga Para Me SA - Information</dc:title>
  <dc:subject>as of Mar-2023</dc:subject>
  <dc:creator>Patrick Slattery</dc:creator>
  <cp:keywords>CPM;ISQS</cp:keywords>
  <cp:lastModifiedBy>Patrick Slattery</cp:lastModifiedBy>
  <cp:lastPrinted>2023-03-22T17:58:13Z</cp:lastPrinted>
  <dcterms:created xsi:type="dcterms:W3CDTF">2023-03-22T17:06:54Z</dcterms:created>
  <dcterms:modified xsi:type="dcterms:W3CDTF">2023-03-22T18:00:11Z</dcterms:modified>
</cp:coreProperties>
</file>