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ummings\Desktop\"/>
    </mc:Choice>
  </mc:AlternateContent>
  <xr:revisionPtr revIDLastSave="0" documentId="13_ncr:1_{681729B6-8344-4779-993C-1616E8905EAC}" xr6:coauthVersionLast="47" xr6:coauthVersionMax="47" xr10:uidLastSave="{00000000-0000-0000-0000-000000000000}"/>
  <bookViews>
    <workbookView xWindow="-108" yWindow="-108" windowWidth="30936" windowHeight="16896" xr2:uid="{2816DA80-98C1-4FDC-B0B5-DD3B3B5DC240}"/>
  </bookViews>
  <sheets>
    <sheet name="Levels 4-6" sheetId="1" r:id="rId1"/>
    <sheet name="Service Rq - $ submitted" sheetId="7" r:id="rId2"/>
    <sheet name="Service Rq - # submissions" sheetId="8" r:id="rId3"/>
    <sheet name="Service Rq - $ awarded" sheetId="9" r:id="rId4"/>
    <sheet name="Service Rq - # awards" sheetId="10" r:id="rId5"/>
    <sheet name="LPD - $ submitted" sheetId="12" r:id="rId6"/>
  </sheets>
  <definedNames>
    <definedName name="_Hlk62658187" localSheetId="0">'Levels 4-6'!$D$212</definedName>
  </definedNames>
  <calcPr calcId="191028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1" i="1" l="1"/>
  <c r="N242" i="1"/>
  <c r="N243" i="1"/>
  <c r="N244" i="1"/>
  <c r="N245" i="1"/>
  <c r="N246" i="1"/>
  <c r="N241" i="1"/>
  <c r="N260" i="1"/>
  <c r="N232" i="1" l="1"/>
  <c r="N256" i="1"/>
  <c r="N255" i="1"/>
  <c r="N258" i="1"/>
  <c r="N259" i="1"/>
  <c r="N236" i="1"/>
  <c r="N195" i="1"/>
  <c r="N163" i="1"/>
  <c r="N257" i="1" l="1"/>
  <c r="N240" i="1"/>
  <c r="N239" i="1"/>
  <c r="N252" i="1"/>
  <c r="N233" i="1"/>
  <c r="N234" i="1"/>
  <c r="N230" i="1"/>
  <c r="N253" i="1"/>
  <c r="N254" i="1"/>
  <c r="N220" i="1"/>
  <c r="N231" i="1"/>
  <c r="N226" i="1"/>
  <c r="N227" i="1"/>
  <c r="N151" i="1"/>
  <c r="N30" i="1"/>
  <c r="N225" i="1"/>
  <c r="N237" i="1"/>
  <c r="N229" i="1"/>
  <c r="N238" i="1"/>
  <c r="N251" i="1"/>
  <c r="N248" i="1"/>
  <c r="N249" i="1"/>
  <c r="N250" i="1"/>
  <c r="N146" i="1"/>
  <c r="N148" i="1"/>
  <c r="N149" i="1"/>
  <c r="N223" i="1"/>
  <c r="N150" i="1"/>
  <c r="N224" i="1"/>
  <c r="N143" i="1"/>
  <c r="N247" i="1"/>
  <c r="N186" i="1"/>
  <c r="N120" i="1"/>
  <c r="N29" i="1"/>
  <c r="L35" i="8"/>
  <c r="L41" i="8" s="1"/>
  <c r="L39" i="8"/>
  <c r="L38" i="8"/>
  <c r="L37" i="8"/>
  <c r="L36" i="8"/>
  <c r="J35" i="7"/>
  <c r="N175" i="1"/>
  <c r="N166" i="1"/>
  <c r="N168" i="1"/>
  <c r="N65" i="1" l="1"/>
  <c r="N179" i="1"/>
  <c r="N202" i="1"/>
  <c r="N164" i="1"/>
  <c r="N228" i="1"/>
  <c r="N192" i="1"/>
  <c r="N217" i="1"/>
  <c r="N180" i="1"/>
  <c r="N184" i="1"/>
  <c r="K34" i="7"/>
  <c r="L37" i="7"/>
  <c r="L36" i="7"/>
  <c r="M36" i="7"/>
  <c r="L35" i="7"/>
  <c r="M35" i="7"/>
  <c r="M37" i="7"/>
  <c r="K35" i="7"/>
  <c r="I34" i="7"/>
  <c r="K37" i="7"/>
  <c r="K36" i="7"/>
  <c r="J37" i="7"/>
  <c r="J36" i="7"/>
  <c r="I37" i="7"/>
  <c r="I36" i="7"/>
  <c r="I35" i="7"/>
  <c r="H37" i="7"/>
  <c r="H34" i="7" s="1"/>
  <c r="H35" i="7"/>
  <c r="H36" i="7"/>
  <c r="L34" i="7" l="1"/>
  <c r="J34" i="7"/>
  <c r="M34" i="7" s="1"/>
  <c r="K35" i="8"/>
  <c r="J37" i="8"/>
  <c r="K37" i="8"/>
  <c r="D29" i="8"/>
  <c r="J35" i="8"/>
  <c r="J36" i="8"/>
  <c r="J41" i="8" s="1"/>
  <c r="C29" i="8"/>
  <c r="B29" i="8"/>
  <c r="K38" i="8"/>
  <c r="J38" i="8"/>
  <c r="I38" i="8"/>
  <c r="H38" i="8"/>
  <c r="H36" i="8"/>
  <c r="I36" i="8"/>
  <c r="K36" i="8"/>
  <c r="I37" i="8"/>
  <c r="H37" i="8"/>
  <c r="H35" i="8"/>
  <c r="I35" i="8"/>
  <c r="H35" i="9"/>
  <c r="H34" i="9"/>
  <c r="H33" i="9"/>
  <c r="H32" i="9"/>
  <c r="H31" i="9"/>
  <c r="K34" i="10"/>
  <c r="J34" i="10"/>
  <c r="I34" i="10"/>
  <c r="H34" i="10"/>
  <c r="L33" i="10"/>
  <c r="L32" i="10"/>
  <c r="L31" i="10"/>
  <c r="K33" i="10"/>
  <c r="K32" i="10"/>
  <c r="K31" i="10"/>
  <c r="J33" i="10"/>
  <c r="J32" i="10"/>
  <c r="J31" i="10"/>
  <c r="I33" i="10"/>
  <c r="H33" i="10"/>
  <c r="I32" i="10"/>
  <c r="I31" i="10"/>
  <c r="H32" i="10"/>
  <c r="H31" i="10"/>
  <c r="H41" i="8" l="1"/>
  <c r="M35" i="8"/>
  <c r="K41" i="8"/>
  <c r="L34" i="10"/>
  <c r="N2" i="1" l="1"/>
  <c r="N162" i="1"/>
  <c r="N169" i="1"/>
  <c r="Q169" i="1" s="1"/>
  <c r="N144" i="1"/>
  <c r="N72" i="1"/>
  <c r="N188" i="1"/>
  <c r="N156" i="1"/>
  <c r="N185" i="1"/>
  <c r="N157" i="1"/>
  <c r="N183" i="1"/>
  <c r="N116" i="1"/>
  <c r="N187" i="1"/>
  <c r="N160" i="1"/>
  <c r="K13" i="12"/>
  <c r="K12" i="12"/>
  <c r="I15" i="12"/>
  <c r="I14" i="12"/>
  <c r="I13" i="12"/>
  <c r="I12" i="12"/>
  <c r="I6" i="12"/>
  <c r="K6" i="12" s="1"/>
  <c r="I9" i="12"/>
  <c r="K9" i="12" s="1"/>
  <c r="I8" i="12"/>
  <c r="K8" i="12" s="1"/>
  <c r="I7" i="12"/>
  <c r="K7" i="12" s="1"/>
  <c r="N59" i="1"/>
  <c r="N181" i="1"/>
  <c r="N219" i="1"/>
  <c r="N64" i="1"/>
  <c r="I41" i="8" l="1"/>
  <c r="N165" i="1"/>
  <c r="N199" i="1"/>
  <c r="N218" i="1"/>
  <c r="N170" i="1"/>
  <c r="N114" i="1"/>
  <c r="N121" i="1"/>
  <c r="N145" i="1"/>
  <c r="N216" i="1"/>
  <c r="N140" i="1"/>
  <c r="N139" i="1"/>
  <c r="N138" i="1"/>
  <c r="N142" i="1"/>
  <c r="N112" i="1"/>
  <c r="N61" i="1"/>
  <c r="N182" i="1"/>
  <c r="N100" i="1"/>
  <c r="N103" i="1"/>
  <c r="N24" i="1"/>
  <c r="N23" i="1"/>
  <c r="N101" i="1"/>
  <c r="N125" i="1"/>
  <c r="N118" i="1"/>
  <c r="N106" i="1"/>
  <c r="N32" i="1"/>
  <c r="N56" i="1"/>
  <c r="N104" i="1"/>
  <c r="N109" i="1"/>
  <c r="N131" i="1"/>
  <c r="N215" i="1"/>
  <c r="N198" i="1"/>
  <c r="N115" i="1"/>
  <c r="N197" i="1"/>
  <c r="N113" i="1"/>
  <c r="N107" i="1"/>
  <c r="N200" i="1"/>
  <c r="N108" i="1"/>
  <c r="N62" i="1"/>
  <c r="N137" i="1" l="1"/>
  <c r="N201" i="1"/>
  <c r="N58" i="1" l="1"/>
  <c r="N105" i="1" l="1"/>
  <c r="N134" i="1"/>
  <c r="N136" i="1"/>
  <c r="N117" i="1"/>
  <c r="N119" i="1"/>
  <c r="N18" i="1"/>
  <c r="N126" i="1"/>
  <c r="N130" i="1"/>
  <c r="N214" i="1"/>
  <c r="N222" i="1" l="1"/>
  <c r="N95" i="1"/>
  <c r="N19" i="1"/>
  <c r="N21" i="1"/>
  <c r="N16" i="1"/>
  <c r="N48" i="1"/>
  <c r="N141" i="1"/>
  <c r="N135" i="1"/>
  <c r="N212" i="1"/>
  <c r="N85" i="1"/>
  <c r="N171" i="1"/>
  <c r="N132" i="1"/>
  <c r="N50" i="1"/>
  <c r="N177" i="1"/>
  <c r="N54" i="1"/>
  <c r="N178" i="1" l="1"/>
  <c r="N55" i="1"/>
  <c r="N63" i="1"/>
  <c r="N47" i="1"/>
  <c r="N174" i="1"/>
  <c r="N69" i="1"/>
  <c r="N90" i="1"/>
  <c r="N68" i="1"/>
  <c r="N70" i="1"/>
  <c r="N124" i="1" l="1"/>
  <c r="N213" i="1"/>
  <c r="N88" i="1"/>
  <c r="N78" i="1" l="1"/>
  <c r="N99" i="1"/>
  <c r="N159" i="1" l="1"/>
  <c r="N11" i="1"/>
  <c r="N161" i="1"/>
  <c r="N17" i="1"/>
  <c r="N12" i="1"/>
  <c r="N93" i="1" l="1"/>
  <c r="N52" i="1" l="1"/>
  <c r="N96" i="1" l="1"/>
  <c r="N57" i="1"/>
  <c r="N45" i="1"/>
  <c r="N53" i="1"/>
  <c r="N97" i="1"/>
  <c r="N194" i="1" l="1"/>
  <c r="N196" i="1"/>
  <c r="N102" i="1"/>
  <c r="N133" i="1"/>
  <c r="N75" i="1" l="1"/>
  <c r="N128" i="1" l="1"/>
  <c r="N211" i="1" l="1"/>
  <c r="N94" i="1" l="1"/>
  <c r="N98" i="1"/>
  <c r="N83" i="1" l="1"/>
  <c r="N89" i="1" l="1"/>
  <c r="N66" i="1" l="1"/>
  <c r="L152" i="1" l="1"/>
  <c r="N122" i="1"/>
  <c r="N37" i="1" l="1"/>
  <c r="N74" i="1" l="1"/>
  <c r="N73" i="1"/>
  <c r="N71" i="1"/>
  <c r="N67" i="1"/>
  <c r="N155" i="1" l="1"/>
  <c r="N152" i="1"/>
  <c r="Q152" i="1" s="1"/>
  <c r="N5" i="1"/>
  <c r="N10" i="1"/>
  <c r="N13" i="1"/>
  <c r="N3" i="1"/>
  <c r="N51" i="1" l="1"/>
  <c r="N91" i="1" l="1"/>
  <c r="N129" i="1" l="1"/>
  <c r="N210" i="1" l="1"/>
  <c r="N147" i="1" l="1"/>
  <c r="N60" i="1" l="1"/>
  <c r="N42" i="1"/>
  <c r="N81" i="1" l="1"/>
  <c r="N35" i="1" l="1"/>
  <c r="N203" i="1" l="1"/>
  <c r="N205" i="1"/>
  <c r="N127" i="1" l="1"/>
  <c r="N39" i="1" l="1"/>
  <c r="N36" i="1" l="1"/>
  <c r="N86" i="1" l="1"/>
  <c r="N207" i="1"/>
  <c r="N209" i="1"/>
  <c r="N31" i="1" l="1"/>
  <c r="N9" i="1" l="1"/>
  <c r="N49" i="1"/>
  <c r="N92" i="1"/>
  <c r="N154" i="1"/>
  <c r="N173" i="1" l="1"/>
  <c r="N176" i="1"/>
  <c r="N208" i="1"/>
  <c r="N206" i="1"/>
  <c r="N204" i="1"/>
  <c r="N44" i="1"/>
  <c r="AD167" i="1"/>
  <c r="AC167" i="1"/>
  <c r="N167" i="1"/>
  <c r="N87" i="1"/>
  <c r="N172" i="1"/>
  <c r="N22" i="1"/>
  <c r="N190" i="1"/>
  <c r="N193" i="1"/>
  <c r="N34" i="1"/>
  <c r="N33" i="1"/>
  <c r="N84" i="1"/>
  <c r="N221" i="1"/>
  <c r="N123" i="1"/>
  <c r="N153" i="1"/>
  <c r="N27" i="1"/>
  <c r="N82" i="1"/>
  <c r="N80" i="1"/>
  <c r="N79" i="1"/>
  <c r="N26" i="1"/>
  <c r="N76" i="1"/>
  <c r="N43" i="1"/>
  <c r="Q43" i="1" s="1"/>
  <c r="N41" i="1"/>
  <c r="N191" i="1" l="1"/>
  <c r="N189" i="1"/>
  <c r="N15" i="1"/>
  <c r="N46" i="1"/>
  <c r="N20" i="1"/>
  <c r="N14" i="1"/>
  <c r="N40" i="1"/>
  <c r="N8" i="1"/>
  <c r="N25" i="1"/>
  <c r="N7" i="1"/>
  <c r="N6" i="1"/>
  <c r="N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tc={EF43ACEA-8587-4D7D-99FD-238F08EAAF5C}</author>
  </authors>
  <commentList>
    <comment ref="AA62" authorId="0" shapeId="0" xr:uid="{EF43ACEA-8587-4D7D-99FD-238F08EAAF5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Hows this going @Heinse, Laura (lheinse@uidaho.edu)?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tc={C6A7545D-EB1A-497C-8762-601EA9AD3975}</author>
  </authors>
  <commentList>
    <comment ref="M39" authorId="0" shapeId="0" xr:uid="{C6A7545D-EB1A-497C-8762-601EA9AD397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Nick, are you able to help me figure out why cell L39 and M35 are one point off? </t>
      </text>
    </comment>
  </commentList>
</comments>
</file>

<file path=xl/sharedStrings.xml><?xml version="1.0" encoding="utf-8"?>
<sst xmlns="http://schemas.openxmlformats.org/spreadsheetml/2006/main" count="5190" uniqueCount="1453">
  <si>
    <t>PI</t>
  </si>
  <si>
    <t>College</t>
  </si>
  <si>
    <t>Department</t>
  </si>
  <si>
    <t>Proposal Title</t>
  </si>
  <si>
    <t>Source</t>
  </si>
  <si>
    <t>Program 1</t>
  </si>
  <si>
    <t>Program 2</t>
  </si>
  <si>
    <t>VERAS #</t>
  </si>
  <si>
    <t>Limited Submission?</t>
  </si>
  <si>
    <t>TDX PDA Level</t>
  </si>
  <si>
    <t>RFD Awd Type</t>
  </si>
  <si>
    <t>Direct Costs Requested</t>
  </si>
  <si>
    <t>F&amp;A</t>
  </si>
  <si>
    <t>Total Budget Request</t>
  </si>
  <si>
    <t>Date Submitted or Due</t>
  </si>
  <si>
    <t>FY Submission</t>
  </si>
  <si>
    <t>Amt Awarded</t>
  </si>
  <si>
    <t>Cost Share Amt</t>
  </si>
  <si>
    <t>ORS?</t>
  </si>
  <si>
    <t>M&amp;Q?</t>
  </si>
  <si>
    <t>Cost Share Source</t>
  </si>
  <si>
    <t>Notification Date</t>
  </si>
  <si>
    <t>FY Award</t>
  </si>
  <si>
    <t>Start date</t>
  </si>
  <si>
    <t>End date</t>
  </si>
  <si>
    <t>Status</t>
  </si>
  <si>
    <t>Declined Follow Up Notes</t>
  </si>
  <si>
    <t>RFD Contact</t>
  </si>
  <si>
    <t># Postdocs</t>
  </si>
  <si>
    <t># Phd Students</t>
  </si>
  <si>
    <t># Masters Students</t>
  </si>
  <si>
    <t># UG Students</t>
  </si>
  <si>
    <t>Program Officer Name</t>
  </si>
  <si>
    <t>PO Email</t>
  </si>
  <si>
    <t xml:space="preserve">Alves-Foss, James </t>
  </si>
  <si>
    <t>ENGR</t>
  </si>
  <si>
    <t>Center for Secure and Dependable Systems</t>
  </si>
  <si>
    <t>Semantically Directed Decompilation of Binaries for Targeted Micropatching</t>
  </si>
  <si>
    <t xml:space="preserve">DARPA </t>
  </si>
  <si>
    <t>I2O</t>
  </si>
  <si>
    <t>HR001119S0089</t>
  </si>
  <si>
    <t>V19626</t>
  </si>
  <si>
    <t>N</t>
  </si>
  <si>
    <t>Large (&gt;$1M)</t>
  </si>
  <si>
    <t>FY20</t>
  </si>
  <si>
    <t>N/A</t>
  </si>
  <si>
    <t>n/a</t>
  </si>
  <si>
    <t>Declined</t>
  </si>
  <si>
    <t>CC</t>
  </si>
  <si>
    <t>Sergey Bratus</t>
  </si>
  <si>
    <t xml:space="preserve">AMP@darpa.mil </t>
  </si>
  <si>
    <t>Left U of I</t>
  </si>
  <si>
    <t>Dousay, Tonia</t>
  </si>
  <si>
    <t>CEHHS</t>
  </si>
  <si>
    <t>Curriculum and Instruction</t>
  </si>
  <si>
    <t xml:space="preserve">Outcropping COVID19: Removing barriers to access by reimagining Geology field learning experiences with mixed realities </t>
  </si>
  <si>
    <t>Spencer Foundation</t>
  </si>
  <si>
    <t>COVID-19</t>
  </si>
  <si>
    <t>V200615</t>
  </si>
  <si>
    <t>Regular (&lt;$1M)</t>
  </si>
  <si>
    <t>FY21</t>
  </si>
  <si>
    <t>No further outreach</t>
  </si>
  <si>
    <t>Garrison, Leonard</t>
  </si>
  <si>
    <t>CLASS</t>
  </si>
  <si>
    <t>Lionel Hampton School of Music</t>
  </si>
  <si>
    <t>Fulbright Scholar, France</t>
  </si>
  <si>
    <t>Fulbright</t>
  </si>
  <si>
    <t>Faculty Scholar</t>
  </si>
  <si>
    <t>Individual</t>
  </si>
  <si>
    <t>Aferdita Krasniqi</t>
  </si>
  <si>
    <t>EuropeEurasia@iie.org</t>
  </si>
  <si>
    <t>CAREER Ineligible</t>
  </si>
  <si>
    <t>Schiele, Nathan</t>
  </si>
  <si>
    <t>Biological Engineering</t>
  </si>
  <si>
    <t>Engineering developmentally guided functionally distinct tendon models</t>
  </si>
  <si>
    <t>NIH</t>
  </si>
  <si>
    <t>PAR-20-084</t>
  </si>
  <si>
    <t xml:space="preserve"> NIBIB R21 Trailblazer</t>
  </si>
  <si>
    <t>V200106</t>
  </si>
  <si>
    <t>Resubmit?</t>
  </si>
  <si>
    <t>Randy King, Ph.D.</t>
  </si>
  <si>
    <t>mailto:Randy.King@nih.gov</t>
  </si>
  <si>
    <t>Resubmit Declined</t>
  </si>
  <si>
    <t>Stanley, Jessica</t>
  </si>
  <si>
    <t>SCIENCE</t>
  </si>
  <si>
    <t>Geological Sciences</t>
  </si>
  <si>
    <t>Collaborative Research: Exploring the tempo of exhumation and relief development to investigate mantle-to-surface connections around the Yellowstone hotspot</t>
  </si>
  <si>
    <t>NSF</t>
  </si>
  <si>
    <t>Tectonics</t>
  </si>
  <si>
    <t>NSF 17-555</t>
  </si>
  <si>
    <t>Resubmit Awarded</t>
  </si>
  <si>
    <t>Stephen S. Harlan</t>
  </si>
  <si>
    <t>sharlan@nsf.gov</t>
  </si>
  <si>
    <t>Vasdekis, Andreas</t>
  </si>
  <si>
    <t>Physics</t>
  </si>
  <si>
    <t>CAREER: single-cell fitness, mutation, and selection dynamics under nutrient limitation</t>
  </si>
  <si>
    <t>CAREER</t>
  </si>
  <si>
    <t>NSF 17-537</t>
  </si>
  <si>
    <t>Rita K. Miller</t>
  </si>
  <si>
    <t>rimiller@nsf.gov</t>
  </si>
  <si>
    <t>Resubmit Pending</t>
  </si>
  <si>
    <t>Wolf, Brian</t>
  </si>
  <si>
    <t>Sociology and Anthropology</t>
  </si>
  <si>
    <t>Fulbright Scholar, New Zealand</t>
  </si>
  <si>
    <t>Michelle Bolourchi</t>
  </si>
  <si>
    <t>eastasiapacific@iie.org</t>
  </si>
  <si>
    <t>LS No Outreach</t>
  </si>
  <si>
    <t>NRT</t>
  </si>
  <si>
    <t>Wu, Xian (Sarah)</t>
  </si>
  <si>
    <t>Milk Processing by A Novel Continuous-Flow Liquid-Phase Plasma Discharge Technology</t>
  </si>
  <si>
    <t>USDA-NIFA</t>
  </si>
  <si>
    <t>AFRI-FASP</t>
  </si>
  <si>
    <t>Strengthening Standard</t>
  </si>
  <si>
    <t>V200317</t>
  </si>
  <si>
    <t>Hongda Chen</t>
  </si>
  <si>
    <t>hongda.chen@usda.gov</t>
  </si>
  <si>
    <t>RII Track 4</t>
  </si>
  <si>
    <t>Ytreberg, Frederick (Marty)</t>
  </si>
  <si>
    <t>Discovering broad-spectrum peptide therapeutics against coronaviruses</t>
  </si>
  <si>
    <t>NOT-AI-20-031</t>
  </si>
  <si>
    <t>V200480</t>
  </si>
  <si>
    <t>07/01/202</t>
  </si>
  <si>
    <t>Erik J. Stemmy, Ph.D.</t>
  </si>
  <si>
    <t>erik.stemmy@nih.gov</t>
  </si>
  <si>
    <t>CNH2, now DISES</t>
  </si>
  <si>
    <t>Durgesh, Vibhav</t>
  </si>
  <si>
    <t>Mechanical Engineering</t>
  </si>
  <si>
    <t>Supersonic Wind Tunnel</t>
  </si>
  <si>
    <t>Young Faculty Award</t>
  </si>
  <si>
    <t>V201170</t>
  </si>
  <si>
    <t>FY22</t>
  </si>
  <si>
    <t>YFA2021@darpa.mil</t>
  </si>
  <si>
    <t>S-STEM</t>
  </si>
  <si>
    <t>Eitel, Jan</t>
  </si>
  <si>
    <t xml:space="preserve">A remotely sensed tree growth monitoring system (TGMS) to support, augment, and reduce uncertainties in the NASA Carbon Monitoring System in evergreen needle leaf forests </t>
  </si>
  <si>
    <t>NASA</t>
  </si>
  <si>
    <t>Carbon Monitoring System</t>
  </si>
  <si>
    <t>V201081</t>
  </si>
  <si>
    <t>Hank Margolis</t>
  </si>
  <si>
    <t xml:space="preserve">
Hank.A.Margolis@nasa.gov</t>
  </si>
  <si>
    <t>Langman, Jeffrey</t>
  </si>
  <si>
    <t>Evolution of Sulfur Oxidation in Iron Sulfide Minerals and Controls on Mineral Decomposition and Acid Generation </t>
  </si>
  <si>
    <t>DOI</t>
  </si>
  <si>
    <t>Office of Surface Mining Reclamation and Enforcemetn</t>
  </si>
  <si>
    <t>Mine Drainage Technology Initiative (MDTI) Program</t>
  </si>
  <si>
    <t>V200765</t>
  </si>
  <si>
    <t>Yolande J.C. Norman-Moore</t>
  </si>
  <si>
    <t>ynorman@osmre.gov</t>
  </si>
  <si>
    <t>RII Track-4:NSF: Grain Repulsive Force and Ejected Particles during Weathering of Carbonat
e Minerals: An Examination of the New Carbonate Weathering Mechanism</t>
  </si>
  <si>
    <t>EPSCoR RII Track-4</t>
  </si>
  <si>
    <t>NSF 20-543</t>
  </si>
  <si>
    <t>V210078</t>
  </si>
  <si>
    <t>Y-LS</t>
  </si>
  <si>
    <t>Timothy M. VanReken</t>
  </si>
  <si>
    <t>tvanreke@nsf.gov</t>
  </si>
  <si>
    <t>Mirkouei, Amin</t>
  </si>
  <si>
    <t>Idaho Falls Center</t>
  </si>
  <si>
    <t>CAREER: Understanding the Effects of Physiocochemical Treatments on Upgrading Pyrolysis-Derived Oil</t>
  </si>
  <si>
    <t>NSF 20-525</t>
  </si>
  <si>
    <t>V200580</t>
  </si>
  <si>
    <t>Richard B Dickinson</t>
  </si>
  <si>
    <t>rdickins@nsf.gov</t>
  </si>
  <si>
    <t>Robertson, Daniel</t>
  </si>
  <si>
    <t>Agricultural Mechanics (AgMEQ): A Multiscale Engineering Systems Approach to Innovating Crops for the
Future</t>
  </si>
  <si>
    <t>FFAR</t>
  </si>
  <si>
    <t>New Innovator in Food and Agriculture</t>
  </si>
  <si>
    <t>V210445</t>
  </si>
  <si>
    <t>Smentkowski, Brian</t>
  </si>
  <si>
    <t>CETL</t>
  </si>
  <si>
    <t xml:space="preserve">Expanding and Strengthening Education Access, Infrastructure, Delivery and Resilience at the University of Idaho </t>
  </si>
  <si>
    <t>U.S. Department of Ed</t>
  </si>
  <si>
    <t>IREPO</t>
  </si>
  <si>
    <t>V201039</t>
  </si>
  <si>
    <t>Karen Epps</t>
  </si>
  <si>
    <t>Karen.Epps@ed.gov</t>
  </si>
  <si>
    <t>Smith, Lachelle</t>
  </si>
  <si>
    <t>WWAMI</t>
  </si>
  <si>
    <t>Project ECHO</t>
  </si>
  <si>
    <t>HRSA Telehealth Technology-Enabled Learning Program (TTELP)</t>
  </si>
  <si>
    <t>HRSA</t>
  </si>
  <si>
    <t>21-107</t>
  </si>
  <si>
    <t>V210601</t>
  </si>
  <si>
    <t>Carlos Mena</t>
  </si>
  <si>
    <t xml:space="preserve">
cmena@hrsa.gov</t>
  </si>
  <si>
    <t>Utgikar, Vivek</t>
  </si>
  <si>
    <t>Chemical &amp; Materials Engineering</t>
  </si>
  <si>
    <t>Fulbright-Nehru Fellowship</t>
  </si>
  <si>
    <t>Waynant, Kristopher</t>
  </si>
  <si>
    <t>Chemistry</t>
  </si>
  <si>
    <t>CAREER: Rational Design of Ion-Sensitive Polymers: Synthesis to Surface to Sensor</t>
  </si>
  <si>
    <t>V200922</t>
  </si>
  <si>
    <t>Andrew Lovinger</t>
  </si>
  <si>
    <t>alovinge@nsf.gov</t>
  </si>
  <si>
    <t>Johnson-Leung, Jennifer</t>
  </si>
  <si>
    <t>Mathematics &amp; Statistics</t>
  </si>
  <si>
    <t>Fourier Coefficients of Siegel Paramodular Forms
and Arithmetic Lattices</t>
  </si>
  <si>
    <t>Algebra and Number Theory</t>
  </si>
  <si>
    <t>V210938</t>
  </si>
  <si>
    <t>FY23</t>
  </si>
  <si>
    <t>Andrew Pollington</t>
  </si>
  <si>
    <t>adpollin@nsf.gov</t>
  </si>
  <si>
    <t>Karl, Jason</t>
  </si>
  <si>
    <t>CNR</t>
  </si>
  <si>
    <t>Forest, Rangeland &amp; Fire Sciences</t>
  </si>
  <si>
    <t>Acquisition of a UAS-mounted aerial Lidar system to support agricultural and natural-resources research</t>
  </si>
  <si>
    <t>Equipment Grants Program</t>
  </si>
  <si>
    <t> V220162</t>
  </si>
  <si>
    <t>Carlos Ortiz</t>
  </si>
  <si>
    <t>carlos.ortiz@usda.gov</t>
  </si>
  <si>
    <t>McGuire, Shelley</t>
  </si>
  <si>
    <t>CALS</t>
  </si>
  <si>
    <t>Family Consumer Science</t>
  </si>
  <si>
    <t>COBRE in Nutrition and Women's Health</t>
  </si>
  <si>
    <t>COBRE Phase 1</t>
  </si>
  <si>
    <t>Women's Health</t>
  </si>
  <si>
    <t>V211047</t>
  </si>
  <si>
    <t>Samatha Farrell</t>
  </si>
  <si>
    <t>samantha.farrell@nih.gov</t>
  </si>
  <si>
    <t>Miller, Craig</t>
  </si>
  <si>
    <t>Biological Sciences/IMCI</t>
  </si>
  <si>
    <t>RII Track-2 FEC: Advancing the Principles of Phage Therapy</t>
  </si>
  <si>
    <t>EPSCoR RII Track-2 FEC</t>
  </si>
  <si>
    <t>V211069</t>
  </si>
  <si>
    <t>JD Swanson</t>
  </si>
  <si>
    <t>Rational design of zwitterionic cross-linkers </t>
  </si>
  <si>
    <t>Biomaterials</t>
  </si>
  <si>
    <t>V211030</t>
  </si>
  <si>
    <t>Steve Smith</t>
  </si>
  <si>
    <t>sjsmith@nsf.gov</t>
  </si>
  <si>
    <t>Roberson, Dakota</t>
  </si>
  <si>
    <t>CAREER: Cyber-Physical Influence Metrics for
Risk-Informed Distribution System Automation</t>
  </si>
  <si>
    <t>22-587</t>
  </si>
  <si>
    <t>V220611</t>
  </si>
  <si>
    <t>Yes</t>
  </si>
  <si>
    <t>CAREER:Ligand-based Metal Dissolution: Mechanisms, Complexes, and Complexities</t>
  </si>
  <si>
    <t>V220506</t>
  </si>
  <si>
    <t>Kumar, Kamal</t>
  </si>
  <si>
    <t>Environmental Preservation through Sustainable Mobility and Clean Energy Innovations (PRISTINE)</t>
  </si>
  <si>
    <t>US DOT</t>
  </si>
  <si>
    <t>UTC</t>
  </si>
  <si>
    <t>Tier 1</t>
  </si>
  <si>
    <t>V220569</t>
  </si>
  <si>
    <t>No</t>
  </si>
  <si>
    <t>Marx, Christopher</t>
  </si>
  <si>
    <t>COS</t>
  </si>
  <si>
    <t>Biological Sciences</t>
  </si>
  <si>
    <t>Influence of toxic metabolic intermediates upon inhibition and killing by antibiotics</t>
  </si>
  <si>
    <t>SuRE R16</t>
  </si>
  <si>
    <t>PAR 21-169</t>
  </si>
  <si>
    <t>V230445</t>
  </si>
  <si>
    <t>pending</t>
  </si>
  <si>
    <t>FY24</t>
  </si>
  <si>
    <t>Irena Krasnova</t>
  </si>
  <si>
    <t>irina.krasnova@nih.gov</t>
  </si>
  <si>
    <t>Wu, Sarah (Xian)</t>
  </si>
  <si>
    <t>Chemical and Biological Engineering</t>
  </si>
  <si>
    <t xml:space="preserve">CAREER: Mechanistic Investigation of Nonthermal Destruction of Poly- and Perfluoroalkyl Substances (PFAS) by Engineered Liquid-phase Plasma Discharge
 	</t>
  </si>
  <si>
    <t>NSF 22-586</t>
  </si>
  <si>
    <t>V200776</t>
  </si>
  <si>
    <t>Karl Rockne: krockne@nsf.gov</t>
  </si>
  <si>
    <t>Luckhart, Shirley</t>
  </si>
  <si>
    <t>ORED</t>
  </si>
  <si>
    <t>IHHE</t>
  </si>
  <si>
    <t>Northwest Regional Center of Excellence in Vector-Borne Diseases</t>
  </si>
  <si>
    <t>CDC</t>
  </si>
  <si>
    <t>Vector-Borne Disease Regional Centers of Excellence</t>
  </si>
  <si>
    <t>RFA-CK-22-005</t>
  </si>
  <si>
    <t>V211078</t>
  </si>
  <si>
    <t>CC/KM</t>
  </si>
  <si>
    <t>Amy Yang</t>
  </si>
  <si>
    <t>vdz9@cdc.gov</t>
  </si>
  <si>
    <t>Borrelli, Robert</t>
  </si>
  <si>
    <t>NSF CPS: Medium: Cyber-informed Design, Education &amp; Training for Energy Resiliency with Real-time Nuclear Reactor Operation</t>
  </si>
  <si>
    <t>Cyber-Physical Systems</t>
  </si>
  <si>
    <t>21-551</t>
  </si>
  <si>
    <t>V220375</t>
  </si>
  <si>
    <t>ORS</t>
  </si>
  <si>
    <t>CC/NH</t>
  </si>
  <si>
    <t>Linda Bushnell</t>
  </si>
  <si>
    <t xml:space="preserve">
lbushnel@nsf.gov</t>
  </si>
  <si>
    <t>Cheng, Ming-Hsun</t>
  </si>
  <si>
    <t>Natural Resources and Society</t>
  </si>
  <si>
    <t>CAREER: Development of Biomass-to-Bioproducts Pipeline using Potato-Sugar beet Derived Residues in an Integrated Biorefinery Concept </t>
  </si>
  <si>
    <t>V230533</t>
  </si>
  <si>
    <t>CLC</t>
  </si>
  <si>
    <t>Stephanie George (Division of Chemical, Bioengineering, Environmental and Transport Systems, CBET)</t>
  </si>
  <si>
    <t>stgeorge@nsf.gov</t>
  </si>
  <si>
    <t>Kolok, Alan</t>
  </si>
  <si>
    <t>IWRRI</t>
  </si>
  <si>
    <t>CNH2-L: Contaminant Coupling of Socio-Environmental Systems</t>
  </si>
  <si>
    <t>CNH2</t>
  </si>
  <si>
    <t>NSF 19-528</t>
  </si>
  <si>
    <t>V19458</t>
  </si>
  <si>
    <t>FY19</t>
  </si>
  <si>
    <t>KM</t>
  </si>
  <si>
    <t>Christopher Schneider</t>
  </si>
  <si>
    <t>cjschnei@nsf.gov</t>
  </si>
  <si>
    <t>Bartholomaus, Tim</t>
  </si>
  <si>
    <t>Collaborative Research: Sediment and stability: Quantifying the effect of moraine building on Greenland tidewater glaciers</t>
  </si>
  <si>
    <t>ANS-OPP</t>
  </si>
  <si>
    <t>NSF 16-595</t>
  </si>
  <si>
    <t>V19397</t>
  </si>
  <si>
    <t>2/30/2020</t>
  </si>
  <si>
    <t>Resubmit 7/1/22 Pending</t>
  </si>
  <si>
    <t>Cynthia Suchman</t>
  </si>
  <si>
    <t>csuchman@nsf.gov</t>
  </si>
  <si>
    <t>Coleman, Mark</t>
  </si>
  <si>
    <t>Sustainable Poplar Biomass Farms to Provide Ecosystem Services and Low Cost Biorefinery Feedstock (subaward to University of Washington, R. Gustafson PI)</t>
  </si>
  <si>
    <t>DOE</t>
  </si>
  <si>
    <t>EERE</t>
  </si>
  <si>
    <t>DE-FOA-0002203</t>
  </si>
  <si>
    <t>V200434</t>
  </si>
  <si>
    <t>EERE Exchange</t>
  </si>
  <si>
    <t>FY20BETOMultiTopicFOA@ee.doe.gov</t>
  </si>
  <si>
    <t>Eitel, Karla</t>
  </si>
  <si>
    <t>Cultivating relationship: Partnering people and landscapes for effective STEM education</t>
  </si>
  <si>
    <t>DRK-12</t>
  </si>
  <si>
    <t>NSF 17-584</t>
  </si>
  <si>
    <t>V19650</t>
  </si>
  <si>
    <t>Michael Ford</t>
  </si>
  <si>
    <t>miford@nsf.gov</t>
  </si>
  <si>
    <t>Fu, Qiuyan</t>
  </si>
  <si>
    <t>Statistical Science</t>
  </si>
  <si>
    <t>CAREER: A Bayesian graphical model for causal inference from genomic data</t>
  </si>
  <si>
    <t>Wendy Nilsen</t>
  </si>
  <si>
    <t>wnilsen@nsf.gov</t>
  </si>
  <si>
    <t>Humes, Karen</t>
  </si>
  <si>
    <t>Geography</t>
  </si>
  <si>
    <t>NRT-HDR: Waterscapes and Public Health: Closing the Loop with Data-Enabled Systems Integration, Monitoring and Early Warning Capabilities</t>
  </si>
  <si>
    <t>NSF 19-522</t>
  </si>
  <si>
    <t>V19893</t>
  </si>
  <si>
    <t>John Weishampel</t>
  </si>
  <si>
    <t>jweisham@nsf.gov</t>
  </si>
  <si>
    <t>McDonald, Armando</t>
  </si>
  <si>
    <t>Forest Rangeland and Fire Sciences</t>
  </si>
  <si>
    <t>CNH2-L: Zero Solid Waster for a Sustainable Society</t>
  </si>
  <si>
    <t>V19619</t>
  </si>
  <si>
    <t>Resubmitted as subaward Declined</t>
  </si>
  <si>
    <t>Kristin Kuyuk</t>
  </si>
  <si>
    <t>kkuyuk@nsf.gov</t>
  </si>
  <si>
    <t>Pfeiffer, David</t>
  </si>
  <si>
    <t>FY2021 Beckman Scholars Program</t>
  </si>
  <si>
    <t>Arnold and Mabel Beckman Foundation</t>
  </si>
  <si>
    <t>Beckman Scholars Program</t>
  </si>
  <si>
    <t>V200767</t>
  </si>
  <si>
    <t>Kaerie Ray</t>
  </si>
  <si>
    <t>BSP@beckman-foundation.org</t>
  </si>
  <si>
    <t>Ryu, Jae</t>
  </si>
  <si>
    <t>Soils and Water Systems</t>
  </si>
  <si>
    <t xml:space="preserve">
Collaborative Research: Idaho Drone League (iDrone) to stimulate STEM community and informal learning</t>
  </si>
  <si>
    <t>AISL</t>
  </si>
  <si>
    <t>NSF 17-573</t>
  </si>
  <si>
    <t>V19680</t>
  </si>
  <si>
    <t>Bradley Barker</t>
  </si>
  <si>
    <t>bsbarker@nsf.gov</t>
  </si>
  <si>
    <t>Xian, Min</t>
  </si>
  <si>
    <t xml:space="preserve">BAAN: Breast Anatomy-Aware Network for Accurate Small Tumor Detection </t>
  </si>
  <si>
    <t>BCA</t>
  </si>
  <si>
    <t>YIG</t>
  </si>
  <si>
    <t>V19349</t>
  </si>
  <si>
    <t>Karen Lowney</t>
  </si>
  <si>
    <t>researchgrants@breastcanceralliance.org</t>
  </si>
  <si>
    <t>Baker, Ken</t>
  </si>
  <si>
    <t>CAA</t>
  </si>
  <si>
    <t>Integrated Design Lab</t>
  </si>
  <si>
    <t>Development of a Structural Matrix and Manufacturing Process for Cellulosic Based Cold Print Construction Panels</t>
  </si>
  <si>
    <t>BENEFIT</t>
  </si>
  <si>
    <t>CFDA 81.086</t>
  </si>
  <si>
    <t>V201247</t>
  </si>
  <si>
    <t>CAA, CoE, CNR</t>
  </si>
  <si>
    <t>DE-FOA-0002196@netl.doe.gov</t>
  </si>
  <si>
    <t>Cheng, Frank</t>
  </si>
  <si>
    <t>Stripping Voltammetric Lead Sensor Based on Pseudo-Graphite Electrodes</t>
  </si>
  <si>
    <t>CHE-DRP</t>
  </si>
  <si>
    <t>NSF 20-577</t>
  </si>
  <si>
    <t>V201191</t>
  </si>
  <si>
    <t>Kelsey D. Cook</t>
  </si>
  <si>
    <t>kcook@nsf.gov</t>
  </si>
  <si>
    <t>Chibisa, Gwinyai</t>
  </si>
  <si>
    <t>Animal and Vetrinary Science</t>
  </si>
  <si>
    <t>Acquisition of a GreenFeed System for Production Efficiency Research across Disciplines, and Research, Education and Extension Centers</t>
  </si>
  <si>
    <t>V210233</t>
  </si>
  <si>
    <t>Mallory Koenings</t>
  </si>
  <si>
    <t>mallory.koenings@usda.gov</t>
  </si>
  <si>
    <t>Hudiburg, Tara</t>
  </si>
  <si>
    <t>BII: Microbe-to-biome response of temperate conifer forests to increasing fire and drought</t>
  </si>
  <si>
    <t>BII</t>
  </si>
  <si>
    <t>20-601</t>
  </si>
  <si>
    <t xml:space="preserve">
V201172</t>
  </si>
  <si>
    <t>Reed Beaman</t>
  </si>
  <si>
    <t>rsbeaman@nsf.gov</t>
  </si>
  <si>
    <t xml:space="preserve">NRT-HDR: Transdisciplinary Training to Link Waterscape Data Science to Public Health Needs  </t>
  </si>
  <si>
    <t>V210120</t>
  </si>
  <si>
    <t>Daniel Denecke</t>
  </si>
  <si>
    <t>ddenecke@nsf.gov</t>
  </si>
  <si>
    <t>FY2022 Beckman Scholars Program</t>
  </si>
  <si>
    <t>V210478</t>
  </si>
  <si>
    <t>Russell, John (Plumlee, PI, BSU)</t>
  </si>
  <si>
    <t>Collaborative Research: Energizing New Pathways to STEM Careers</t>
  </si>
  <si>
    <t>NSF 21-550</t>
  </si>
  <si>
    <t>tbd</t>
  </si>
  <si>
    <t>Alexandra Medina-Borja</t>
  </si>
  <si>
    <t>amedinab@nsf.gov</t>
  </si>
  <si>
    <t>AISL: Idaho Drone League (iDrone) to stimulate STEM community and informational learning</t>
  </si>
  <si>
    <t>NSF 20-607</t>
  </si>
  <si>
    <t>V20313</t>
  </si>
  <si>
    <t>Julie Johnson</t>
  </si>
  <si>
    <t>jjohnson@nsf.gov</t>
  </si>
  <si>
    <t xml:space="preserve">CAREER: Mechanoregulation of tendon formation </t>
  </si>
  <si>
    <t>V200408</t>
  </si>
  <si>
    <t>Laurel Kuxhaus</t>
  </si>
  <si>
    <t>lkuxhaus@nsf.gov</t>
  </si>
  <si>
    <t>Song, Jia (Alves-Foss, PI)</t>
  </si>
  <si>
    <t>Computer Science</t>
  </si>
  <si>
    <t>SaTC: CORE: Medium: JIMA-Fuzz: Automated Vulnerability Analysis Utilizing a Novel Meet-in-the-Middle Fuzzing Approach</t>
  </si>
  <si>
    <t>SaTC</t>
  </si>
  <si>
    <t>NSF 21-500</t>
  </si>
  <si>
    <t>V200709</t>
  </si>
  <si>
    <t>Sol Greenspan</t>
  </si>
  <si>
    <t>sgreensp@nsf.gov</t>
  </si>
  <si>
    <t>Woods, Damon</t>
  </si>
  <si>
    <t>Industrial Assessment Center Topic 2</t>
  </si>
  <si>
    <t>IAC</t>
  </si>
  <si>
    <t>V210290</t>
  </si>
  <si>
    <t>806968, 843949</t>
  </si>
  <si>
    <t>Office of Energy Efficiency and Renewable Energy</t>
  </si>
  <si>
    <t>IACs@ee.doe.gov</t>
  </si>
  <si>
    <t>Forest, Rangeland, and Fire Sciences</t>
  </si>
  <si>
    <t>NSF 21-619</t>
  </si>
  <si>
    <t>V210926</t>
  </si>
  <si>
    <t>M&amp;Q</t>
  </si>
  <si>
    <t>NRT-HDR: Convergence Training in GeoHealth through Waterscape Data Science</t>
  </si>
  <si>
    <t>Ma, Xiaogang</t>
  </si>
  <si>
    <t>Sloan Research Fellowship - 2022</t>
  </si>
  <si>
    <t>Sloan</t>
  </si>
  <si>
    <t>Research Fellowship</t>
  </si>
  <si>
    <t>V210788</t>
  </si>
  <si>
    <t>Lauren von Eckartsberg</t>
  </si>
  <si>
    <t>vonEckartsberg@sloan.org</t>
  </si>
  <si>
    <t>FY2023 Beckman Scholars Program</t>
  </si>
  <si>
    <t>Wulfhorst, J.D.</t>
  </si>
  <si>
    <t>DISES: Modeling transformational dynamics in socio-agroecosystems that shape sustainable responses to system-level stressors</t>
  </si>
  <si>
    <t>DISES</t>
  </si>
  <si>
    <t>NSF 20-579</t>
  </si>
  <si>
    <t>V201136</t>
  </si>
  <si>
    <t>Elizabeth Blood</t>
  </si>
  <si>
    <t>eblood@nsf.gov</t>
  </si>
  <si>
    <t>Barnes (Bart), Gwen</t>
  </si>
  <si>
    <t>Testing the Depth-Age Hypothesis for the Growth of the Lunar Regolith</t>
  </si>
  <si>
    <t>ROSES</t>
  </si>
  <si>
    <t>LDAP</t>
  </si>
  <si>
    <t>V220201</t>
  </si>
  <si>
    <t>LH followed up on 7/5 and 9/27. I have recommended ORS twice to her and have formatted reviews for her 2021 submission. This would be the fourth resubmission and she has declined to resubmit as of 9/27/22.</t>
  </si>
  <si>
    <t>LH</t>
  </si>
  <si>
    <t>Shoshana Weider</t>
  </si>
  <si>
    <t xml:space="preserve">
shoshana.z.weider@nasa.gov</t>
  </si>
  <si>
    <t>High-Enthalpy Shock Characterization using a Rapid Compression Machine</t>
  </si>
  <si>
    <t>DoD</t>
  </si>
  <si>
    <t xml:space="preserve">	FY22 Naval Engineering Education Consortium (NEEC) BAA </t>
  </si>
  <si>
    <t>V211001</t>
  </si>
  <si>
    <t>LH reached out on 10/6</t>
  </si>
  <si>
    <t>Denisse Soto</t>
  </si>
  <si>
    <t>denisse.soto.civ@us.navy.mil</t>
  </si>
  <si>
    <t>Soil and Water Systems</t>
  </si>
  <si>
    <t>Career-ready S-STEM workforce development for undergraduate education and student success</t>
  </si>
  <si>
    <t>NSF 22-527</t>
  </si>
  <si>
    <t>V220129</t>
  </si>
  <si>
    <t xml:space="preserve">LH reached out on 10/6; Jae shared reviews and Laura recommended OS and level 3 ticket on 10/7 </t>
  </si>
  <si>
    <t>Susan Carson</t>
  </si>
  <si>
    <t>scarson@nsf.gov</t>
  </si>
  <si>
    <t>Zadehgol, Ata</t>
  </si>
  <si>
    <t>Electrical &amp; Computer Engineering</t>
  </si>
  <si>
    <t>A Differentiable Programming Algorithm for the Jacobian (DPAJ) in FDTD for Fields &amp; Waves of Disparately Multi-Scaled 3D and Stochastic BVPs.</t>
  </si>
  <si>
    <t>Advanced Scientific Computing Research (ASCR)</t>
  </si>
  <si>
    <t>V220433</t>
  </si>
  <si>
    <t>LH followed up on 10/6</t>
  </si>
  <si>
    <t>Hal Finkel</t>
  </si>
  <si>
    <t>hal.finkel@science.doe.gov</t>
  </si>
  <si>
    <t>Bland, Tyler</t>
  </si>
  <si>
    <t>The Moore Inventor Fellows 2022</t>
  </si>
  <si>
    <t>Gordon and Betty Moore Foundation</t>
  </si>
  <si>
    <t>The Moore Inventor Fellows</t>
  </si>
  <si>
    <t>V221033</t>
  </si>
  <si>
    <t>inventors@moore.org</t>
  </si>
  <si>
    <t>Engels, Mary</t>
  </si>
  <si>
    <t>Positioning Idaho Springs as Biodiversity Conservation Targets</t>
  </si>
  <si>
    <t>PACSP</t>
  </si>
  <si>
    <t>NSF 22-613</t>
  </si>
  <si>
    <t>V220860</t>
  </si>
  <si>
    <t>Matt Carling</t>
  </si>
  <si>
    <t>mcarling@nsf.gov</t>
  </si>
  <si>
    <t>Lane, Ginny</t>
  </si>
  <si>
    <t xml:space="preserve">NSF Convergence Accelerator Track J: Sustainable food production, processing, and use: diversify production and divert potential industrial agriculture waste to support local food systems and reduce metabolic rift </t>
  </si>
  <si>
    <t>Convergence Accelerator</t>
  </si>
  <si>
    <t xml:space="preserve"> Track J</t>
  </si>
  <si>
    <t>V220512</t>
  </si>
  <si>
    <t>Michael Reksulak</t>
  </si>
  <si>
    <t>mreksula@nsf.gov</t>
  </si>
  <si>
    <t xml:space="preserve">A Hamiltonian Neural Network Macro-Model in 3D FDTD, for Efficient Reduced-Order Computation of Stochastic Electromagnetic Wave Dynamics in Heterogeneous and Lossy Media </t>
  </si>
  <si>
    <t>Math and Computation</t>
  </si>
  <si>
    <t>V220872</t>
  </si>
  <si>
    <t>Stacey Levine</t>
  </si>
  <si>
    <t>slevine@nsf.gov</t>
  </si>
  <si>
    <t xml:space="preserve">Novel Algorithms for Stable Reduced-Order and Fast Macromodeling via Common Poles, Selective Passivity Enforcement, and Deep Neural Networks </t>
  </si>
  <si>
    <t>V220975</t>
  </si>
  <si>
    <t xml:space="preserve">Efficient Computational Electromagnetics for Full-Wave Modeling of Three-Dimensional Silicon-on-Insulator Waveguides Exhibiting Random Surface Roughness </t>
  </si>
  <si>
    <t>V220976</t>
  </si>
  <si>
    <t>Haltinner, Kristin</t>
  </si>
  <si>
    <t>Culture, Society and Justice</t>
  </si>
  <si>
    <t>THE INFLUENCE OF EXPERIENCE, NARRATIVES, IDENTITY, AND AFFECT ON CLIMATE CHANGE</t>
  </si>
  <si>
    <t>DRMS</t>
  </si>
  <si>
    <t>V220838</t>
  </si>
  <si>
    <t>Robert O'Connor</t>
  </si>
  <si>
    <t>roconnor@nsf.gov</t>
  </si>
  <si>
    <t>Hu, Xiao</t>
  </si>
  <si>
    <t>Architecture</t>
  </si>
  <si>
    <t>Form, Power, and Socialism: China's Restructuring of Architecture the First Ten Years of Communism, 1949-1959</t>
  </si>
  <si>
    <t>NEH</t>
  </si>
  <si>
    <t>Summer Stipend</t>
  </si>
  <si>
    <t>V220656</t>
  </si>
  <si>
    <t>ME</t>
  </si>
  <si>
    <t>Beauty Bragg</t>
  </si>
  <si>
    <t>stipends@neh.gov</t>
  </si>
  <si>
    <t>Chen, Shiyi</t>
  </si>
  <si>
    <t xml:space="preserve">
Grow to Learn: A Metacognition-Driven, Inquiry-Based Early Childhood Gardening Program to Enhance Rural Informal STEM Education</t>
  </si>
  <si>
    <t>NA</t>
  </si>
  <si>
    <t>V220961</t>
  </si>
  <si>
    <t>Lynn Tran</t>
  </si>
  <si>
    <t xml:space="preserve">
Itran@nsf.gov</t>
  </si>
  <si>
    <t>CAREER: Machine learning of gene regulatory networks for complex diseases and drug repurposing</t>
  </si>
  <si>
    <t>Jean Gao</t>
  </si>
  <si>
    <t>jgao@nsf.gov</t>
  </si>
  <si>
    <t>Rezki, Zouheir</t>
  </si>
  <si>
    <t>CAREER: Advancing Space Optical Communication Systems Via Hybrid Model-Based and Learning-Based Frameworks</t>
  </si>
  <si>
    <t>V19323</t>
  </si>
  <si>
    <t>NH</t>
  </si>
  <si>
    <t>Unassigned</t>
  </si>
  <si>
    <t>Amato-Fox, Paul</t>
  </si>
  <si>
    <t>History</t>
  </si>
  <si>
    <t>The White House and Visual Journalism</t>
  </si>
  <si>
    <t>Getty Research Center</t>
  </si>
  <si>
    <t>Getty Fellowship</t>
  </si>
  <si>
    <t>Inquiries Getty Scholar Grants</t>
  </si>
  <si>
    <t>researchgrants@getty.edu</t>
  </si>
  <si>
    <t>Baker, Russell</t>
  </si>
  <si>
    <t>Medical Education Program</t>
  </si>
  <si>
    <t>Research on Autism Spectrum Disorders </t>
  </si>
  <si>
    <t>R21</t>
  </si>
  <si>
    <t>PA-18-400 </t>
  </si>
  <si>
    <t>V200090</t>
  </si>
  <si>
    <t>Tamara Kees</t>
  </si>
  <si>
    <t>tkees@mail.nih.gov</t>
  </si>
  <si>
    <t>Borowiec, Marek</t>
  </si>
  <si>
    <t>CALS - Entomology / PlantPath / Nematology</t>
  </si>
  <si>
    <t>Collaborative Research: Integrating phylogenomics and machine learning to decipher species and speciation in the Formica ant genus-group</t>
  </si>
  <si>
    <t>DEB</t>
  </si>
  <si>
    <t>NSF 20-502</t>
  </si>
  <si>
    <t>V200685</t>
  </si>
  <si>
    <t>David Cannatella</t>
  </si>
  <si>
    <t>dcannate@nsf.gov</t>
  </si>
  <si>
    <t>Campbell, Sarah</t>
  </si>
  <si>
    <t>Theatre Arts</t>
  </si>
  <si>
    <t>NEA-Art Works: Indivisible - A Multidiscplinary Arts Project</t>
  </si>
  <si>
    <t>NEA</t>
  </si>
  <si>
    <t>Art Works</t>
  </si>
  <si>
    <t>2020NEA01GAP1</t>
  </si>
  <si>
    <t>V200249</t>
  </si>
  <si>
    <t>Ouida Maedel</t>
  </si>
  <si>
    <t>maedelo@arts.gov</t>
  </si>
  <si>
    <t>Emergent Metacognitive Skills and Teacher-Child Relationships in Science Competency Development among Young Children from Low-SES Backgrounds</t>
  </si>
  <si>
    <t>Society for Research in Child Development</t>
  </si>
  <si>
    <t>Jill Braunstein</t>
  </si>
  <si>
    <t>jbraunstein@srcd.org</t>
  </si>
  <si>
    <t xml:space="preserve">Understanding Caregivers’ and Schools’ Perspectives on K-3 Home-School Alliances during the Covid-19 Pandemic: A Mixed Methods Approach </t>
  </si>
  <si>
    <t>Ball State University</t>
  </si>
  <si>
    <t>research-grants-on-education-covid-19-related-special-grant-cycle </t>
  </si>
  <si>
    <t>V200681</t>
  </si>
  <si>
    <t>Jasmine Janicki</t>
  </si>
  <si>
    <t>jjanicki@spencer.org</t>
  </si>
  <si>
    <t>Remotely sensing the effects of spatiotemporal snowpack dynamics on forest function in the rain-snow transition zone of the western U.S.</t>
  </si>
  <si>
    <t>Interdiscipinary Research in Earth Science</t>
  </si>
  <si>
    <t>V19600</t>
  </si>
  <si>
    <t>Gail SkrofonickJackson</t>
  </si>
  <si>
    <t>gail.s.jackson@nasa.gov</t>
  </si>
  <si>
    <t>NSF-S-STEM: MOSS as a Catalyst for Achieving Long-lived Academic STEM Success through Student-centered Approaches and Place-based Education.</t>
  </si>
  <si>
    <t>NSF 20-526</t>
  </si>
  <si>
    <t>V200394</t>
  </si>
  <si>
    <t>8//22/2020</t>
  </si>
  <si>
    <t>LS No Outreach, Declined twice</t>
  </si>
  <si>
    <t>Ladino, Jen</t>
  </si>
  <si>
    <t>English</t>
  </si>
  <si>
    <t>Wilderness in Time of Climate Change</t>
  </si>
  <si>
    <t>Collaborative Grant</t>
  </si>
  <si>
    <t>V19578</t>
  </si>
  <si>
    <t>None listed in RFP</t>
  </si>
  <si>
    <t>DRLDRK12@nsf.gov</t>
  </si>
  <si>
    <t>Lei, Hangtian</t>
  </si>
  <si>
    <t>RII-Track-4: Resilience based planning and operation for electric power grid disaster management</t>
  </si>
  <si>
    <t>EPSCoR RII T4</t>
  </si>
  <si>
    <t>NSF 18-526</t>
  </si>
  <si>
    <t>V200525</t>
  </si>
  <si>
    <t>Jeanne Small</t>
  </si>
  <si>
    <t>jsmall@nsf.gov</t>
  </si>
  <si>
    <t>Smith, Kasee</t>
  </si>
  <si>
    <t>AG Extension Education</t>
  </si>
  <si>
    <t xml:space="preserve">NSF S-STEM Global Food &amp; Environmental Sustainability STEM Scholars </t>
  </si>
  <si>
    <t>V200335</t>
  </si>
  <si>
    <t>Wargo, Elizabeth</t>
  </si>
  <si>
    <t>Leadership and Counseling</t>
  </si>
  <si>
    <t>Building Adaptive Leadership Capacity for Rural Education Innovation: An RPP in Idaho</t>
  </si>
  <si>
    <t>Research Practice Partnerships</t>
  </si>
  <si>
    <t>Maricelle Garcia</t>
  </si>
  <si>
    <t>research-practice-partnership@spencer.org</t>
  </si>
  <si>
    <t>Zhao, Haiyan</t>
  </si>
  <si>
    <t>CAREER: Selectivity and coking control in hydro-deoxygenation of model oxygenates for pyrolysis oil by controlling steric and electronic modifiers</t>
  </si>
  <si>
    <t>Robert McCabe</t>
  </si>
  <si>
    <t>rmccabe@nsf.gov</t>
  </si>
  <si>
    <t>Chakhchoukh, Yacine</t>
  </si>
  <si>
    <t xml:space="preserve">CAREER: Detection and mitigation of cyber-attacks with distributed PMU-based dynamic state estimation for a cyber-resilient smart grid  </t>
  </si>
  <si>
    <t>V200926</t>
  </si>
  <si>
    <t>Anil Pahwa</t>
  </si>
  <si>
    <t>Using concept map to support children's learning and emergent metacognition</t>
  </si>
  <si>
    <t>V210105</t>
  </si>
  <si>
    <t>scholar@srcd.org</t>
  </si>
  <si>
    <t>McCall Field Campus</t>
  </si>
  <si>
    <t>Promoting socio-ecological wellbeing through environmental education</t>
  </si>
  <si>
    <t>Large Research Grant</t>
  </si>
  <si>
    <t>V200656</t>
  </si>
  <si>
    <t>largegrants@spencer.org</t>
  </si>
  <si>
    <t>Northwest STAR: Enhancing STEM persistence through Student-centered (S), Team support (T), Active learning (A), and Research experiences (R) </t>
  </si>
  <si>
    <t>V210324</t>
  </si>
  <si>
    <t>Gao, Frank</t>
  </si>
  <si>
    <t>Mathematics &amp; Statistical Sci</t>
  </si>
  <si>
    <t>FMitF: Track 1: Approximation Theory of Deep Learning</t>
  </si>
  <si>
    <t>Formal Methods in the Field</t>
  </si>
  <si>
    <t>NSF 20-613</t>
  </si>
  <si>
    <t>V210111</t>
  </si>
  <si>
    <t>Nina Amla</t>
  </si>
  <si>
    <t>namla@nsf.gov</t>
  </si>
  <si>
    <t>Gaston Crunelle and His Time</t>
  </si>
  <si>
    <t>V200906</t>
  </si>
  <si>
    <t>Johnson, Brian</t>
  </si>
  <si>
    <t>Career Launch 2: Ladders to Success</t>
  </si>
  <si>
    <t>V210012</t>
  </si>
  <si>
    <t>Kumar, Gautam</t>
  </si>
  <si>
    <t>CAREER: Spatiotemporal Impact of Stress Hormones on Hippocampal CA1 Dynamics </t>
  </si>
  <si>
    <t>V200820</t>
  </si>
  <si>
    <t>Aleksandr Simonian</t>
  </si>
  <si>
    <t>asimonia@nsf.gov</t>
  </si>
  <si>
    <t xml:space="preserve">CAREER: Incorporate Deep Time Knowledge Graphs in Open Data to Enable New Pathways for Deep Time Discovery. </t>
  </si>
  <si>
    <t>V200873</t>
  </si>
  <si>
    <t>Alan Sussman</t>
  </si>
  <si>
    <t>alasussm@nsf.gov</t>
  </si>
  <si>
    <t>Roy, Alyson</t>
  </si>
  <si>
    <t>Circulating Triumph: Rome’s Visual Language of Empire</t>
  </si>
  <si>
    <t>ACLS</t>
  </si>
  <si>
    <t>Fellowship</t>
  </si>
  <si>
    <t>V201061</t>
  </si>
  <si>
    <t>Swenson, Matthew</t>
  </si>
  <si>
    <t>CAREER: Modeling of industry employment patterns and engineering leadership identity by discipline and demographics </t>
  </si>
  <si>
    <t>V200845</t>
  </si>
  <si>
    <t>Edward Berger</t>
  </si>
  <si>
    <t>eberger@nsf.gov</t>
  </si>
  <si>
    <t>Research Initiation: Longitudinal Evaluation of Undergraduate Engineering Student Development of Leadership Abilities for Career Readiness</t>
  </si>
  <si>
    <t>ENG</t>
  </si>
  <si>
    <t>NSF 20-558</t>
  </si>
  <si>
    <t>V201074</t>
  </si>
  <si>
    <t>Extending informal design learning experiences to diverse populations of rural pre-college students</t>
  </si>
  <si>
    <t>06/31/2023</t>
  </si>
  <si>
    <t>Trading spaces: Rural education in place </t>
  </si>
  <si>
    <t>Research-Practice Partnerships</t>
  </si>
  <si>
    <t>V201209</t>
  </si>
  <si>
    <t>Collaborative Research: MRA: Improved understanding and monitoring of the effects of climate variability on tree growth across North America  </t>
  </si>
  <si>
    <t>MSB-NES</t>
  </si>
  <si>
    <t>V210958</t>
  </si>
  <si>
    <t>Dr. Matthew Kane</t>
  </si>
  <si>
    <t>mkane@nsf.gov</t>
  </si>
  <si>
    <t xml:space="preserve">CAREER: Toward a topological understanding of complex traits and diseases </t>
  </si>
  <si>
    <t>V210613</t>
  </si>
  <si>
    <t>unknown</t>
  </si>
  <si>
    <t>The Influence of Narratives, Identity, and Affect on Climate Change Decision Making  </t>
  </si>
  <si>
    <t>SBE</t>
  </si>
  <si>
    <t>V110891</t>
  </si>
  <si>
    <t>Dr. O’Connor and Dr. Gonzalez-Vallejo</t>
  </si>
  <si>
    <t>Kayler, Zachary</t>
  </si>
  <si>
    <t>Idaho Soil Carbon Solutions (ISCS): Building Strategies for Stakeholders &amp; Developing Future Professionals  </t>
  </si>
  <si>
    <t>Idaho State Board of Education</t>
  </si>
  <si>
    <t>IGEM</t>
  </si>
  <si>
    <t>V211198</t>
  </si>
  <si>
    <t>Konetchy, Denise</t>
  </si>
  <si>
    <t>Animal, Veterinary, Food Science</t>
  </si>
  <si>
    <t>Efficacy of Epic G1 on gut health in the equine. </t>
  </si>
  <si>
    <t>Idaho Department of Commerce</t>
  </si>
  <si>
    <t>V211173</t>
  </si>
  <si>
    <t>Jeremy Tamsen</t>
  </si>
  <si>
    <t>tamsen@uidaho.edu</t>
  </si>
  <si>
    <t>Kyong-McClain, Jeffrey</t>
  </si>
  <si>
    <t>Remembering Hiroshima: City, Art, Environment, and Lived Experience  </t>
  </si>
  <si>
    <t>Japan Foundation</t>
  </si>
  <si>
    <t>Small Grant</t>
  </si>
  <si>
    <t>V210998</t>
  </si>
  <si>
    <t>CAREER: Formation and Degradation of Intermediary Sulfur Forms During Iron Sulfide Oxidation: Understanding and Predicting Mineral Decomposition in Acid-Generating Systems </t>
  </si>
  <si>
    <t>V210608</t>
  </si>
  <si>
    <t>Dena Smith</t>
  </si>
  <si>
    <t>dmsmith@nsf.gov</t>
  </si>
  <si>
    <t>Rader, Erika</t>
  </si>
  <si>
    <t>GRIMLINS: Graphic Rheology In Molten Lava ImagiNg System</t>
  </si>
  <si>
    <t>Solar System Working</t>
  </si>
  <si>
    <t>V210767</t>
  </si>
  <si>
    <t>hq-ssw@mail.nasa.gov</t>
  </si>
  <si>
    <t>Seilert, Vanessa</t>
  </si>
  <si>
    <t>LHSOM</t>
  </si>
  <si>
    <t xml:space="preserve">Lionel Hampton Jazz Festival Guest Artist Performance Recordings, 1993-2018 </t>
  </si>
  <si>
    <t>GRAMMY Museum</t>
  </si>
  <si>
    <t>GRAMMY Museum implementation Grant</t>
  </si>
  <si>
    <t>V19595</t>
  </si>
  <si>
    <t>VanLeuven, James</t>
  </si>
  <si>
    <t>IMCI</t>
  </si>
  <si>
    <t>RII Track-4:NSF: Microbial engineering and ecosystem modeling in a tripartite symbiosis </t>
  </si>
  <si>
    <t>RII Track4</t>
  </si>
  <si>
    <t>NSF 22-573</t>
  </si>
  <si>
    <t>V220390</t>
  </si>
  <si>
    <t>Wikle, Olivia</t>
  </si>
  <si>
    <t>Preserving Lionel Hampton Big Band Recordings from the University of Idaho's Jazz Festival </t>
  </si>
  <si>
    <t>Preservation Grant</t>
  </si>
  <si>
    <t>V211013</t>
  </si>
  <si>
    <t>GRAMMY Program</t>
  </si>
  <si>
    <t>grants@grammymuseum.org</t>
  </si>
  <si>
    <t>Barakat, Hala</t>
  </si>
  <si>
    <t>Cultural exchange through spatial and design thinking experiences between the inland Pacific Northwest and Jordan</t>
  </si>
  <si>
    <t>U.S. Embassy in Amman</t>
  </si>
  <si>
    <t>Public Diplomacy Annual Grants Program.</t>
  </si>
  <si>
    <t>V220365</t>
  </si>
  <si>
    <t>Cai, Lili</t>
  </si>
  <si>
    <t>Forest, Rangeland, &amp; Fire Sciences</t>
  </si>
  <si>
    <t>CAREER: Construction for Climate-- Epsilon-poly-l-lysine as A Novel Natural Product for Sustainable Wooden Building Materials Protection</t>
  </si>
  <si>
    <t>22-586</t>
  </si>
  <si>
    <t>Gianluca Cusatis</t>
  </si>
  <si>
    <t>gcusatis@nsf.gov</t>
  </si>
  <si>
    <t>Meyer, Sonya</t>
  </si>
  <si>
    <t xml:space="preserve">
Renovation of University of Idaho's Hays Hall for Curation and Preservation of the Leila Old Historic Costume Collection</t>
  </si>
  <si>
    <t>Infrastructure Challenge Grant</t>
  </si>
  <si>
    <t>V220521</t>
  </si>
  <si>
    <t>Considering a future submission; fundraising for now</t>
  </si>
  <si>
    <t>NH/CC</t>
  </si>
  <si>
    <t>Shih, Ting-Yen</t>
  </si>
  <si>
    <t xml:space="preserve">CAREER: Distributed Reconfigurable Intelligent Scatterers: Theoretical and Technical Foundations  </t>
  </si>
  <si>
    <t>V220510</t>
  </si>
  <si>
    <t>NH/KM</t>
  </si>
  <si>
    <t>Dr. Jenshan Lin</t>
  </si>
  <si>
    <t xml:space="preserve">
jenlin@nsf.gov</t>
  </si>
  <si>
    <t>V220088</t>
  </si>
  <si>
    <t>5/15/203</t>
  </si>
  <si>
    <t>LH followed up on 11/1 or resubmission opportunities; on 11/3 sent synthesized reviews .</t>
  </si>
  <si>
    <t>NH/LH</t>
  </si>
  <si>
    <t>RII Track-4:NSF: Probe Phase Transition Mechanism Using Multimodal Analysis</t>
  </si>
  <si>
    <t>EPSCoR Track-4</t>
  </si>
  <si>
    <t>V230262</t>
  </si>
  <si>
    <t>NS</t>
  </si>
  <si>
    <t>Chinonye Whitley</t>
  </si>
  <si>
    <t>cwhitley@nsf.gov</t>
  </si>
  <si>
    <t>Vakanski, Aleksandar</t>
  </si>
  <si>
    <t>Enabling Outsourcing of Nuclear Data with Attack-Resistant Federated Learning Optimized for Anomaly Detection Tasks</t>
  </si>
  <si>
    <t>Consolidated Innovative Nuclear Research</t>
  </si>
  <si>
    <t>CINR</t>
  </si>
  <si>
    <t>V230035</t>
  </si>
  <si>
    <t>NS/CC</t>
  </si>
  <si>
    <t>Nick Case</t>
  </si>
  <si>
    <t>vakanski@uidaho.edu</t>
  </si>
  <si>
    <t>Amador, Julie</t>
  </si>
  <si>
    <t>Teacher Noticing and Knowledge</t>
  </si>
  <si>
    <t>NSF 17-584(3)</t>
  </si>
  <si>
    <t>WH</t>
  </si>
  <si>
    <t>Margret Hjalmarson</t>
  </si>
  <si>
    <t>mhjalmar@nsf.gov</t>
  </si>
  <si>
    <t xml:space="preserve">IGEM-Commerce: Testing and validation of new design of wave energy conversion devices for distributed generation </t>
  </si>
  <si>
    <t>COMMERCE</t>
  </si>
  <si>
    <t>Round 1</t>
  </si>
  <si>
    <t>Carmen Achabal</t>
  </si>
  <si>
    <t>carmen.achabal@commerce.idaho.gov</t>
  </si>
  <si>
    <t>Kerr, Ashley</t>
  </si>
  <si>
    <t>Modern Languages &amp; Cultures</t>
  </si>
  <si>
    <t>Animal Spectacle, Written Culture, and Argentine Society from 1904-1930</t>
  </si>
  <si>
    <t>Bailey, Joshua</t>
  </si>
  <si>
    <t>Movement Sciences</t>
  </si>
  <si>
    <t>Exercise in person's with MS</t>
  </si>
  <si>
    <t>MW CTR-IN</t>
  </si>
  <si>
    <t>V210227</t>
  </si>
  <si>
    <t>Curtis Noonan</t>
  </si>
  <si>
    <t>Curtis.noonan@umontana.edu</t>
  </si>
  <si>
    <t>Buck, Charles</t>
  </si>
  <si>
    <t>OTHER</t>
  </si>
  <si>
    <t>Coeur d'Alene Center</t>
  </si>
  <si>
    <t xml:space="preserve">AISL: Facilitating Learning on Watersheds by Students (FLOWS) </t>
  </si>
  <si>
    <t>V201284</t>
  </si>
  <si>
    <t>Program contact</t>
  </si>
  <si>
    <t xml:space="preserve">DRLAISL@nsf.gov; (703) 292-8616
</t>
  </si>
  <si>
    <t>Developing Bio-based preservatives from Potato Peel Wastes for Green Wood Building Material Protection</t>
  </si>
  <si>
    <t>Environmental Sustainability</t>
  </si>
  <si>
    <t>PD 20-7643</t>
  </si>
  <si>
    <t>V201055</t>
  </si>
  <si>
    <t>Bruce  K. Hamilton</t>
  </si>
  <si>
    <t>bhamilt@nsf.gov</t>
  </si>
  <si>
    <t>Chen, Yimin</t>
  </si>
  <si>
    <t>PEW: Infant feeding-related neurodevelopment difference is a function of changes in the gut-brain axis</t>
  </si>
  <si>
    <t xml:space="preserve">PEW </t>
  </si>
  <si>
    <t>Pew Biomedical Scholars</t>
  </si>
  <si>
    <t xml:space="preserve">V200809 </t>
  </si>
  <si>
    <t>Kara Coleman</t>
  </si>
  <si>
    <t>kcoleman@pewtrusts.org</t>
  </si>
  <si>
    <t>Cohen, Rajal</t>
  </si>
  <si>
    <t>Psychology and Communication Studies</t>
  </si>
  <si>
    <t>A systems model to quantify axial postural tone</t>
  </si>
  <si>
    <t>R03</t>
  </si>
  <si>
    <t>V201145</t>
  </si>
  <si>
    <t>Coryse St. Hillaire-Clarke</t>
  </si>
  <si>
    <t>sthillaireclacn@mail.nih.gov</t>
  </si>
  <si>
    <t>Vida Zoo-cial (Zoo-cial Life): The Buenos Aires Zoo and Society from 1875-1924</t>
  </si>
  <si>
    <t>CFDA 45.160</t>
  </si>
  <si>
    <t>Daniel Sack or NEH staff</t>
  </si>
  <si>
    <t>dsack@neh.gov or stipends@neh.gov</t>
  </si>
  <si>
    <t>Inclusion of water quality parameters in the environmental burden index: Correlation with statewide pediatric cancer incidence. </t>
  </si>
  <si>
    <t>USGS</t>
  </si>
  <si>
    <t>104g</t>
  </si>
  <si>
    <t>V210592</t>
  </si>
  <si>
    <t>Earl Greene</t>
  </si>
  <si>
    <t>eagreene@usgs.gov</t>
  </si>
  <si>
    <t>CAREER: The Ignition Chemistry of Ignited Biofuels</t>
  </si>
  <si>
    <t>V200936</t>
  </si>
  <si>
    <t>TBD</t>
  </si>
  <si>
    <t xml:space="preserve">Incorporate Knowledge Graph and Reasoning Capability in the Visual Data Exploration of Mineral Evolution </t>
  </si>
  <si>
    <t>V210402</t>
  </si>
  <si>
    <t>Rowley, Paul</t>
  </si>
  <si>
    <t xml:space="preserve">The genetic and functional basis of fungal intoxication by killer toxins </t>
  </si>
  <si>
    <t>R01</t>
  </si>
  <si>
    <t>V210029</t>
  </si>
  <si>
    <t>Sponsor Contact</t>
  </si>
  <si>
    <t>GrantsInfo@nih.gov</t>
  </si>
  <si>
    <t>Sweet, Dawn</t>
  </si>
  <si>
    <t>Threat in Dynamically Evolving Circumstances:
Examining Police Perceptions, Responses, and Use of Force Decisions</t>
  </si>
  <si>
    <t>Law and Science</t>
  </si>
  <si>
    <t>V200880</t>
  </si>
  <si>
    <t>Reginald Sheehan</t>
  </si>
  <si>
    <t>rsheehan@nsf.gov</t>
  </si>
  <si>
    <t>Phage-bacteria interactions in honey bee microbiomes: identifying factors contributing to healthy bees and disease prevention. </t>
  </si>
  <si>
    <t>V210485</t>
  </si>
  <si>
    <t>Erica Kistner-Thomas</t>
  </si>
  <si>
    <t>erica.kistnerthomas@usda.gov</t>
  </si>
  <si>
    <t>Human milk peptides reduce intestinal inflammation and necroptosis via cell receptor binding  </t>
  </si>
  <si>
    <t xml:space="preserve">RFA-HD-22-020 NICHD Human Milk as a Biological System </t>
  </si>
  <si>
    <t>V210950</t>
  </si>
  <si>
    <t>2/29/2022</t>
  </si>
  <si>
    <t>Andrew Bremer</t>
  </si>
  <si>
    <t>andrew.bremer@nih.gov</t>
  </si>
  <si>
    <t>Discovering digestion-released human milk-peptides bioactivities targeting anti-microbial activities, and intestinal inflammation and necroptosis pathways </t>
  </si>
  <si>
    <t>Parent</t>
  </si>
  <si>
    <t>V220009</t>
  </si>
  <si>
    <t>Mechanistic investigation of human milk feeding on early postnatal neurodevelopment: a comparative study using neonatal piglets and human biomarkers</t>
  </si>
  <si>
    <t>V220378</t>
  </si>
  <si>
    <t>Adaptability of postural tone: A cortically-mediated influence on mobility in older adults?</t>
  </si>
  <si>
    <t>Wen G. Chen</t>
  </si>
  <si>
    <t>chenw@mail.nih.gov</t>
  </si>
  <si>
    <t>Miura, Tanya</t>
  </si>
  <si>
    <t>Effects of Respiratory Viral Co-Infection on Pulmonary Immune Responses</t>
  </si>
  <si>
    <t>V220082</t>
  </si>
  <si>
    <t>Qian “Joy” Liu</t>
  </si>
  <si>
    <t>liujoy@niaid.nih.gov</t>
  </si>
  <si>
    <t>Threat in Dynamically Evolving Circumstances</t>
  </si>
  <si>
    <t>V210664</t>
  </si>
  <si>
    <t xml:space="preserve">Mechanistic effects of early-life feeding on neurodevelopment via the gut-brain immune axis </t>
  </si>
  <si>
    <t>RFA-HD-22-023 Elucidating the role of nutrition in Care and Development of preterm infants</t>
  </si>
  <si>
    <t>V220178</t>
  </si>
  <si>
    <t xml:space="preserve">Effects of Respiratory Viral Co-Infection on Pulmonary Immune Responses </t>
  </si>
  <si>
    <t xml:space="preserve">V220082 </t>
  </si>
  <si>
    <t>Galioto, Jeannie</t>
  </si>
  <si>
    <t>Costume/Fashion Design for Diverse Bodies</t>
  </si>
  <si>
    <t>V220840</t>
  </si>
  <si>
    <t xml:space="preserve">System for Computer-Aided Evaluation of Home-based Physical Rehabilitation </t>
  </si>
  <si>
    <t>V220254</t>
  </si>
  <si>
    <t>David Rampulla</t>
  </si>
  <si>
    <t>david.rampulla@nih.gov</t>
  </si>
  <si>
    <t>Agenbroad, Ariel</t>
  </si>
  <si>
    <t>Southern District</t>
  </si>
  <si>
    <t>Idaho Agribility Project</t>
  </si>
  <si>
    <t>USDA</t>
  </si>
  <si>
    <t xml:space="preserve">Assistive Technology Program for Farmers with Disabilities  </t>
  </si>
  <si>
    <t>V221018</t>
  </si>
  <si>
    <t>Dr. Victoria Finkenstadt</t>
  </si>
  <si>
    <t>Victoria.Finkenstadt@usda.gov</t>
  </si>
  <si>
    <t>Fuerst, Peter</t>
  </si>
  <si>
    <t>Bridges to Baccalaureate at the University of Idaho</t>
  </si>
  <si>
    <t>Bridges to the Baccalaureate Research Training Program (T34)</t>
  </si>
  <si>
    <t>PAR-19-299</t>
  </si>
  <si>
    <t xml:space="preserve">V200775 </t>
  </si>
  <si>
    <t>WH/KM</t>
  </si>
  <si>
    <t>Dr. Patrick H. Brown and Dr. Sydella Blatch</t>
  </si>
  <si>
    <t>patrickbrown@nih.gov and sydella.blatch@nih.gov</t>
  </si>
  <si>
    <t xml:space="preserve">IGEM Commerce: Sub-seabed nuclear waste repository </t>
  </si>
  <si>
    <t xml:space="preserve">V230001 </t>
  </si>
  <si>
    <t>WH/NS</t>
  </si>
  <si>
    <t xml:space="preserve">
	Health promotion program to address children’s health disparities in Idaho </t>
  </si>
  <si>
    <t>Community-Engaged Research Pilot Grant</t>
  </si>
  <si>
    <t xml:space="preserve"> 	
V230111</t>
  </si>
  <si>
    <t>Brush, C.J.</t>
  </si>
  <si>
    <t>Effects of physical activity on neural vulnerability for depression in youth</t>
  </si>
  <si>
    <t>Pilot Grant</t>
  </si>
  <si>
    <t xml:space="preserve">V230125 </t>
  </si>
  <si>
    <t xml:space="preserve">Aerolysin-like Proteins and their Role in Fungal Pathogenesis </t>
  </si>
  <si>
    <t>V230232</t>
  </si>
  <si>
    <t>Dulin, Brian</t>
  </si>
  <si>
    <t>Student Support Services - TRIO</t>
  </si>
  <si>
    <t>FY2020-2025 University of Idaho Student Support Services-TRIO Projec</t>
  </si>
  <si>
    <t>TRIO</t>
  </si>
  <si>
    <t>V19891</t>
  </si>
  <si>
    <t>Financial Aid</t>
  </si>
  <si>
    <t>Funded</t>
  </si>
  <si>
    <t>Shakir Davy</t>
  </si>
  <si>
    <t>Shakir.Davy@ed.gov</t>
  </si>
  <si>
    <t>Johnson, Casey</t>
  </si>
  <si>
    <t>Politics and Philosophy</t>
  </si>
  <si>
    <t xml:space="preserve">Fulbright, University of Calgary </t>
  </si>
  <si>
    <t>Canada - Research Chair in Arts, Humanities, and Culture</t>
  </si>
  <si>
    <t>Brad Hector</t>
  </si>
  <si>
    <t>bhector@fulbright.ca</t>
  </si>
  <si>
    <t>Wichman, Holly</t>
  </si>
  <si>
    <t>Center for Modeling Complex Interactions</t>
  </si>
  <si>
    <t>NIGMS-COVID-19</t>
  </si>
  <si>
    <t>NOT-GM-20-025</t>
  </si>
  <si>
    <t>V200717</t>
  </si>
  <si>
    <t>Daniel E. James</t>
  </si>
  <si>
    <t>daniel.janes@nih.gov</t>
  </si>
  <si>
    <t>Broyles, Toni</t>
  </si>
  <si>
    <t>Operations and Endpoint Management</t>
  </si>
  <si>
    <t>University of Idaho - Idaho Broadband Grant Application - Public Safety and Local Government</t>
  </si>
  <si>
    <t>State of Idaho Public Broadband Grant Application</t>
  </si>
  <si>
    <t>V200876</t>
  </si>
  <si>
    <t>Budwig, Ralph</t>
  </si>
  <si>
    <t>Engineering in Boise</t>
  </si>
  <si>
    <t>Acquisition of a Volumetric Velocimetry System</t>
  </si>
  <si>
    <t>EAR/IF</t>
  </si>
  <si>
    <t>NSF 16-609</t>
  </si>
  <si>
    <t>V200756</t>
  </si>
  <si>
    <t>1/1/20201</t>
  </si>
  <si>
    <t>David D. Lambert</t>
  </si>
  <si>
    <t>DLambert@nsf.gov</t>
  </si>
  <si>
    <t>Maughan, Michael</t>
  </si>
  <si>
    <t>RII Track 2 FEC: Developing a Cradle-to-cradle Supply Chain of Bio-based Products for Manufacturing and Construction</t>
  </si>
  <si>
    <t>V201325</t>
  </si>
  <si>
    <t>3,974.309.00</t>
  </si>
  <si>
    <t>J.D. Swanson</t>
  </si>
  <si>
    <t>jswanson@nsf.gov</t>
  </si>
  <si>
    <t>Microbial and mineralogical distribution on barren volcanic surfaces: Relating in-situ analysis to high-resolution satellite data</t>
  </si>
  <si>
    <t xml:space="preserve">Commercial SmallSat </t>
  </si>
  <si>
    <t>V200939</t>
  </si>
  <si>
    <t>Northern Idaho Outreach Network</t>
  </si>
  <si>
    <t>Rural Health Care Services Outreach Program</t>
  </si>
  <si>
    <t>V201207</t>
  </si>
  <si>
    <t>Alexa Ofori</t>
  </si>
  <si>
    <t>RuralOutreachProgram@hrsa.gov</t>
  </si>
  <si>
    <t xml:space="preserve">	Exploring the tempo of exhumation and relief development to investigate mantle-to-surface connections around the Yellowstone hotspot</t>
  </si>
  <si>
    <t>V201337</t>
  </si>
  <si>
    <t>Xing, Tao</t>
  </si>
  <si>
    <t>An integrated MicroCT 3D Imaging and Printing System for Studying Biofluids and Biomechanics</t>
  </si>
  <si>
    <t>M. J. Murdock Trust</t>
  </si>
  <si>
    <t>Scientific Research Equipment</t>
  </si>
  <si>
    <t>V201161</t>
  </si>
  <si>
    <t>NSF MRI Award; Index EM4936</t>
  </si>
  <si>
    <t>Moses Lee</t>
  </si>
  <si>
    <t>mosesl@murdocktrust.org</t>
  </si>
  <si>
    <t>Kliskey, Andrew</t>
  </si>
  <si>
    <t>Landscape Architecture</t>
  </si>
  <si>
    <t>EPSCoR Research Infrastructure Improvement Program Track-1 (RII Track-1):
RII Track-1: Idaho Community-engaged Resilience for Energy-Water Systems (I-CREWS)</t>
  </si>
  <si>
    <t>EPSCoR RII Track-1</t>
  </si>
  <si>
    <t>22-599</t>
  </si>
  <si>
    <t>V220514</t>
  </si>
  <si>
    <t>HERC</t>
  </si>
  <si>
    <t>09.01/2023</t>
  </si>
  <si>
    <t>Acquisition of a drone-mounted aerial Lidar system to support agricultural and natural-resources research.</t>
  </si>
  <si>
    <t>V230366</t>
  </si>
  <si>
    <t>Hamilton, Chris</t>
  </si>
  <si>
    <t>Entomology, Plant Pathology, Nematology</t>
  </si>
  <si>
    <t>Howard Hughes Medical Institute (HHMI) Gilliam Fellowships for Advanced Study</t>
  </si>
  <si>
    <t>HHMI</t>
  </si>
  <si>
    <t>Gilliam Fellowship</t>
  </si>
  <si>
    <t>V220983</t>
  </si>
  <si>
    <t xml:space="preserve">NSF Engines: Type-2: FIERCE: Fueling an Innovative, Equitable and Resilient Climate-smart Economy </t>
  </si>
  <si>
    <t>Regional Innovation Engines</t>
  </si>
  <si>
    <t>Type-2</t>
  </si>
  <si>
    <t>V230005</t>
  </si>
  <si>
    <t>Huidburg, Tara</t>
  </si>
  <si>
    <t>Forest, Rangemetn &amp; Fire Science</t>
  </si>
  <si>
    <t xml:space="preserve">BII: EMBER: Embedding Molecular Biology in Ecosystem Research in an era of increasing fire and drought </t>
  </si>
  <si>
    <t>V230063</t>
  </si>
  <si>
    <t>COBRE P2</t>
  </si>
  <si>
    <t>PAR 19-312</t>
  </si>
  <si>
    <t>V19354</t>
  </si>
  <si>
    <t>Samantha Farrell</t>
  </si>
  <si>
    <t>Strickland, Michael</t>
  </si>
  <si>
    <t>Mid-scale RI-1 (M1:IP): A Deep Soil Ecotron facility to explore belowground communities and ecosystem processes</t>
  </si>
  <si>
    <t>Mid-scale RI-1</t>
  </si>
  <si>
    <t>NSF 21-505</t>
  </si>
  <si>
    <t>V210318</t>
  </si>
  <si>
    <t>Robert Fleischmann</t>
  </si>
  <si>
    <t>rfleisch@nsf.gov</t>
  </si>
  <si>
    <t>Dandurand, Louise-Marie</t>
  </si>
  <si>
    <t>Entomology, Plant Pathology &amp; Nematology</t>
  </si>
  <si>
    <t>Systems approach to controlling nematodes in US potato production </t>
  </si>
  <si>
    <t>SCRI</t>
  </si>
  <si>
    <t>V220323</t>
  </si>
  <si>
    <t>CC/LH</t>
  </si>
  <si>
    <t>Tom Bewick</t>
  </si>
  <si>
    <t>tbewick@usda.gov</t>
  </si>
  <si>
    <t>Johnson-Maynard, Jodi</t>
  </si>
  <si>
    <t xml:space="preserve">Climate-Smart Commodities for Idaho – A Public-Private-Tribal Partnership </t>
  </si>
  <si>
    <t>USDA-NRCS</t>
  </si>
  <si>
    <t>Partnerships for Climate Smart Commodities</t>
  </si>
  <si>
    <t>V220279</t>
  </si>
  <si>
    <t>The Nature Conservancy</t>
  </si>
  <si>
    <t>Crystal Blackburn</t>
  </si>
  <si>
    <t>Email: FPAC.BC.GAD@USDA.GOV with a copy to Climate-Smart-Commodities@usda.gov</t>
  </si>
  <si>
    <t>Kimsey, Mark</t>
  </si>
  <si>
    <t>PARTNERSHIP: Revisioning precision forestry through tree level monitoring and modeling</t>
  </si>
  <si>
    <t>V210620</t>
  </si>
  <si>
    <t>Steven Thomson</t>
  </si>
  <si>
    <t xml:space="preserve">	
steven.j.thomson@usda.gov</t>
  </si>
  <si>
    <t>Stoian, Sebastian</t>
  </si>
  <si>
    <t xml:space="preserve">Emulating the entatic state of zeolite iron(IV)-oxo active sites in molecular catalysts </t>
  </si>
  <si>
    <t>ACS-PRF</t>
  </si>
  <si>
    <t>DNI</t>
  </si>
  <si>
    <t>V19640</t>
  </si>
  <si>
    <t>Nancy Jensen</t>
  </si>
  <si>
    <t>n_jensen@acs.org</t>
  </si>
  <si>
    <t>Infrared Thermostat Commercialization</t>
  </si>
  <si>
    <t>Murdock</t>
  </si>
  <si>
    <t>CIP</t>
  </si>
  <si>
    <t>V200465</t>
  </si>
  <si>
    <t>ORED, IDL, ENGR</t>
  </si>
  <si>
    <t>Determining The Ideal Age At Transportation To Enhance The Well-Being, Health, And Productivity Of Dairy Calves (Grant No. 2022-67016-36314)</t>
  </si>
  <si>
    <t>Seed</t>
  </si>
  <si>
    <t>V210415</t>
  </si>
  <si>
    <t>Mark Mirando</t>
  </si>
  <si>
    <t>mark.mirando@usda.gov</t>
  </si>
  <si>
    <t>Gilbert, Sophie</t>
  </si>
  <si>
    <t>Fish and Wildlife Sciences</t>
  </si>
  <si>
    <t>DISES-L: Cumulative effects of changing climate and recolonizing predators on dynamics and resiliency of coupled ranching-wildlife systems</t>
  </si>
  <si>
    <t>V201149</t>
  </si>
  <si>
    <t>DISES@nsf.gov</t>
  </si>
  <si>
    <t>Lewis, Ed</t>
  </si>
  <si>
    <t>Plant Pathology and Nematology</t>
  </si>
  <si>
    <t>REEU: Undergraduate research and mentoring at the nexus of plant, animal and human health in managed ecosystems</t>
  </si>
  <si>
    <t>EWD</t>
  </si>
  <si>
    <t>REEU</t>
  </si>
  <si>
    <t>V200601</t>
  </si>
  <si>
    <t xml:space="preserve">Ray Ali </t>
  </si>
  <si>
    <t>nifa-education@usda.gov</t>
  </si>
  <si>
    <t>Wardropper, Chloe</t>
  </si>
  <si>
    <t xml:space="preserve">NIFA Sustainable Agroecosystems A1451 Seed: Sustaining ecosystem services in agricultural landscapes through a better understanding of decision-support systems </t>
  </si>
  <si>
    <t>V210413</t>
  </si>
  <si>
    <t>Megan O'Rourke</t>
  </si>
  <si>
    <t>megan.orourke@usda.gov</t>
  </si>
  <si>
    <t xml:space="preserve">FY21 IGEM Idaho Global Entrepreneurial Mission: Testing new manufacturing methods of natural fiber insulation batts </t>
  </si>
  <si>
    <t>V210281</t>
  </si>
  <si>
    <t>Hempitecture</t>
  </si>
  <si>
    <t>Anthony-Stevens, Vanessa</t>
  </si>
  <si>
    <t>NSF 20-572</t>
  </si>
  <si>
    <t>V210880</t>
  </si>
  <si>
    <t>Toya Frank</t>
  </si>
  <si>
    <t>tfrank@nsf.gov</t>
  </si>
  <si>
    <t>Chemical &amp; Biological Engineering</t>
  </si>
  <si>
    <t>Understanding regulators of collagen crosslinking enzymes for tendon formation</t>
  </si>
  <si>
    <t>BMMB</t>
  </si>
  <si>
    <t>V210519</t>
  </si>
  <si>
    <t>Lucy T. Zhang</t>
  </si>
  <si>
    <t>luzhang@nsf.gov</t>
  </si>
  <si>
    <t>V220362</t>
  </si>
  <si>
    <t>KM/LH/CC</t>
  </si>
  <si>
    <t>Laurie Stepanek</t>
  </si>
  <si>
    <t>laurie.stepanek@nih.gov</t>
  </si>
  <si>
    <t>Crayfish as indicators of 6PPD-quinone contamination</t>
  </si>
  <si>
    <t>EPA</t>
  </si>
  <si>
    <t>Columbia River Enhancement</t>
  </si>
  <si>
    <t>V211201</t>
  </si>
  <si>
    <t>Michelle Wilcox</t>
  </si>
  <si>
    <t xml:space="preserve"> ColumbiaRiverBasinGrant@epa.gov</t>
  </si>
  <si>
    <t>Alessa, Lilian</t>
  </si>
  <si>
    <t xml:space="preserve">RII Track-2 FEC: Where We Live (WWL) - Local and Place Based Adaptation to Climate Change and Critical resources in Underserved Rural Communities </t>
  </si>
  <si>
    <t>EPSCoR</t>
  </si>
  <si>
    <t>RII Track-2</t>
  </si>
  <si>
    <t>V221029</t>
  </si>
  <si>
    <t>Jose Colom-Ustariz</t>
  </si>
  <si>
    <t>jcolom@nsf.gov</t>
  </si>
  <si>
    <t>Soria, Krista</t>
  </si>
  <si>
    <t>Assessing Rural Education Assets and Strengths (AREAS) Consortium</t>
  </si>
  <si>
    <t>Ascendium</t>
  </si>
  <si>
    <t>Building Evidence to Increase Rural Learner Success</t>
  </si>
  <si>
    <t>V221005</t>
  </si>
  <si>
    <t>Kristin Yeado</t>
  </si>
  <si>
    <t>KYeado@ascendiumeducation.org</t>
  </si>
  <si>
    <t>Entomology, Plant Pathology and Nematology</t>
  </si>
  <si>
    <t>CAREER: Integrating Western science and Traditional Ecological Knowledge (TEK) to understand Aphonopelma diversity across the Madrean ‘sky islands’ and educate K-12 tribal students</t>
  </si>
  <si>
    <t>V201602</t>
  </si>
  <si>
    <t>Katharina Dittmar</t>
  </si>
  <si>
    <t>kdittmar@nsf.gov</t>
  </si>
  <si>
    <t>Cassel, Elizabeth</t>
  </si>
  <si>
    <t>CAREER: The Fall of Mountains: Reconstructing Extensional Collapse in the North American Cordillera from the Surface Record</t>
  </si>
  <si>
    <t>Stephen Harlan</t>
  </si>
  <si>
    <t>CAREER: Ecosystem Processes in the Age of Antibiotics</t>
  </si>
  <si>
    <t>Matthew Kane</t>
  </si>
  <si>
    <t xml:space="preserve">Synchronous Online Video-Based Development for Rural Mathematics Coaches  </t>
  </si>
  <si>
    <t>nsf17584(4)</t>
  </si>
  <si>
    <t>V19575</t>
  </si>
  <si>
    <t>Boise Center</t>
  </si>
  <si>
    <t xml:space="preserve">Research on Streambed-groundwater Exchange and on Sediment Motion in Mountain Streams </t>
  </si>
  <si>
    <t>Partners in Science</t>
  </si>
  <si>
    <t>Kim Newman</t>
  </si>
  <si>
    <t>kimn@murdocktrust.org</t>
  </si>
  <si>
    <t>Nelson, Sarah</t>
  </si>
  <si>
    <t xml:space="preserve">Digital Publication of the Correspondence of Marie Mancini </t>
  </si>
  <si>
    <t>Parent, Christine</t>
  </si>
  <si>
    <t>Abiotic Selection on Galapaogs Snails</t>
  </si>
  <si>
    <t>Zhi Tian</t>
  </si>
  <si>
    <t>ztian@nsf.gov</t>
  </si>
  <si>
    <t>Salsbury, Lysa</t>
  </si>
  <si>
    <t>Women's Center</t>
  </si>
  <si>
    <t>University of Idaho Campus Program Grant Project</t>
  </si>
  <si>
    <t>DOJ</t>
  </si>
  <si>
    <t>OVW</t>
  </si>
  <si>
    <t>OVW-2020-17693</t>
  </si>
  <si>
    <t>V200078</t>
  </si>
  <si>
    <t>Latinisha Lewis</t>
  </si>
  <si>
    <t>Latinisha.M.Lewis@usdoj.gov</t>
  </si>
  <si>
    <t>Lignin based coating by enzymatic polymerization for improved fire performance of building materials </t>
  </si>
  <si>
    <t>V201216</t>
  </si>
  <si>
    <t>MCA: Partnering with the Land and communities to create more equitable and inclusive STEM learning environments</t>
  </si>
  <si>
    <t>Mid Career Award</t>
  </si>
  <si>
    <t>V210059</t>
  </si>
  <si>
    <t>Ernestine Easter</t>
  </si>
  <si>
    <t>mca.info@nsf.gov</t>
  </si>
  <si>
    <t>Survey of Local PFAS contamination and development of a plasma-based treatment technology </t>
  </si>
  <si>
    <t>V201141</t>
  </si>
  <si>
    <t>Freeman, Sydney</t>
  </si>
  <si>
    <t>The Contributions of Blacks to the University of Idaho </t>
  </si>
  <si>
    <t>Idaho Humanitites Council</t>
  </si>
  <si>
    <t>Major Grant</t>
  </si>
  <si>
    <t>V211116</t>
  </si>
  <si>
    <t>Doug Exton</t>
  </si>
  <si>
    <t>doug@idahohumanities.org</t>
  </si>
  <si>
    <t>Kochevar, Elizabeth</t>
  </si>
  <si>
    <t>MOSS</t>
  </si>
  <si>
    <t>Idaho Community Program Grant for McCall Outdoor Science School</t>
  </si>
  <si>
    <t>Idaho Department of Health and Welfare</t>
  </si>
  <si>
    <t>Community Programs Grant</t>
  </si>
  <si>
    <t>V210989</t>
  </si>
  <si>
    <t>LaPaglia, Kirsten</t>
  </si>
  <si>
    <t>STEM Access Upward Bound Math Science (UBMS) 2022-2027 </t>
  </si>
  <si>
    <t>Dept of ED</t>
  </si>
  <si>
    <t>Office of Postsecondary Education (OPE): Higher Education Programs (OPE): Federal TRIO Programs</t>
  </si>
  <si>
    <t>Upward Bound Math and Science (UBMS) Program</t>
  </si>
  <si>
    <t>V19828</t>
  </si>
  <si>
    <t>Tanisha Hamblin-Johnson</t>
  </si>
  <si>
    <t>Tanisha.Johnson@ed.gov</t>
  </si>
  <si>
    <t>IGEM: Development of Idaho-Sourced Rare Earth Elements Drilling and Extraction </t>
  </si>
  <si>
    <t>V211111</t>
  </si>
  <si>
    <t>The Career Outcomes of STEM College Graduates with Disabilities</t>
  </si>
  <si>
    <t>American Educational Research Association</t>
  </si>
  <si>
    <t>V210863</t>
  </si>
  <si>
    <t>George Wimberly</t>
  </si>
  <si>
    <t>grantsprogram@aera.net</t>
  </si>
  <si>
    <t>Choudhury, Samrat</t>
  </si>
  <si>
    <t>Optimizing the Chemistry of Hetero-interfaces in Photovoltaics: A Combination of Electronic Structure Calculations and Machine Learning Approach</t>
  </si>
  <si>
    <t>RII Track-4</t>
  </si>
  <si>
    <t>Hybridizing Wood with Zinc Oxide-Eugenol Cement Towards High-performance Building Materials</t>
  </si>
  <si>
    <t>V200575</t>
  </si>
  <si>
    <t>Brad Rein</t>
  </si>
  <si>
    <t>brein@usda.gov</t>
  </si>
  <si>
    <t xml:space="preserve">
	Determining the Impact of Emotive Intelligent Space on Children’s Self-Regulation and Cognitive Performance </t>
  </si>
  <si>
    <t>Pilot</t>
  </si>
  <si>
    <t>NIGMS U54GM104944</t>
  </si>
  <si>
    <t>V200381</t>
  </si>
  <si>
    <t xml:space="preserve">Grow to Learn: A Teachers’ Professional Development Program that Aims to Improve Early Science Teaching and Learning by Targeting Metacognitive Skills  </t>
  </si>
  <si>
    <t>American Psychological Association</t>
  </si>
  <si>
    <t>Educational Psychology</t>
  </si>
  <si>
    <t>V200723</t>
  </si>
  <si>
    <t>Wendy Middlemiss</t>
  </si>
  <si>
    <t>Reducing Maternal Stress in Mothers of Preterm Infants Using a Mindfulness-based Intervention</t>
  </si>
  <si>
    <t>V200350</t>
  </si>
  <si>
    <t>An online course to improve motor symptoms in rural older adults with Parkinson’s</t>
  </si>
  <si>
    <t>Pilot Project Enhancement Grant</t>
  </si>
  <si>
    <t>V200577</t>
  </si>
  <si>
    <t>Loiacono (Egan), Cate</t>
  </si>
  <si>
    <t>MW CTR-IN-Pilot: Development of a fitness surveillance system to track and evaluate obesity prevention effort in Idaho youth</t>
  </si>
  <si>
    <t>V200198</t>
  </si>
  <si>
    <t>Skibiel, Amy</t>
  </si>
  <si>
    <t xml:space="preserve">Mitochondrial dysfunction in heat stress-induced lactation depression  </t>
  </si>
  <si>
    <t>V200274</t>
  </si>
  <si>
    <t>Steven Smith</t>
  </si>
  <si>
    <t>steven.i.smith@usda.gov</t>
  </si>
  <si>
    <t>FACT-AI: Harnessing artificial intelligence for implementing integrated pest management in small-grain production systems</t>
  </si>
  <si>
    <t>V200848</t>
  </si>
  <si>
    <t>brein@Qusda.gov</t>
  </si>
  <si>
    <t>Young children from rural, lower-income and urban, higher-income families during COVID-19: Towards addressing challenges and reinforcing strengths</t>
  </si>
  <si>
    <t>American Psychological Association </t>
  </si>
  <si>
    <t>APA div 15</t>
  </si>
  <si>
    <t>Wendy.Middlemiss@unt.edu</t>
  </si>
  <si>
    <t>A Metacognition-Driven Professional Development Program for Educators of Farm to Early Care and Education in South Central Idaho</t>
  </si>
  <si>
    <t>PDAL</t>
  </si>
  <si>
    <t>V210479</t>
  </si>
  <si>
    <t>Fitzsimons, Daniel</t>
  </si>
  <si>
    <t>Myosin cross-bridge activation of force in human myocardium</t>
  </si>
  <si>
    <t xml:space="preserve">V210256 </t>
  </si>
  <si>
    <t>Phytic Acid Based Bio-Fire Retardants for Green Wood Building Materials Protection   </t>
  </si>
  <si>
    <t>V210579</t>
  </si>
  <si>
    <t>Victoria Finkenstadt or pg 51 RFP</t>
  </si>
  <si>
    <t>victoria.finkenstadt@usda.gov</t>
  </si>
  <si>
    <t>The Columbia River Basin Crayfish Mercury Project 2023-2024</t>
  </si>
  <si>
    <t>Columbia River Basin Restoration Funding Assistance Program - Middle and Upper Columbia River Basin</t>
  </si>
  <si>
    <t>V211057</t>
  </si>
  <si>
    <t>$429, 673</t>
  </si>
  <si>
    <t>Roe, Annie</t>
  </si>
  <si>
    <t>Feasibility of Egg-Based Diet Interventions and Assessing Perinatal Mental Health </t>
  </si>
  <si>
    <t xml:space="preserve">CAREER: Cellular mechanisms of killer toxin resistance in yeasts </t>
  </si>
  <si>
    <t>V210632</t>
  </si>
  <si>
    <t>nsf-ccc@nsf.gov</t>
  </si>
  <si>
    <t xml:space="preserve">Phage-bacteria interactions in honey bee microbiomes: Identifying factors contributing to healthy bees and disease prevention </t>
  </si>
  <si>
    <t>V220599</t>
  </si>
  <si>
    <t>Increasing trout consumpution in young children and families for cognitive and mental health benefit</t>
  </si>
  <si>
    <t xml:space="preserve">V210275 </t>
  </si>
  <si>
    <t>Scheef, Andy</t>
  </si>
  <si>
    <t xml:space="preserve">
	Para Educator Teaching Endorsement Program  </t>
  </si>
  <si>
    <t>84.325K Preparation of Early Intervention and special Education Personnel Serving children With disabilities Who Have High-Intensity Needs</t>
  </si>
  <si>
    <t>V230412</t>
  </si>
  <si>
    <t>$1, 049, 533.00</t>
  </si>
  <si>
    <t>Sunyoung Ahn</t>
  </si>
  <si>
    <t>sunyoung.Ahn@ewd.gov</t>
  </si>
  <si>
    <t>Using crowdsourced crayfish in education, engagement and bio-monitoring relative to
mercury pollution in the Spokane and Boise River Basins.</t>
  </si>
  <si>
    <t>CRBR Program</t>
  </si>
  <si>
    <t>EPA-R10-OW-CRBRP-2019-02</t>
  </si>
  <si>
    <t>V19800</t>
  </si>
  <si>
    <t>ORED, CNR</t>
  </si>
  <si>
    <t>Viccy Salazar</t>
  </si>
  <si>
    <t>ColumbiaRiverBasinGrant@epa.gov</t>
  </si>
  <si>
    <t>Launchbaugh, Karen</t>
  </si>
  <si>
    <t xml:space="preserve">
	Technology to Manage Livestock Location Within RANGE and REALITY. </t>
  </si>
  <si>
    <t>Crosscutting</t>
  </si>
  <si>
    <t xml:space="preserve">V210666 </t>
  </si>
  <si>
    <t>WH/LH</t>
  </si>
  <si>
    <t>Andres Cibils</t>
  </si>
  <si>
    <t>andres.cibils@usda.gov</t>
  </si>
  <si>
    <t>Fahrenkamp, Bethany</t>
  </si>
  <si>
    <t>Mechanistic Effects of Early Life Feeding Exposure on Infant Inflammatory and Health Status</t>
  </si>
  <si>
    <t>V230041</t>
  </si>
  <si>
    <t>Perry, Joel</t>
  </si>
  <si>
    <t xml:space="preserve">Improving Arm Function After Stroke Using Synergy-Based Assistance in Wearable Exoskeletons </t>
  </si>
  <si>
    <t xml:space="preserve">V230117 </t>
  </si>
  <si>
    <t>Single cell analyses of the mechanisms of drug resistance and its subversion in Plasmodium falciparum</t>
  </si>
  <si>
    <t>V230374</t>
  </si>
  <si>
    <t>Pending</t>
  </si>
  <si>
    <t>Precise Deep Brain Stimulation using Non-Invasive Electromagnetic Bio-Radars</t>
  </si>
  <si>
    <t>V230225</t>
  </si>
  <si>
    <t>Bohach, Carolyn</t>
  </si>
  <si>
    <t xml:space="preserve">Idaho INBRE-5 Program </t>
  </si>
  <si>
    <t>INBRE</t>
  </si>
  <si>
    <t>PAR 23-100</t>
  </si>
  <si>
    <t>V230386</t>
  </si>
  <si>
    <t xml:space="preserve">
Krishan Arora</t>
  </si>
  <si>
    <t xml:space="preserve">
arorak@nigms.nih.gov</t>
  </si>
  <si>
    <t xml:space="preserve">	COBRE in Nutrition and Women's Health</t>
  </si>
  <si>
    <t>COBRE</t>
  </si>
  <si>
    <t>PAR 22-250</t>
  </si>
  <si>
    <t xml:space="preserve">	
V221004</t>
  </si>
  <si>
    <t>Multi</t>
  </si>
  <si>
    <t xml:space="preserve">CAREER: Learning-Assisted Dynamic Shape-Changing Antenna Arrays: Exploring Fundamentals and Applications </t>
  </si>
  <si>
    <t xml:space="preserve">	
V230604</t>
  </si>
  <si>
    <t>CAREER: Construction for Climate-- Epsilon-poly-l-lysine as A Novel Natural Product for Sustainable Wooden Building Materials Protection_2nd submission</t>
  </si>
  <si>
    <t>V230588</t>
  </si>
  <si>
    <t>Dr. Gianluca Cusatis</t>
  </si>
  <si>
    <t>Zhao, Meng</t>
  </si>
  <si>
    <t>Earth and Spatial Sciences</t>
  </si>
  <si>
    <t xml:space="preserve">Improve the Characterization and Modeling of Land Cover Change's Effect on Soil Moisture Dynamics using the SMAP/Sentinel-1 High-resolution Soil Moisture Product </t>
  </si>
  <si>
    <t>Soil Moisture Active-Passive Mission Science Team</t>
  </si>
  <si>
    <t>V230637</t>
  </si>
  <si>
    <t>Jared Entin: 
jared.k.entin@nasa.gov</t>
  </si>
  <si>
    <t>Turpin, Zachary</t>
  </si>
  <si>
    <t>Fulbright Faculty Scholar</t>
  </si>
  <si>
    <t>FY25</t>
  </si>
  <si>
    <t>Attribution of Modern-day Variations in Global Land Evapotranspiration Using GRACE/GRACE-FO and a Novel Analytical Framework</t>
  </si>
  <si>
    <t>Research Initiation Awards</t>
  </si>
  <si>
    <t>ROSES-2023-F.22</t>
  </si>
  <si>
    <t>V230503</t>
  </si>
  <si>
    <t>Maggie Yancey</t>
  </si>
  <si>
    <t>hq-smd-ria@mail.nasa.gov</t>
  </si>
  <si>
    <t>Improving the Characterization and Modeling of Streamflow in Global Drylands using GRACE/GRACE-FO and SWOT </t>
  </si>
  <si>
    <t>Early Career Investigator Program in Earth Sciences</t>
  </si>
  <si>
    <t>ROSES-2023-A.39</t>
  </si>
  <si>
    <t>V230641</t>
  </si>
  <si>
    <t>Yaitza Luna-Cruz or Cynthia Hall</t>
  </si>
  <si>
    <t>yaitza.luna-cruz@nasa.gov or cynthia.r.hall@nasa.gov</t>
  </si>
  <si>
    <t xml:space="preserve">Sustainability Evaluation Of Inorganic Salt-Assisted Sequential Biomass Deconstruction For Tailoring Carbohydrate Production </t>
  </si>
  <si>
    <t>NIFA-AFRI-FAS</t>
  </si>
  <si>
    <t>V230775</t>
  </si>
  <si>
    <t>a. Dr. Victoria Finkenstadt, (816) 520-8456 or victoria.finkenstadt@usda.gov b. Dr. Steven Thomson, (202) 603-1053 or steven.j.thomson@usda.gov c. Dr. Toby Ahrens, (207) 544-3021 or toby.ahrens@usda.gov</t>
  </si>
  <si>
    <t>Form, Power, and Socialism: The Remaking of China's Architecture During the First Ten Years of Communism, 1949-1959</t>
  </si>
  <si>
    <t>V230791</t>
  </si>
  <si>
    <t>ET</t>
  </si>
  <si>
    <t>Tonina, Daniele</t>
  </si>
  <si>
    <t>Civil &amp; Environmental Engineering</t>
  </si>
  <si>
    <t>Collaborative research: A new paradigm for biogeochemical hotspots in gravel rivers</t>
  </si>
  <si>
    <t>Hydrology</t>
  </si>
  <si>
    <t xml:space="preserve">V230253 </t>
  </si>
  <si>
    <t>Laura Lautz</t>
  </si>
  <si>
    <t>llautz@nsf.gov</t>
  </si>
  <si>
    <t>Centering Equity in Outdoor ESTEM Programs</t>
  </si>
  <si>
    <t>V220991</t>
  </si>
  <si>
    <t>ME/WH/LH</t>
  </si>
  <si>
    <t>DRLAISL@nsf.gov</t>
  </si>
  <si>
    <t>Multi-dimensional Digital Lung to Understand Ventilator-mediated Pulmonary Ventilation and Respiration</t>
  </si>
  <si>
    <t>V230245</t>
  </si>
  <si>
    <t>Kolpan, Katharine</t>
  </si>
  <si>
    <t>Culture, Society, &amp; Justice</t>
  </si>
  <si>
    <t>Examining Trade, Migration, Assimilation and Violence at the Greek and Roman Colonies of Apollonia Pontica and Deultum, Bulgarian Black Sea Coast</t>
  </si>
  <si>
    <t>Senior Research Grant</t>
  </si>
  <si>
    <t>NSF 23-566</t>
  </si>
  <si>
    <t>V230438</t>
  </si>
  <si>
    <t>FY24`</t>
  </si>
  <si>
    <t>John E. Yellen</t>
  </si>
  <si>
    <t>jyellen@nsf.gov</t>
  </si>
  <si>
    <t>Adrianne Griebel-Thompson</t>
  </si>
  <si>
    <t>The influence of maternal iodine intake and status on human milk iodine concentration and infant iodine status and thyroid function  </t>
  </si>
  <si>
    <t>SuRE-First R16</t>
  </si>
  <si>
    <t>PAR 21-173</t>
  </si>
  <si>
    <t>V230701</t>
  </si>
  <si>
    <t>Ahmed Ibrahim</t>
  </si>
  <si>
    <t>IGEM 2023 - Pioneering Solution for Improving Cementitious Materials Performance and Applications with Nanocellulose fibers from Wood and Agricultural Residues</t>
  </si>
  <si>
    <t>IGEM - Commerce</t>
  </si>
  <si>
    <t>V230806</t>
  </si>
  <si>
    <t>Robert Borrelli</t>
  </si>
  <si>
    <t>DOE General Scientific Infrastructure Support for NuScale License Extension</t>
  </si>
  <si>
    <t>NEUP</t>
  </si>
  <si>
    <t>V230603</t>
  </si>
  <si>
    <t>Ginny Lane</t>
  </si>
  <si>
    <t>Enhancing culturally safe healthcare for fasting Muslims during Ramadan</t>
  </si>
  <si>
    <t>SuRE-First</t>
  </si>
  <si>
    <t>V230671</t>
  </si>
  <si>
    <t>7/1/20204</t>
  </si>
  <si>
    <t>Dr. Krasnova</t>
  </si>
  <si>
    <t>Jan Eitel</t>
  </si>
  <si>
    <t>More rain, less snow and its impacts on tree growth and persistence: Gaining process-based insights through experimental manipulation</t>
  </si>
  <si>
    <t>NSF DEB</t>
  </si>
  <si>
    <t>V230615</t>
  </si>
  <si>
    <t>Vibhav Durgesh</t>
  </si>
  <si>
    <t>NIH Resolvent Analysis Model</t>
  </si>
  <si>
    <t>V230444</t>
  </si>
  <si>
    <t>Earth and Spacial Sciences</t>
  </si>
  <si>
    <t>Improving hydrological predictions across CONUS through better characterization of below-ground soil-vegetation processes </t>
  </si>
  <si>
    <t>V230355</t>
  </si>
  <si>
    <t>Sara Roser</t>
  </si>
  <si>
    <t>sroser@usgs.gov</t>
  </si>
  <si>
    <t>Brown, Ann</t>
  </si>
  <si>
    <t xml:space="preserve">Impacts of Normal Weight Obesity on female physiology  </t>
  </si>
  <si>
    <t>V230175</t>
  </si>
  <si>
    <t>Vella, Chantal</t>
  </si>
  <si>
    <t xml:space="preserve">
	Patterns of Sedentary Behavior and Obesity NIH R16 </t>
  </si>
  <si>
    <t xml:space="preserve">V230130 </t>
  </si>
  <si>
    <t>Desiree Salazar</t>
  </si>
  <si>
    <t>sesiree.salazar@nih.gov</t>
  </si>
  <si>
    <t>Small, Brian</t>
  </si>
  <si>
    <t>Aquaculture Research Institute</t>
  </si>
  <si>
    <t xml:space="preserve">Critical advancement of the zebrafish model to build research capacity in human disease and development research </t>
  </si>
  <si>
    <t>V230336</t>
  </si>
  <si>
    <t>Balemba, Onesmo</t>
  </si>
  <si>
    <t xml:space="preserve">
	Identification of Triggers of Diabetic Gastrointestinal Neuropathy and Dysmotility </t>
  </si>
  <si>
    <t>Identification and Characterization of Bioactive Microbial Metabolites for Advancing Research on Microbe-Diet-Host Interactions</t>
  </si>
  <si>
    <t>V230388</t>
  </si>
  <si>
    <t>Padma Maruvada</t>
  </si>
  <si>
    <t>maruvadp@mail.nih.gov</t>
  </si>
  <si>
    <t>Redman, Nathan</t>
  </si>
  <si>
    <t xml:space="preserve">Consequences of Thermal Programming on the Epigenome and Phenome of Cultured Rainbow Trout in Parental and Offspring Generations  </t>
  </si>
  <si>
    <t>Foundational</t>
  </si>
  <si>
    <t>V230590</t>
  </si>
  <si>
    <t>Dr. Tim Sullivan</t>
  </si>
  <si>
    <t xml:space="preserve"> timothy.sullivan@usda.gov</t>
  </si>
  <si>
    <t>COE</t>
  </si>
  <si>
    <t>Effect of Age and Training on Arm Proprioception Acuity</t>
  </si>
  <si>
    <t xml:space="preserve">V230658 </t>
  </si>
  <si>
    <t>Van Leuven, James</t>
  </si>
  <si>
    <t>Animal, Veterinary &amp; Food Sciences</t>
  </si>
  <si>
    <t>Tradeoffs and universal immunity in bacteriophage resistance evolution</t>
  </si>
  <si>
    <t>MIRA R35 ESI</t>
  </si>
  <si>
    <t>V200321</t>
  </si>
  <si>
    <t xml:space="preserve">Koduri, Sailaja </t>
  </si>
  <si>
    <t>sailaja.koduri@nih.gov</t>
  </si>
  <si>
    <t>Patel, Jagdish</t>
  </si>
  <si>
    <t>Advancing the Understanding of Complex Biomolecular Interactions and Functions Implications for Human Health</t>
  </si>
  <si>
    <t>V230557</t>
  </si>
  <si>
    <t>Anne Gershenson</t>
  </si>
  <si>
    <t>Anne.gershenson@nih.gov</t>
  </si>
  <si>
    <t>Proposal</t>
  </si>
  <si>
    <t>Solar System Workings</t>
  </si>
  <si>
    <t>ROSES-2023-C.3</t>
  </si>
  <si>
    <t>Large (&gt;$S)</t>
  </si>
  <si>
    <t>Delia Santiago-Materese (Lead) Email: delia.santiago-materese@nasa.gov Henry Throop (Deputy) Email: henry.throop@nasa.gov</t>
  </si>
  <si>
    <t>SWOT (Surface Water and Ocean Topography Science Team)</t>
  </si>
  <si>
    <t>ROSES-2023-A.11</t>
  </si>
  <si>
    <t>Nadya Vinogradova Shiffer</t>
  </si>
  <si>
    <t>nadya@nasa.gov</t>
  </si>
  <si>
    <t>NIFA-SCRI</t>
  </si>
  <si>
    <t>EPSCOR RII Track-2 FEC: INSPIRE</t>
  </si>
  <si>
    <t>Y</t>
  </si>
  <si>
    <t>4 thru 6*</t>
  </si>
  <si>
    <t>Award Nom</t>
  </si>
  <si>
    <t>Other</t>
  </si>
  <si>
    <t>D-Withdrawn</t>
  </si>
  <si>
    <t>Sum of Total</t>
  </si>
  <si>
    <t>Column Labels</t>
  </si>
  <si>
    <t>Row Labels</t>
  </si>
  <si>
    <t>(blank)</t>
  </si>
  <si>
    <t>Grand Total</t>
  </si>
  <si>
    <t>FY2020</t>
  </si>
  <si>
    <t>FY2021</t>
  </si>
  <si>
    <t>FY2022</t>
  </si>
  <si>
    <t>To Date FY2023</t>
  </si>
  <si>
    <t>TOTAL</t>
  </si>
  <si>
    <t>$ of tracked RFD service requests resulting in submissions (not including withdrawn)</t>
  </si>
  <si>
    <t>$ requested of funded RFD service requests</t>
  </si>
  <si>
    <t>$ requested for pending RFD service requests</t>
  </si>
  <si>
    <t>$ declined submissions</t>
  </si>
  <si>
    <t>*Add Level 4 in 2023 to formula when needed</t>
  </si>
  <si>
    <t>$ withdrawn submissions</t>
  </si>
  <si>
    <t>Count of Total</t>
  </si>
  <si>
    <t>To date FY2023</t>
  </si>
  <si>
    <t>Number of tracked RFD service requests resulting in submission (not including proposals)</t>
  </si>
  <si>
    <t># of funded proposals (Levels 4,5,6)</t>
  </si>
  <si>
    <t># of pending submissions (Levels 4,5,6)</t>
  </si>
  <si>
    <t># declined submissions</t>
  </si>
  <si>
    <t>*What is off here? LH 11/11/22</t>
  </si>
  <si>
    <t>Success rate</t>
  </si>
  <si>
    <t>Sum of Amt Awarded</t>
  </si>
  <si>
    <t>FY2020 (Sum of L4, 5, and 6)</t>
  </si>
  <si>
    <t>FY2021 (Sum of L4, 5, and 6)</t>
  </si>
  <si>
    <t>FY2022 (Sum of L4, 5, and 6)</t>
  </si>
  <si>
    <t>FY2023 (Sum of L4, 5, and 6)</t>
  </si>
  <si>
    <t>Count of Amt Awarded</t>
  </si>
  <si>
    <t>FY2023</t>
  </si>
  <si>
    <t># of funded RFD service requests (excluding L2)</t>
  </si>
  <si>
    <t># of RFD service requests still pending (excluding L2)</t>
  </si>
  <si>
    <t># declined submissions (excluding L2)</t>
  </si>
  <si>
    <t>LPD $ submitted</t>
  </si>
  <si>
    <t>LPD # submitted</t>
  </si>
  <si>
    <t>Avg $ per submission</t>
  </si>
  <si>
    <t>LPD $ funded</t>
  </si>
  <si>
    <t>LPD # funded</t>
  </si>
  <si>
    <t>% funded</t>
  </si>
  <si>
    <t>Preproposal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</si>
</sst>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m/d/yyyy;@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Calibri"/>
      <family val="2"/>
      <scheme val="minor"/>
    </font>
    <font>
      <sz val="10"/>
      <color rgb="FF333333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b/>
      <sz val="10"/>
      <color theme="9" tint="0.7999816888943144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390">
    <xf numFmtId="0" fontId="0" fillId="0" borderId="0" xfId="0"/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4" fontId="2" fillId="2" borderId="5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164" fontId="2" fillId="0" borderId="5" xfId="0" applyNumberFormat="1" applyFont="1" applyBorder="1" applyAlignment="1">
      <alignment horizontal="center" vertical="top"/>
    </xf>
    <xf numFmtId="164" fontId="2" fillId="0" borderId="5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165" fontId="2" fillId="2" borderId="5" xfId="0" applyNumberFormat="1" applyFont="1" applyFill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4" fontId="2" fillId="5" borderId="5" xfId="0" applyNumberFormat="1" applyFont="1" applyFill="1" applyBorder="1" applyAlignment="1">
      <alignment horizontal="center"/>
    </xf>
    <xf numFmtId="0" fontId="0" fillId="5" borderId="0" xfId="0" applyFill="1"/>
    <xf numFmtId="0" fontId="0" fillId="0" borderId="0" xfId="0" applyAlignment="1">
      <alignment horizontal="center"/>
    </xf>
    <xf numFmtId="0" fontId="0" fillId="6" borderId="0" xfId="0" applyFill="1"/>
    <xf numFmtId="0" fontId="2" fillId="0" borderId="7" xfId="0" applyFont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0" fillId="0" borderId="0" xfId="0" applyAlignment="1">
      <alignment horizontal="left" indent="2"/>
    </xf>
    <xf numFmtId="0" fontId="0" fillId="3" borderId="0" xfId="0" applyFill="1"/>
    <xf numFmtId="0" fontId="0" fillId="0" borderId="0" xfId="0" applyAlignment="1">
      <alignment horizontal="right"/>
    </xf>
    <xf numFmtId="44" fontId="0" fillId="3" borderId="0" xfId="0" applyNumberFormat="1" applyFill="1"/>
    <xf numFmtId="0" fontId="0" fillId="8" borderId="0" xfId="0" applyFill="1"/>
    <xf numFmtId="0" fontId="0" fillId="7" borderId="0" xfId="0" applyFill="1"/>
    <xf numFmtId="0" fontId="0" fillId="9" borderId="0" xfId="0" applyFill="1"/>
    <xf numFmtId="44" fontId="0" fillId="8" borderId="0" xfId="0" applyNumberFormat="1" applyFill="1"/>
    <xf numFmtId="44" fontId="0" fillId="9" borderId="0" xfId="0" applyNumberFormat="1" applyFill="1"/>
    <xf numFmtId="0" fontId="0" fillId="2" borderId="0" xfId="0" applyFill="1"/>
    <xf numFmtId="0" fontId="2" fillId="5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1" fontId="2" fillId="0" borderId="7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/>
    <xf numFmtId="0" fontId="2" fillId="2" borderId="6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Alignment="1">
      <alignment horizontal="left"/>
    </xf>
    <xf numFmtId="164" fontId="2" fillId="5" borderId="7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164" fontId="2" fillId="4" borderId="5" xfId="0" applyNumberFormat="1" applyFont="1" applyFill="1" applyBorder="1" applyAlignment="1">
      <alignment horizontal="center"/>
    </xf>
    <xf numFmtId="164" fontId="2" fillId="6" borderId="5" xfId="0" applyNumberFormat="1" applyFont="1" applyFill="1" applyBorder="1" applyAlignment="1">
      <alignment horizontal="center"/>
    </xf>
    <xf numFmtId="14" fontId="2" fillId="6" borderId="5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9" fontId="0" fillId="5" borderId="0" xfId="2" applyFont="1" applyFill="1"/>
    <xf numFmtId="164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5" borderId="5" xfId="0" applyFont="1" applyFill="1" applyBorder="1" applyAlignment="1">
      <alignment horizontal="left"/>
    </xf>
    <xf numFmtId="165" fontId="2" fillId="5" borderId="5" xfId="0" applyNumberFormat="1" applyFont="1" applyFill="1" applyBorder="1" applyAlignment="1">
      <alignment horizontal="center"/>
    </xf>
    <xf numFmtId="164" fontId="2" fillId="6" borderId="7" xfId="0" applyNumberFormat="1" applyFont="1" applyFill="1" applyBorder="1" applyAlignment="1">
      <alignment horizontal="center"/>
    </xf>
    <xf numFmtId="14" fontId="2" fillId="5" borderId="5" xfId="0" applyNumberFormat="1" applyFont="1" applyFill="1" applyBorder="1" applyAlignment="1">
      <alignment horizontal="center"/>
    </xf>
    <xf numFmtId="1" fontId="2" fillId="5" borderId="5" xfId="0" applyNumberFormat="1" applyFont="1" applyFill="1" applyBorder="1" applyAlignment="1">
      <alignment horizontal="center"/>
    </xf>
    <xf numFmtId="0" fontId="0" fillId="10" borderId="0" xfId="0" applyFill="1"/>
    <xf numFmtId="165" fontId="2" fillId="6" borderId="5" xfId="0" applyNumberFormat="1" applyFont="1" applyFill="1" applyBorder="1" applyAlignment="1">
      <alignment horizontal="center"/>
    </xf>
    <xf numFmtId="1" fontId="2" fillId="6" borderId="5" xfId="0" applyNumberFormat="1" applyFont="1" applyFill="1" applyBorder="1" applyAlignment="1">
      <alignment horizontal="center"/>
    </xf>
    <xf numFmtId="164" fontId="2" fillId="6" borderId="4" xfId="0" applyNumberFormat="1" applyFont="1" applyFill="1" applyBorder="1" applyAlignment="1">
      <alignment horizontal="center"/>
    </xf>
    <xf numFmtId="0" fontId="3" fillId="2" borderId="6" xfId="1" applyFont="1" applyFill="1" applyBorder="1"/>
    <xf numFmtId="0" fontId="2" fillId="5" borderId="8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1" fontId="2" fillId="6" borderId="7" xfId="0" applyNumberFormat="1" applyFont="1" applyFill="1" applyBorder="1" applyAlignment="1">
      <alignment horizontal="center"/>
    </xf>
    <xf numFmtId="1" fontId="2" fillId="5" borderId="7" xfId="0" applyNumberFormat="1" applyFont="1" applyFill="1" applyBorder="1" applyAlignment="1">
      <alignment horizontal="center"/>
    </xf>
    <xf numFmtId="0" fontId="0" fillId="11" borderId="0" xfId="0" applyFill="1"/>
    <xf numFmtId="165" fontId="2" fillId="0" borderId="7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1" fontId="2" fillId="2" borderId="7" xfId="0" applyNumberFormat="1" applyFont="1" applyFill="1" applyBorder="1" applyAlignment="1">
      <alignment horizontal="center"/>
    </xf>
    <xf numFmtId="0" fontId="2" fillId="9" borderId="0" xfId="0" applyFont="1" applyFill="1"/>
    <xf numFmtId="0" fontId="2" fillId="5" borderId="4" xfId="0" applyFont="1" applyFill="1" applyBorder="1" applyAlignment="1">
      <alignment horizontal="left"/>
    </xf>
    <xf numFmtId="1" fontId="2" fillId="12" borderId="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5" xfId="0" applyFont="1" applyFill="1" applyBorder="1" applyAlignment="1">
      <alignment horizontal="left" vertical="center"/>
    </xf>
    <xf numFmtId="0" fontId="0" fillId="4" borderId="0" xfId="0" applyFill="1"/>
    <xf numFmtId="0" fontId="2" fillId="12" borderId="5" xfId="0" applyFont="1" applyFill="1" applyBorder="1" applyAlignment="1">
      <alignment horizontal="center"/>
    </xf>
    <xf numFmtId="0" fontId="1" fillId="2" borderId="6" xfId="1" applyFill="1" applyBorder="1"/>
    <xf numFmtId="0" fontId="2" fillId="5" borderId="6" xfId="0" applyFont="1" applyFill="1" applyBorder="1"/>
    <xf numFmtId="1" fontId="2" fillId="12" borderId="5" xfId="0" applyNumberFormat="1" applyFont="1" applyFill="1" applyBorder="1" applyAlignment="1">
      <alignment horizontal="left"/>
    </xf>
    <xf numFmtId="1" fontId="2" fillId="7" borderId="5" xfId="0" applyNumberFormat="1" applyFont="1" applyFill="1" applyBorder="1" applyAlignment="1">
      <alignment horizontal="center"/>
    </xf>
    <xf numFmtId="0" fontId="1" fillId="5" borderId="6" xfId="1" applyFill="1" applyBorder="1"/>
    <xf numFmtId="0" fontId="2" fillId="13" borderId="7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164" fontId="2" fillId="13" borderId="5" xfId="0" applyNumberFormat="1" applyFont="1" applyFill="1" applyBorder="1" applyAlignment="1">
      <alignment horizontal="center"/>
    </xf>
    <xf numFmtId="0" fontId="0" fillId="13" borderId="0" xfId="0" applyFill="1"/>
    <xf numFmtId="0" fontId="2" fillId="6" borderId="0" xfId="0" applyFont="1" applyFill="1" applyAlignment="1">
      <alignment horizontal="center"/>
    </xf>
    <xf numFmtId="0" fontId="2" fillId="13" borderId="5" xfId="0" applyFont="1" applyFill="1" applyBorder="1" applyAlignment="1">
      <alignment horizontal="left"/>
    </xf>
    <xf numFmtId="164" fontId="2" fillId="13" borderId="4" xfId="0" applyNumberFormat="1" applyFont="1" applyFill="1" applyBorder="1" applyAlignment="1">
      <alignment horizontal="center"/>
    </xf>
    <xf numFmtId="165" fontId="2" fillId="13" borderId="5" xfId="0" applyNumberFormat="1" applyFont="1" applyFill="1" applyBorder="1" applyAlignment="1">
      <alignment horizontal="center"/>
    </xf>
    <xf numFmtId="14" fontId="2" fillId="13" borderId="5" xfId="0" applyNumberFormat="1" applyFont="1" applyFill="1" applyBorder="1" applyAlignment="1">
      <alignment horizontal="center"/>
    </xf>
    <xf numFmtId="0" fontId="2" fillId="13" borderId="5" xfId="0" applyFont="1" applyFill="1" applyBorder="1"/>
    <xf numFmtId="0" fontId="3" fillId="13" borderId="6" xfId="1" applyFont="1" applyFill="1" applyBorder="1"/>
    <xf numFmtId="1" fontId="2" fillId="13" borderId="5" xfId="0" applyNumberFormat="1" applyFont="1" applyFill="1" applyBorder="1" applyAlignment="1">
      <alignment horizontal="left"/>
    </xf>
    <xf numFmtId="44" fontId="0" fillId="14" borderId="0" xfId="0" applyNumberFormat="1" applyFill="1"/>
    <xf numFmtId="0" fontId="2" fillId="4" borderId="4" xfId="0" applyFont="1" applyFill="1" applyBorder="1" applyAlignment="1">
      <alignment horizontal="left"/>
    </xf>
    <xf numFmtId="164" fontId="2" fillId="2" borderId="7" xfId="0" applyNumberFormat="1" applyFont="1" applyFill="1" applyBorder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2" fillId="13" borderId="4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/>
    </xf>
    <xf numFmtId="1" fontId="2" fillId="13" borderId="5" xfId="0" applyNumberFormat="1" applyFont="1" applyFill="1" applyBorder="1" applyAlignment="1">
      <alignment horizontal="center"/>
    </xf>
    <xf numFmtId="0" fontId="1" fillId="7" borderId="6" xfId="1" applyFill="1" applyBorder="1"/>
    <xf numFmtId="0" fontId="2" fillId="15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2" fillId="15" borderId="0" xfId="0" applyFont="1" applyFill="1" applyAlignment="1">
      <alignment horizontal="left"/>
    </xf>
    <xf numFmtId="0" fontId="2" fillId="0" borderId="9" xfId="0" applyFont="1" applyBorder="1"/>
    <xf numFmtId="0" fontId="2" fillId="13" borderId="2" xfId="0" applyFont="1" applyFill="1" applyBorder="1" applyAlignment="1">
      <alignment horizontal="center"/>
    </xf>
    <xf numFmtId="0" fontId="2" fillId="6" borderId="0" xfId="0" applyFont="1" applyFill="1" applyAlignment="1">
      <alignment horizontal="left"/>
    </xf>
    <xf numFmtId="1" fontId="2" fillId="2" borderId="7" xfId="0" applyNumberFormat="1" applyFont="1" applyFill="1" applyBorder="1" applyAlignment="1">
      <alignment horizontal="left"/>
    </xf>
    <xf numFmtId="1" fontId="2" fillId="6" borderId="5" xfId="0" applyNumberFormat="1" applyFont="1" applyFill="1" applyBorder="1" applyAlignment="1">
      <alignment horizontal="left"/>
    </xf>
    <xf numFmtId="0" fontId="2" fillId="13" borderId="8" xfId="0" applyFont="1" applyFill="1" applyBorder="1" applyAlignment="1">
      <alignment horizontal="left"/>
    </xf>
    <xf numFmtId="0" fontId="2" fillId="13" borderId="7" xfId="0" applyFont="1" applyFill="1" applyBorder="1" applyAlignment="1">
      <alignment horizontal="left"/>
    </xf>
    <xf numFmtId="1" fontId="2" fillId="7" borderId="7" xfId="0" applyNumberFormat="1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0" fillId="6" borderId="7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3" fillId="6" borderId="6" xfId="1" applyFont="1" applyFill="1" applyBorder="1"/>
    <xf numFmtId="0" fontId="10" fillId="5" borderId="8" xfId="0" applyFont="1" applyFill="1" applyBorder="1" applyAlignment="1">
      <alignment horizontal="left"/>
    </xf>
    <xf numFmtId="0" fontId="10" fillId="5" borderId="7" xfId="0" applyFont="1" applyFill="1" applyBorder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2" fillId="13" borderId="7" xfId="0" applyFont="1" applyFill="1" applyBorder="1" applyAlignment="1">
      <alignment horizontal="left" vertical="center"/>
    </xf>
    <xf numFmtId="1" fontId="2" fillId="13" borderId="7" xfId="0" applyNumberFormat="1" applyFont="1" applyFill="1" applyBorder="1" applyAlignment="1">
      <alignment horizontal="center"/>
    </xf>
    <xf numFmtId="0" fontId="3" fillId="2" borderId="5" xfId="1" applyFont="1" applyFill="1" applyBorder="1"/>
    <xf numFmtId="0" fontId="11" fillId="2" borderId="6" xfId="1" applyFont="1" applyFill="1" applyBorder="1"/>
    <xf numFmtId="0" fontId="2" fillId="0" borderId="1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5" fontId="2" fillId="6" borderId="7" xfId="0" applyNumberFormat="1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4" fontId="2" fillId="6" borderId="7" xfId="0" applyNumberFormat="1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2" fillId="6" borderId="7" xfId="0" applyFont="1" applyFill="1" applyBorder="1"/>
    <xf numFmtId="0" fontId="3" fillId="6" borderId="0" xfId="1" applyFont="1" applyFill="1" applyBorder="1"/>
    <xf numFmtId="0" fontId="10" fillId="4" borderId="4" xfId="0" applyFont="1" applyFill="1" applyBorder="1" applyAlignment="1">
      <alignment horizontal="left"/>
    </xf>
    <xf numFmtId="0" fontId="10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left"/>
    </xf>
    <xf numFmtId="0" fontId="10" fillId="7" borderId="5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164" fontId="10" fillId="7" borderId="5" xfId="0" applyNumberFormat="1" applyFont="1" applyFill="1" applyBorder="1" applyAlignment="1">
      <alignment horizontal="center"/>
    </xf>
    <xf numFmtId="164" fontId="10" fillId="4" borderId="5" xfId="0" applyNumberFormat="1" applyFont="1" applyFill="1" applyBorder="1" applyAlignment="1">
      <alignment horizontal="center"/>
    </xf>
    <xf numFmtId="165" fontId="10" fillId="4" borderId="5" xfId="0" applyNumberFormat="1" applyFont="1" applyFill="1" applyBorder="1" applyAlignment="1">
      <alignment horizontal="center"/>
    </xf>
    <xf numFmtId="14" fontId="10" fillId="4" borderId="5" xfId="0" applyNumberFormat="1" applyFont="1" applyFill="1" applyBorder="1" applyAlignment="1">
      <alignment horizontal="center"/>
    </xf>
    <xf numFmtId="14" fontId="10" fillId="7" borderId="5" xfId="0" applyNumberFormat="1" applyFont="1" applyFill="1" applyBorder="1" applyAlignment="1">
      <alignment horizontal="center"/>
    </xf>
    <xf numFmtId="1" fontId="10" fillId="7" borderId="5" xfId="0" applyNumberFormat="1" applyFont="1" applyFill="1" applyBorder="1" applyAlignment="1">
      <alignment horizontal="center"/>
    </xf>
    <xf numFmtId="0" fontId="2" fillId="7" borderId="6" xfId="0" applyFont="1" applyFill="1" applyBorder="1"/>
    <xf numFmtId="0" fontId="10" fillId="4" borderId="8" xfId="0" applyFont="1" applyFill="1" applyBorder="1" applyAlignment="1">
      <alignment horizontal="left"/>
    </xf>
    <xf numFmtId="0" fontId="10" fillId="4" borderId="7" xfId="0" applyFont="1" applyFill="1" applyBorder="1" applyAlignment="1">
      <alignment horizontal="left"/>
    </xf>
    <xf numFmtId="164" fontId="10" fillId="7" borderId="7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165" fontId="10" fillId="4" borderId="7" xfId="0" applyNumberFormat="1" applyFont="1" applyFill="1" applyBorder="1" applyAlignment="1">
      <alignment horizontal="center"/>
    </xf>
    <xf numFmtId="14" fontId="10" fillId="4" borderId="7" xfId="0" applyNumberFormat="1" applyFont="1" applyFill="1" applyBorder="1" applyAlignment="1">
      <alignment horizontal="center"/>
    </xf>
    <xf numFmtId="14" fontId="10" fillId="7" borderId="7" xfId="0" applyNumberFormat="1" applyFont="1" applyFill="1" applyBorder="1" applyAlignment="1">
      <alignment horizontal="center"/>
    </xf>
    <xf numFmtId="1" fontId="10" fillId="7" borderId="7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13" borderId="0" xfId="0" applyFont="1" applyFill="1" applyAlignment="1">
      <alignment horizontal="center"/>
    </xf>
    <xf numFmtId="0" fontId="2" fillId="2" borderId="7" xfId="0" applyFont="1" applyFill="1" applyBorder="1"/>
    <xf numFmtId="0" fontId="1" fillId="2" borderId="5" xfId="1" applyFill="1" applyBorder="1"/>
    <xf numFmtId="0" fontId="3" fillId="13" borderId="5" xfId="1" applyFont="1" applyFill="1" applyBorder="1"/>
    <xf numFmtId="0" fontId="8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4" borderId="5" xfId="0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14" fontId="2" fillId="0" borderId="11" xfId="0" applyNumberFormat="1" applyFont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 vertical="top"/>
    </xf>
    <xf numFmtId="0" fontId="3" fillId="6" borderId="9" xfId="1" applyFont="1" applyFill="1" applyBorder="1"/>
    <xf numFmtId="0" fontId="10" fillId="5" borderId="4" xfId="0" applyFont="1" applyFill="1" applyBorder="1" applyAlignment="1">
      <alignment horizontal="left"/>
    </xf>
    <xf numFmtId="0" fontId="10" fillId="5" borderId="5" xfId="0" applyFont="1" applyFill="1" applyBorder="1" applyAlignment="1">
      <alignment horizontal="left"/>
    </xf>
    <xf numFmtId="164" fontId="10" fillId="5" borderId="5" xfId="0" applyNumberFormat="1" applyFont="1" applyFill="1" applyBorder="1" applyAlignment="1">
      <alignment horizontal="center"/>
    </xf>
    <xf numFmtId="165" fontId="10" fillId="5" borderId="5" xfId="0" applyNumberFormat="1" applyFont="1" applyFill="1" applyBorder="1" applyAlignment="1">
      <alignment horizontal="center"/>
    </xf>
    <xf numFmtId="14" fontId="10" fillId="5" borderId="5" xfId="0" applyNumberFormat="1" applyFont="1" applyFill="1" applyBorder="1" applyAlignment="1">
      <alignment horizontal="center"/>
    </xf>
    <xf numFmtId="1" fontId="10" fillId="5" borderId="5" xfId="0" applyNumberFormat="1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7" borderId="5" xfId="0" applyFont="1" applyFill="1" applyBorder="1" applyAlignment="1">
      <alignment horizontal="center"/>
    </xf>
    <xf numFmtId="0" fontId="0" fillId="17" borderId="0" xfId="0" applyFill="1"/>
    <xf numFmtId="0" fontId="0" fillId="16" borderId="0" xfId="0" applyFill="1"/>
    <xf numFmtId="0" fontId="0" fillId="18" borderId="0" xfId="0" applyFill="1"/>
    <xf numFmtId="0" fontId="2" fillId="18" borderId="5" xfId="0" applyFont="1" applyFill="1" applyBorder="1" applyAlignment="1">
      <alignment horizontal="center"/>
    </xf>
    <xf numFmtId="0" fontId="0" fillId="19" borderId="0" xfId="0" applyFill="1"/>
    <xf numFmtId="0" fontId="0" fillId="20" borderId="0" xfId="0" applyFill="1"/>
    <xf numFmtId="0" fontId="2" fillId="20" borderId="5" xfId="0" applyFont="1" applyFill="1" applyBorder="1" applyAlignment="1">
      <alignment horizontal="center"/>
    </xf>
    <xf numFmtId="0" fontId="0" fillId="21" borderId="0" xfId="0" applyFill="1"/>
    <xf numFmtId="0" fontId="2" fillId="21" borderId="5" xfId="0" applyFont="1" applyFill="1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0" fontId="0" fillId="22" borderId="0" xfId="0" applyFill="1"/>
    <xf numFmtId="0" fontId="10" fillId="2" borderId="5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64" fontId="10" fillId="2" borderId="5" xfId="0" applyNumberFormat="1" applyFont="1" applyFill="1" applyBorder="1" applyAlignment="1">
      <alignment horizontal="center"/>
    </xf>
    <xf numFmtId="165" fontId="10" fillId="2" borderId="5" xfId="0" applyNumberFormat="1" applyFont="1" applyFill="1" applyBorder="1" applyAlignment="1">
      <alignment horizontal="center"/>
    </xf>
    <xf numFmtId="14" fontId="10" fillId="2" borderId="5" xfId="0" applyNumberFormat="1" applyFont="1" applyFill="1" applyBorder="1" applyAlignment="1">
      <alignment horizontal="center"/>
    </xf>
    <xf numFmtId="1" fontId="10" fillId="2" borderId="5" xfId="0" applyNumberFormat="1" applyFont="1" applyFill="1" applyBorder="1" applyAlignment="1">
      <alignment horizontal="center"/>
    </xf>
    <xf numFmtId="14" fontId="13" fillId="2" borderId="5" xfId="0" applyNumberFormat="1" applyFont="1" applyFill="1" applyBorder="1" applyAlignment="1">
      <alignment horizontal="center"/>
    </xf>
    <xf numFmtId="164" fontId="9" fillId="0" borderId="2" xfId="0" applyNumberFormat="1" applyFont="1" applyBorder="1" applyAlignment="1">
      <alignment horizontal="center" vertical="center" wrapText="1"/>
    </xf>
    <xf numFmtId="164" fontId="9" fillId="2" borderId="5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0" borderId="5" xfId="0" applyNumberFormat="1" applyFont="1" applyBorder="1" applyAlignment="1">
      <alignment horizontal="center"/>
    </xf>
    <xf numFmtId="164" fontId="9" fillId="6" borderId="5" xfId="0" applyNumberFormat="1" applyFont="1" applyFill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5" borderId="5" xfId="0" applyNumberFormat="1" applyFont="1" applyFill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13" borderId="5" xfId="0" applyNumberFormat="1" applyFont="1" applyFill="1" applyBorder="1" applyAlignment="1">
      <alignment horizontal="center"/>
    </xf>
    <xf numFmtId="164" fontId="9" fillId="13" borderId="7" xfId="0" applyNumberFormat="1" applyFont="1" applyFill="1" applyBorder="1" applyAlignment="1">
      <alignment horizontal="center"/>
    </xf>
    <xf numFmtId="164" fontId="9" fillId="0" borderId="11" xfId="0" applyNumberFormat="1" applyFont="1" applyBorder="1" applyAlignment="1">
      <alignment horizontal="center"/>
    </xf>
    <xf numFmtId="14" fontId="2" fillId="12" borderId="5" xfId="0" applyNumberFormat="1" applyFont="1" applyFill="1" applyBorder="1" applyAlignment="1">
      <alignment horizontal="center"/>
    </xf>
    <xf numFmtId="0" fontId="2" fillId="5" borderId="6" xfId="0" applyFont="1" applyFill="1" applyBorder="1" applyAlignment="1">
      <alignment wrapText="1"/>
    </xf>
    <xf numFmtId="0" fontId="0" fillId="5" borderId="7" xfId="0" applyFill="1" applyBorder="1" applyAlignment="1">
      <alignment horizontal="center"/>
    </xf>
    <xf numFmtId="4" fontId="0" fillId="5" borderId="5" xfId="0" applyNumberFormat="1" applyFill="1" applyBorder="1" applyAlignment="1">
      <alignment horizontal="center"/>
    </xf>
    <xf numFmtId="0" fontId="3" fillId="7" borderId="6" xfId="1" applyFont="1" applyFill="1" applyBorder="1"/>
    <xf numFmtId="0" fontId="13" fillId="4" borderId="5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5" borderId="5" xfId="0" applyFont="1" applyFill="1" applyBorder="1" applyAlignment="1">
      <alignment horizontal="center"/>
    </xf>
    <xf numFmtId="0" fontId="14" fillId="5" borderId="5" xfId="0" applyFont="1" applyFill="1" applyBorder="1"/>
    <xf numFmtId="4" fontId="0" fillId="5" borderId="5" xfId="0" applyNumberFormat="1" applyFill="1" applyBorder="1"/>
    <xf numFmtId="0" fontId="2" fillId="9" borderId="7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164" fontId="2" fillId="9" borderId="5" xfId="0" applyNumberFormat="1" applyFont="1" applyFill="1" applyBorder="1" applyAlignment="1">
      <alignment horizontal="center"/>
    </xf>
    <xf numFmtId="0" fontId="3" fillId="5" borderId="6" xfId="1" applyFont="1" applyFill="1" applyBorder="1"/>
    <xf numFmtId="0" fontId="10" fillId="2" borderId="4" xfId="0" applyFont="1" applyFill="1" applyBorder="1" applyAlignment="1">
      <alignment horizontal="left"/>
    </xf>
    <xf numFmtId="0" fontId="10" fillId="2" borderId="5" xfId="0" applyFont="1" applyFill="1" applyBorder="1" applyAlignment="1">
      <alignment horizontal="left"/>
    </xf>
    <xf numFmtId="0" fontId="8" fillId="2" borderId="5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9" fillId="4" borderId="5" xfId="0" applyNumberFormat="1" applyFont="1" applyFill="1" applyBorder="1" applyAlignment="1">
      <alignment horizontal="center"/>
    </xf>
    <xf numFmtId="1" fontId="2" fillId="0" borderId="7" xfId="0" applyNumberFormat="1" applyFont="1" applyBorder="1"/>
    <xf numFmtId="1" fontId="2" fillId="2" borderId="5" xfId="0" applyNumberFormat="1" applyFont="1" applyFill="1" applyBorder="1"/>
    <xf numFmtId="0" fontId="1" fillId="2" borderId="0" xfId="1" applyFill="1" applyBorder="1"/>
    <xf numFmtId="0" fontId="1" fillId="6" borderId="0" xfId="1" applyFill="1" applyBorder="1"/>
    <xf numFmtId="0" fontId="2" fillId="12" borderId="5" xfId="0" applyFont="1" applyFill="1" applyBorder="1"/>
    <xf numFmtId="0" fontId="3" fillId="7" borderId="9" xfId="1" applyFont="1" applyFill="1" applyBorder="1"/>
    <xf numFmtId="0" fontId="10" fillId="2" borderId="2" xfId="0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vertical="top"/>
    </xf>
    <xf numFmtId="1" fontId="2" fillId="5" borderId="6" xfId="0" applyNumberFormat="1" applyFont="1" applyFill="1" applyBorder="1" applyAlignment="1">
      <alignment horizontal="center"/>
    </xf>
    <xf numFmtId="0" fontId="10" fillId="2" borderId="8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left"/>
    </xf>
    <xf numFmtId="0" fontId="2" fillId="13" borderId="0" xfId="0" applyFont="1" applyFill="1" applyAlignment="1">
      <alignment horizontal="left"/>
    </xf>
    <xf numFmtId="0" fontId="2" fillId="6" borderId="7" xfId="0" applyFont="1" applyFill="1" applyBorder="1" applyAlignment="1">
      <alignment horizontal="left" wrapText="1"/>
    </xf>
    <xf numFmtId="0" fontId="8" fillId="5" borderId="5" xfId="0" applyFont="1" applyFill="1" applyBorder="1"/>
    <xf numFmtId="0" fontId="2" fillId="0" borderId="6" xfId="0" applyFont="1" applyBorder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5" xfId="0" applyFont="1" applyFill="1" applyBorder="1" applyAlignment="1">
      <alignment horizontal="left" wrapText="1"/>
    </xf>
    <xf numFmtId="0" fontId="2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5" borderId="7" xfId="0" applyFont="1" applyFill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2" fillId="6" borderId="7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2" fillId="0" borderId="6" xfId="0" applyFont="1" applyBorder="1" applyAlignment="1">
      <alignment horizontal="center"/>
    </xf>
    <xf numFmtId="164" fontId="10" fillId="5" borderId="7" xfId="0" applyNumberFormat="1" applyFont="1" applyFill="1" applyBorder="1" applyAlignment="1">
      <alignment horizontal="center"/>
    </xf>
    <xf numFmtId="164" fontId="10" fillId="2" borderId="7" xfId="0" applyNumberFormat="1" applyFont="1" applyFill="1" applyBorder="1" applyAlignment="1">
      <alignment horizontal="center"/>
    </xf>
    <xf numFmtId="164" fontId="10" fillId="5" borderId="0" xfId="0" applyNumberFormat="1" applyFont="1" applyFill="1" applyAlignment="1">
      <alignment horizontal="center"/>
    </xf>
    <xf numFmtId="164" fontId="10" fillId="2" borderId="8" xfId="0" applyNumberFormat="1" applyFont="1" applyFill="1" applyBorder="1" applyAlignment="1">
      <alignment horizontal="center"/>
    </xf>
    <xf numFmtId="165" fontId="10" fillId="2" borderId="7" xfId="0" applyNumberFormat="1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4" fontId="10" fillId="5" borderId="7" xfId="0" applyNumberFormat="1" applyFont="1" applyFill="1" applyBorder="1" applyAlignment="1">
      <alignment horizontal="center"/>
    </xf>
    <xf numFmtId="14" fontId="10" fillId="2" borderId="7" xfId="0" applyNumberFormat="1" applyFont="1" applyFill="1" applyBorder="1" applyAlignment="1">
      <alignment horizontal="center"/>
    </xf>
    <xf numFmtId="0" fontId="13" fillId="6" borderId="7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 vertical="center"/>
    </xf>
    <xf numFmtId="0" fontId="2" fillId="22" borderId="5" xfId="0" applyFont="1" applyFill="1" applyBorder="1" applyAlignment="1">
      <alignment horizontal="center"/>
    </xf>
    <xf numFmtId="1" fontId="10" fillId="5" borderId="7" xfId="0" applyNumberFormat="1" applyFont="1" applyFill="1" applyBorder="1" applyAlignment="1">
      <alignment horizontal="center"/>
    </xf>
    <xf numFmtId="1" fontId="2" fillId="6" borderId="9" xfId="0" applyNumberFormat="1" applyFont="1" applyFill="1" applyBorder="1" applyAlignment="1">
      <alignment horizontal="center"/>
    </xf>
    <xf numFmtId="0" fontId="2" fillId="6" borderId="9" xfId="0" applyFont="1" applyFill="1" applyBorder="1"/>
    <xf numFmtId="1" fontId="2" fillId="6" borderId="7" xfId="0" applyNumberFormat="1" applyFont="1" applyFill="1" applyBorder="1" applyAlignment="1">
      <alignment horizontal="left"/>
    </xf>
    <xf numFmtId="0" fontId="0" fillId="0" borderId="9" xfId="0" applyBorder="1"/>
    <xf numFmtId="1" fontId="2" fillId="0" borderId="0" xfId="0" applyNumberFormat="1" applyFont="1" applyAlignment="1">
      <alignment horizontal="left"/>
    </xf>
    <xf numFmtId="1" fontId="2" fillId="0" borderId="11" xfId="0" applyNumberFormat="1" applyFont="1" applyBorder="1" applyAlignment="1">
      <alignment horizontal="left"/>
    </xf>
    <xf numFmtId="1" fontId="2" fillId="6" borderId="9" xfId="0" applyNumberFormat="1" applyFont="1" applyFill="1" applyBorder="1" applyAlignment="1">
      <alignment horizontal="left"/>
    </xf>
    <xf numFmtId="0" fontId="1" fillId="6" borderId="9" xfId="1" applyFill="1" applyBorder="1"/>
    <xf numFmtId="0" fontId="1" fillId="5" borderId="9" xfId="1" applyFill="1" applyBorder="1"/>
    <xf numFmtId="0" fontId="1" fillId="6" borderId="5" xfId="1" applyFill="1" applyBorder="1"/>
    <xf numFmtId="0" fontId="3" fillId="2" borderId="0" xfId="1" applyFont="1" applyFill="1" applyBorder="1"/>
    <xf numFmtId="0" fontId="2" fillId="12" borderId="6" xfId="0" applyFont="1" applyFill="1" applyBorder="1"/>
    <xf numFmtId="0" fontId="1" fillId="0" borderId="9" xfId="1" applyFill="1" applyBorder="1"/>
    <xf numFmtId="0" fontId="2" fillId="6" borderId="5" xfId="0" applyFont="1" applyFill="1" applyBorder="1" applyAlignment="1">
      <alignment wrapText="1"/>
    </xf>
    <xf numFmtId="0" fontId="2" fillId="6" borderId="0" xfId="0" applyFont="1" applyFill="1"/>
    <xf numFmtId="0" fontId="2" fillId="2" borderId="6" xfId="0" applyFont="1" applyFill="1" applyBorder="1" applyAlignment="1">
      <alignment horizontal="left"/>
    </xf>
    <xf numFmtId="0" fontId="1" fillId="2" borderId="0" xfId="1" applyFill="1" applyBorder="1" applyAlignment="1">
      <alignment wrapText="1"/>
    </xf>
    <xf numFmtId="0" fontId="1" fillId="5" borderId="5" xfId="1" applyFill="1" applyBorder="1"/>
    <xf numFmtId="0" fontId="2" fillId="5" borderId="9" xfId="0" applyFont="1" applyFill="1" applyBorder="1" applyAlignment="1">
      <alignment wrapText="1"/>
    </xf>
    <xf numFmtId="0" fontId="10" fillId="2" borderId="0" xfId="0" applyFont="1" applyFill="1" applyAlignment="1">
      <alignment horizontal="left"/>
    </xf>
    <xf numFmtId="0" fontId="15" fillId="4" borderId="7" xfId="0" applyFont="1" applyFill="1" applyBorder="1" applyAlignment="1">
      <alignment horizontal="center"/>
    </xf>
    <xf numFmtId="164" fontId="10" fillId="2" borderId="4" xfId="0" applyNumberFormat="1" applyFont="1" applyFill="1" applyBorder="1" applyAlignment="1">
      <alignment horizontal="center"/>
    </xf>
    <xf numFmtId="0" fontId="2" fillId="0" borderId="9" xfId="1" applyFont="1" applyFill="1" applyBorder="1"/>
    <xf numFmtId="0" fontId="3" fillId="6" borderId="5" xfId="1" applyFont="1" applyFill="1" applyBorder="1"/>
    <xf numFmtId="0" fontId="9" fillId="0" borderId="2" xfId="0" applyFont="1" applyBorder="1" applyAlignment="1">
      <alignment horizontal="center" vertical="center" wrapText="1"/>
    </xf>
    <xf numFmtId="165" fontId="9" fillId="2" borderId="5" xfId="0" applyNumberFormat="1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165" fontId="9" fillId="13" borderId="5" xfId="0" applyNumberFormat="1" applyFont="1" applyFill="1" applyBorder="1" applyAlignment="1">
      <alignment horizontal="center"/>
    </xf>
    <xf numFmtId="0" fontId="9" fillId="13" borderId="5" xfId="0" applyFont="1" applyFill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65" fontId="9" fillId="6" borderId="7" xfId="0" applyNumberFormat="1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165" fontId="9" fillId="5" borderId="7" xfId="0" applyNumberFormat="1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165" fontId="9" fillId="5" borderId="5" xfId="0" applyNumberFormat="1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165" fontId="9" fillId="4" borderId="5" xfId="0" applyNumberFormat="1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left"/>
    </xf>
    <xf numFmtId="0" fontId="2" fillId="13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9" borderId="7" xfId="0" applyFont="1" applyFill="1" applyBorder="1" applyAlignment="1">
      <alignment horizontal="left"/>
    </xf>
    <xf numFmtId="0" fontId="12" fillId="2" borderId="5" xfId="0" applyFont="1" applyFill="1" applyBorder="1"/>
    <xf numFmtId="0" fontId="2" fillId="6" borderId="6" xfId="0" applyFont="1" applyFill="1" applyBorder="1" applyAlignment="1">
      <alignment horizontal="left"/>
    </xf>
    <xf numFmtId="0" fontId="2" fillId="6" borderId="1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13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 wrapText="1"/>
    </xf>
    <xf numFmtId="164" fontId="10" fillId="5" borderId="0" xfId="0" applyNumberFormat="1" applyFont="1" applyFill="1" applyBorder="1" applyAlignment="1">
      <alignment horizontal="center"/>
    </xf>
    <xf numFmtId="164" fontId="2" fillId="9" borderId="7" xfId="0" applyNumberFormat="1" applyFont="1" applyFill="1" applyBorder="1" applyAlignment="1">
      <alignment horizontal="center"/>
    </xf>
    <xf numFmtId="164" fontId="2" fillId="5" borderId="4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5" fontId="2" fillId="5" borderId="7" xfId="0" applyNumberFormat="1" applyFont="1" applyFill="1" applyBorder="1" applyAlignment="1">
      <alignment horizontal="center"/>
    </xf>
    <xf numFmtId="165" fontId="2" fillId="9" borderId="7" xfId="0" applyNumberFormat="1" applyFont="1" applyFill="1" applyBorder="1" applyAlignment="1">
      <alignment horizontal="center"/>
    </xf>
    <xf numFmtId="0" fontId="9" fillId="9" borderId="7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14" fontId="2" fillId="5" borderId="7" xfId="0" applyNumberFormat="1" applyFont="1" applyFill="1" applyBorder="1" applyAlignment="1">
      <alignment horizontal="center"/>
    </xf>
    <xf numFmtId="14" fontId="2" fillId="9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left" vertical="center"/>
    </xf>
    <xf numFmtId="1" fontId="2" fillId="9" borderId="7" xfId="0" applyNumberFormat="1" applyFont="1" applyFill="1" applyBorder="1" applyAlignment="1">
      <alignment horizontal="center"/>
    </xf>
    <xf numFmtId="1" fontId="2" fillId="5" borderId="9" xfId="0" applyNumberFormat="1" applyFont="1" applyFill="1" applyBorder="1" applyAlignment="1">
      <alignment horizontal="center"/>
    </xf>
    <xf numFmtId="1" fontId="2" fillId="5" borderId="0" xfId="0" applyNumberFormat="1" applyFont="1" applyFill="1" applyBorder="1" applyAlignment="1">
      <alignment horizontal="center"/>
    </xf>
    <xf numFmtId="1" fontId="2" fillId="0" borderId="5" xfId="0" applyNumberFormat="1" applyFont="1" applyBorder="1"/>
    <xf numFmtId="0" fontId="2" fillId="2" borderId="9" xfId="0" applyFont="1" applyFill="1" applyBorder="1"/>
    <xf numFmtId="0" fontId="1" fillId="6" borderId="6" xfId="1" applyFill="1" applyBorder="1"/>
    <xf numFmtId="0" fontId="2" fillId="6" borderId="6" xfId="0" applyFont="1" applyFill="1" applyBorder="1"/>
    <xf numFmtId="0" fontId="2" fillId="5" borderId="0" xfId="0" applyFont="1" applyFill="1" applyBorder="1"/>
    <xf numFmtId="0" fontId="2" fillId="2" borderId="5" xfId="0" applyFont="1" applyFill="1" applyBorder="1" applyAlignment="1">
      <alignment wrapText="1"/>
    </xf>
    <xf numFmtId="0" fontId="2" fillId="2" borderId="0" xfId="0" applyFont="1" applyFill="1" applyBorder="1"/>
    <xf numFmtId="0" fontId="2" fillId="9" borderId="0" xfId="0" applyFont="1" applyFill="1" applyBorder="1" applyAlignment="1">
      <alignment wrapText="1"/>
    </xf>
  </cellXfs>
  <cellStyles count="3">
    <cellStyle name="Hyperlink" xfId="1" builtinId="8"/>
    <cellStyle name="Normal" xfId="0" builtinId="0"/>
    <cellStyle name="Percent" xfId="2" builtinId="5"/>
  </cellStyles>
  <dxfs count="6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strike val="0"/>
        <outline val="0"/>
        <shadow val="0"/>
        <vertAlign val="baseline"/>
        <sz val="10"/>
        <name val="Arial"/>
        <family val="2"/>
        <scheme val="none"/>
      </font>
      <border diagonalUp="0" diagonalDown="0" outline="0">
        <left style="hair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vertAlign val="baseline"/>
        <sz val="10"/>
        <name val="Arial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strike val="0"/>
        <outline val="0"/>
        <shadow val="0"/>
        <vertAlign val="baseline"/>
        <sz val="10"/>
        <name val="Arial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vertAlign val="baseline"/>
        <sz val="10"/>
        <name val="Arial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vertAlign val="baseline"/>
        <sz val="1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strike val="0"/>
        <outline val="0"/>
        <shadow val="0"/>
        <vertAlign val="baseline"/>
        <sz val="1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vertAlign val="baseline"/>
        <sz val="1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vertAlign val="baseline"/>
        <sz val="10"/>
        <name val="Arial"/>
        <scheme val="none"/>
      </font>
      <numFmt numFmtId="19" formatCode="m/d/yyyy"/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vertAlign val="baseline"/>
        <sz val="1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vertAlign val="baseline"/>
        <sz val="10"/>
        <name val="Arial"/>
        <scheme val="none"/>
      </font>
      <numFmt numFmtId="164" formatCode="&quot;$&quot;#,##0.00"/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vertAlign val="baseline"/>
        <sz val="10"/>
        <name val="Arial"/>
        <scheme val="none"/>
      </font>
      <numFmt numFmtId="164" formatCode="&quot;$&quot;#,##0.00"/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vertAlign val="baseline"/>
        <sz val="1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vertAlign val="baseline"/>
        <sz val="10"/>
        <name val="Arial"/>
        <scheme val="none"/>
      </font>
      <numFmt numFmtId="165" formatCode="m/d/yyyy;@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vertAlign val="baseline"/>
        <sz val="10"/>
        <name val="Arial"/>
        <scheme val="none"/>
      </font>
      <numFmt numFmtId="164" formatCode="&quot;$&quot;#,##0.00"/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vertAlign val="baseline"/>
        <sz val="10"/>
        <name val="Arial"/>
        <scheme val="none"/>
      </font>
      <numFmt numFmtId="164" formatCode="&quot;$&quot;#,##0.00"/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vertAlign val="baseline"/>
        <sz val="10"/>
        <name val="Arial"/>
        <scheme val="none"/>
      </font>
      <numFmt numFmtId="164" formatCode="&quot;$&quot;#,##0.00"/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vertAlign val="baseline"/>
        <sz val="1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thin">
          <color auto="1"/>
        </top>
        <bottom/>
      </border>
    </dxf>
    <dxf>
      <font>
        <b val="0"/>
        <strike val="0"/>
        <outline val="0"/>
        <shadow val="0"/>
        <vertAlign val="baseline"/>
        <sz val="1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vertAlign val="baseline"/>
        <sz val="1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vertAlign val="baseline"/>
        <sz val="1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hair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vertAlign val="baseline"/>
        <sz val="10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border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D9E1F2"/>
      <color rgb="FFCCCCFF"/>
      <color rgb="FFD9FF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inse, Laura (lheinse@uidaho.edu)" id="{DEF3E732-90A0-4263-BA84-D083F7A57A09}" userId="lheinse@uidaho.edu" providerId="PeoplePicker"/>
  <person displayName="Heinse, Laura (lheinse@uidaho.edu)" id="{C017625E-F46B-41B4-995A-865F720FF9E4}" userId="S::lheinse@uidaho.edu::0ee7a48d-0000-406a-bf88-f2b63d73981b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inse, Laura (lheinse@uidaho.edu)" refreshedDate="44875.562823495369" createdVersion="6" refreshedVersion="8" minRefreshableVersion="3" recordCount="215" xr:uid="{76695332-7203-4B5B-B09F-0F6729ED356C}">
  <cacheSource type="worksheet">
    <worksheetSource name="Table2"/>
  </cacheSource>
  <cacheFields count="35">
    <cacheField name="PI" numFmtId="0">
      <sharedItems/>
    </cacheField>
    <cacheField name="College" numFmtId="0">
      <sharedItems/>
    </cacheField>
    <cacheField name="Department" numFmtId="0">
      <sharedItems containsBlank="1"/>
    </cacheField>
    <cacheField name="Proposal Title" numFmtId="0">
      <sharedItems/>
    </cacheField>
    <cacheField name="Source" numFmtId="0">
      <sharedItems/>
    </cacheField>
    <cacheField name="Program 1" numFmtId="0">
      <sharedItems containsBlank="1" count="152">
        <s v="STC"/>
        <s v="CNH2"/>
        <s v="CAREER"/>
        <s v="I2O"/>
        <s v="COVID-19"/>
        <s v="Faculty Scholar"/>
        <s v="PAR-20-084"/>
        <s v="Tectonics"/>
        <s v="AFRI-FASP"/>
        <s v="NOT-AI-20-031"/>
        <s v="ANS-OPP"/>
        <s v="EERE"/>
        <s v="DRK-12"/>
        <s v="NRT"/>
        <s v="Beckman Scholars Program"/>
        <s v="AISL"/>
        <s v="YIG"/>
        <s v="EPSCoR RIIT4"/>
        <s v="Getty Fellowship"/>
        <s v="R21"/>
        <s v="DEB"/>
        <s v="Art Works"/>
        <s v="Spencer Foundation"/>
        <s v="n/a"/>
        <s v="Interdiscipinary Research in Earth Science"/>
        <s v="S-STEM"/>
        <s v="Collaborative Grant"/>
        <s v="EPSCoR RII T4"/>
        <s v="Research Practice Partnerships"/>
        <s v="IGEM"/>
        <s v="Summer Stipend"/>
        <s v="2020 Collaborative Sciences Award"/>
        <s v="Young Faculty Award"/>
        <s v="Carbon Monitoring System"/>
        <s v="Office of Surface Mining Reclamation and Enforcemetn"/>
        <s v="EPSCoR RII Track-4"/>
        <s v="New Innovator in Food and Agriculture"/>
        <s v="IREPO"/>
        <s v="21-107"/>
        <s v="BENEFIT"/>
        <s v="CHE-DRP"/>
        <s v="Equipment Grants Program"/>
        <s v="BII"/>
        <s v="SaTC"/>
        <s v="Society for Research in Child Development"/>
        <s v="Large Research Grant"/>
        <s v="Formal Methods in the Field"/>
        <s v="Fellowship"/>
        <s v="ENG"/>
        <s v="Environmental Sustainability"/>
        <s v="Pew Biomedical Scholars"/>
        <s v="R03"/>
        <s v="104g"/>
        <s v="R01"/>
        <s v="Law and Science"/>
        <s v="Bridges to the Baccalaureate Research Training Program (T34)"/>
        <s v="Vector-Borne Disease Regional Centers of Excellence"/>
        <s v="ROSES"/>
        <s v="Research Fellowship"/>
        <s v="DISES"/>
        <s v="_x0009_FY22 Naval Engineering Education Consortium (NEEC) BAA "/>
        <s v="Small Grant"/>
        <s v="Solar System Working"/>
        <s v="GRAMMY Museum implementation Grant"/>
        <s v="Algebra and Number Theory"/>
        <s v="EPSCoR RII Track-2 FEC"/>
        <s v="Biomaterials"/>
        <s v="Advanced Scientific Computing Research (ASCR)"/>
        <s v="RII Track-4"/>
        <s v="TRIO"/>
        <s v="Canada - Research Chair in Arts, Humanities, and Culture"/>
        <s v="NIGMS-COVID-19"/>
        <s v="COBRE P2"/>
        <s v="DNI"/>
        <s v="CIP"/>
        <s v="Partners in Science"/>
        <s v="OVW"/>
        <s v="Educational Psychology"/>
        <s v="Pilot"/>
        <s v="Pilot Project Enhancement Grant"/>
        <s v="CRBR Program"/>
        <s v="State of Idaho Public Broadband Grant Application"/>
        <s v="EAR/IF"/>
        <s v="Commercial SmallSat "/>
        <s v="Rural Health Care Services Outreach Program"/>
        <s v="Scientific Research Equipment"/>
        <s v="Mid-scale RI-1"/>
        <s v="EWD"/>
        <s v="Mid Career Award"/>
        <s v="APA div 15"/>
        <s v="Columbia River Enhancement"/>
        <s v="BMMB"/>
        <s v="Major Grant"/>
        <s v="TBD"/>
        <s v="Community Programs Grant"/>
        <s v="Columbia River Basin Restoration Funding Assistance Program - Middle and Upper Columbia River Basin"/>
        <s v="Pilot Grant"/>
        <s v="Office of Postsecondary Education (OPE): Higher Education Programs (OPE): Federal TRIO Programs"/>
        <s v="Partnerships for Climate Smart Commodities"/>
        <s v="SCRI"/>
        <s v="COBRE Phase 1"/>
        <s v="Public Diplomacy Annual Grants Program."/>
        <s v="MSB-NES"/>
        <s v="SBE"/>
        <s v="RII Track4"/>
        <s v="Preservation Grant"/>
        <s v="EPSCoR RII Track-1"/>
        <s v="UTC"/>
        <s v="Convergence Accelerator"/>
        <s v="IUSE"/>
        <s v="Infrastructure Challenge Grant"/>
        <s v="Cyber-Physical Systems"/>
        <s v="PACSP"/>
        <s v="Broadening Participation in Engineering"/>
        <s v="Regional Innovation Engines"/>
        <m u="1"/>
        <s v="Future Manufacturing" u="1"/>
        <s v="RISE EIS" u="1"/>
        <s v="NIMH - R01" u="1"/>
        <s v="Scholars Award" u="1"/>
        <s v="Mid-scale RI - Track 1" u="1"/>
        <s v="RISE AH" u="1"/>
        <s v="RISE GRF" u="1"/>
        <s v="AER Initiative" u="1"/>
        <s v="IE3" u="1"/>
        <s v="RISE ACE" u="1"/>
        <s v="MRI" u="1"/>
        <s v="COBRE-P1" u="1"/>
        <s v="EWD-REEU" u="1"/>
        <s v="AIC" u="1"/>
        <s v="DEPSCoR" u="1"/>
        <s v="EGP" u="1"/>
        <s v="Law and Society" u="1"/>
        <s v="U.S. Faculty Scholar" u="1"/>
        <s v="IGEM-Commerce" u="1"/>
        <s v="IUSE GEOPATHS" u="1"/>
        <s v="Science Education Partnership Award" u="1"/>
        <s v="NIFA" u="1"/>
        <s v="ADVANCE" u="1"/>
        <s v="New Innovator Award" u="1"/>
        <s v="NEA Grants for Arts Projects" u="1"/>
        <s v="NIGMS - COVID-19" u="1"/>
        <s v="Research Chair in Arts, Humanities, and Culture" u="1"/>
        <s v="FAS" u="1"/>
        <s v="EPSCoR R11 T4" u="1"/>
        <s v="IUSE CUE" u="1"/>
        <s v="HDR DSC" u="1"/>
        <s v="ADVANCE IT" u="1"/>
        <s v="Research Grant" u="1"/>
        <s v="EPSCoR" u="1"/>
        <s v="Strengthing American Infrastructure" u="1"/>
        <s v="EPSCoR R11 T2 FEC" u="1"/>
      </sharedItems>
    </cacheField>
    <cacheField name="Program 2" numFmtId="0">
      <sharedItems containsBlank="1"/>
    </cacheField>
    <cacheField name="VERAS #" numFmtId="0">
      <sharedItems containsBlank="1" containsMixedTypes="1" containsNumber="1" containsInteger="1" minValue="19560" maxValue="220174"/>
    </cacheField>
    <cacheField name="Limited Submission?" numFmtId="0">
      <sharedItems containsBlank="1"/>
    </cacheField>
    <cacheField name="TDX PDA Level" numFmtId="0">
      <sharedItems containsMixedTypes="1" containsNumber="1" containsInteger="1" minValue="0" maxValue="6" count="7">
        <n v="6"/>
        <s v="n/a"/>
        <n v="4"/>
        <n v="5"/>
        <n v="0" u="1"/>
        <n v="2" u="1"/>
        <n v="3" u="1"/>
      </sharedItems>
    </cacheField>
    <cacheField name="RFD Awd Type" numFmtId="0">
      <sharedItems count="9">
        <s v="Preproposal"/>
        <s v="Large (&gt;$1M)"/>
        <s v="CAREER"/>
        <s v="Regular (&lt;$1M)"/>
        <s v="Individual"/>
        <s v="RISE EIS" u="1"/>
        <s v="RISE AH" u="1"/>
        <s v="RISE GRF" u="1"/>
        <s v="RISE ACE" u="1"/>
      </sharedItems>
    </cacheField>
    <cacheField name="Amount Requested (Direct Costs)" numFmtId="164">
      <sharedItems containsString="0" containsBlank="1" containsNumber="1" minValue="0" maxValue="76060326"/>
    </cacheField>
    <cacheField name="Total F&amp;A" numFmtId="164">
      <sharedItems containsString="0" containsBlank="1" containsNumber="1" minValue="0" maxValue="5148281"/>
    </cacheField>
    <cacheField name="Total" numFmtId="164">
      <sharedItems containsSemiMixedTypes="0" containsString="0" containsNumber="1" minValue="0" maxValue="81208607"/>
    </cacheField>
    <cacheField name="Date Submitted or Due" numFmtId="165">
      <sharedItems containsDate="1" containsMixedTypes="1" minDate="2018-07-18T00:00:00" maxDate="2023-10-12T00:00:00"/>
    </cacheField>
    <cacheField name="FY Submission" numFmtId="0">
      <sharedItems containsBlank="1" count="7">
        <s v="FY19"/>
        <s v="FY20"/>
        <s v="FY21"/>
        <s v="FY22"/>
        <s v="FY23"/>
        <m u="1"/>
        <s v="FY232" u="1"/>
      </sharedItems>
    </cacheField>
    <cacheField name="Amt Awarded" numFmtId="164">
      <sharedItems containsMixedTypes="1" containsNumber="1" minValue="0" maxValue="55000000"/>
    </cacheField>
    <cacheField name="Cost Share Amt" numFmtId="164">
      <sharedItems containsSemiMixedTypes="0" containsString="0" containsNumber="1" containsInteger="1" minValue="0" maxValue="4000000"/>
    </cacheField>
    <cacheField name="ORS?" numFmtId="0">
      <sharedItems/>
    </cacheField>
    <cacheField name="M&amp;Q?" numFmtId="0">
      <sharedItems/>
    </cacheField>
    <cacheField name="Cost Share Source" numFmtId="0">
      <sharedItems containsBlank="1" containsMixedTypes="1" containsNumber="1" containsInteger="1" minValue="0" maxValue="881996"/>
    </cacheField>
    <cacheField name="Notification Date" numFmtId="14">
      <sharedItems containsDate="1" containsBlank="1" containsMixedTypes="1" minDate="2018-10-12T00:00:00" maxDate="2023-06-02T00:00:00"/>
    </cacheField>
    <cacheField name="FY Award" numFmtId="0">
      <sharedItems containsBlank="1"/>
    </cacheField>
    <cacheField name="Start date" numFmtId="0">
      <sharedItems containsDate="1" containsBlank="1" containsMixedTypes="1" minDate="2019-03-01T00:00:00" maxDate="3030-10-01T00:00:00"/>
    </cacheField>
    <cacheField name="End date" numFmtId="14">
      <sharedItems containsDate="1" containsBlank="1" containsMixedTypes="1" minDate="2016-05-31T00:00:00" maxDate="3035-09-01T00:00:00"/>
    </cacheField>
    <cacheField name="Status" numFmtId="0">
      <sharedItems containsBlank="1" count="11">
        <s v="Declined"/>
        <s v="Funded"/>
        <s v="Pending"/>
        <s v="Proposal"/>
        <m/>
        <s v="D-Withdrawn" u="1"/>
        <s v="In Prep" u="1"/>
        <s v="Declinded" u="1"/>
        <s v="D-Not Invited" u="1"/>
        <s v="Invited" u="1"/>
        <s v="Denied" u="1"/>
      </sharedItems>
    </cacheField>
    <cacheField name="Declined Follow Up Notes" numFmtId="0">
      <sharedItems containsBlank="1"/>
    </cacheField>
    <cacheField name="RFD Contact" numFmtId="0">
      <sharedItems containsBlank="1" count="18">
        <s v="KM"/>
        <s v="n/a"/>
        <s v="NH"/>
        <s v="CC"/>
        <s v="WH"/>
        <s v="WH/KM"/>
        <s v="CC/KM"/>
        <s v="LH"/>
        <s v="NH/LH"/>
        <s v="CC/LH"/>
        <s v="WH/LH"/>
        <s v="NH/KM"/>
        <s v="ME"/>
        <s v="KM/LH/CC"/>
        <s v="NH/CC"/>
        <s v="CC/NH"/>
        <m u="1"/>
        <s v="KM/LH" u="1"/>
      </sharedItems>
    </cacheField>
    <cacheField name="Application in PI folder?" numFmtId="0">
      <sharedItems containsBlank="1"/>
    </cacheField>
    <cacheField name="# Postdocs" numFmtId="1">
      <sharedItems containsString="0" containsBlank="1" containsNumber="1" containsInteger="1" minValue="0" maxValue="25"/>
    </cacheField>
    <cacheField name="# Phd Students" numFmtId="1">
      <sharedItems containsString="0" containsBlank="1" containsNumber="1" minValue="0" maxValue="24"/>
    </cacheField>
    <cacheField name="# Masters Students" numFmtId="1">
      <sharedItems containsString="0" containsBlank="1" containsNumber="1" containsInteger="1" minValue="0" maxValue="24"/>
    </cacheField>
    <cacheField name="# UG Students" numFmtId="1">
      <sharedItems containsBlank="1" containsMixedTypes="1" containsNumber="1" containsInteger="1" minValue="0" maxValue="60"/>
    </cacheField>
    <cacheField name="Program Officer Name" numFmtId="0">
      <sharedItems containsBlank="1"/>
    </cacheField>
    <cacheField name="PO 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Goebel, Charles"/>
    <s v="CNR"/>
    <s v="Forest Rangelane and Fire Sciences"/>
    <s v="Wildfire Integrated Center for Advanced Research in Security and Sustainability"/>
    <s v="NSF"/>
    <x v="0"/>
    <s v="NSF 19-567"/>
    <s v="V19216"/>
    <s v="Y-LS"/>
    <x v="0"/>
    <x v="0"/>
    <n v="0"/>
    <n v="0"/>
    <n v="0"/>
    <d v="2019-06-25T00:00:00"/>
    <x v="0"/>
    <n v="0"/>
    <n v="0"/>
    <s v="N/A"/>
    <s v="N/A"/>
    <s v="n/a"/>
    <d v="2019-11-29T00:00:00"/>
    <s v="FY20"/>
    <d v="2021-06-01T00:00:00"/>
    <d v="2016-05-31T00:00:00"/>
    <x v="0"/>
    <m/>
    <x v="0"/>
    <s v="Y"/>
    <n v="0"/>
    <n v="0"/>
    <n v="0"/>
    <n v="0"/>
    <s v="Dragana Brzakovic"/>
    <s v="dbrzakov@nsf.gov"/>
  </r>
  <r>
    <s v="Kolok, Alan"/>
    <s v="ORED"/>
    <s v="IWRRI"/>
    <s v="CNH2-L: Contaminant Coupling of Socio-Environmental Systems"/>
    <s v="NSF"/>
    <x v="1"/>
    <s v="NSF 19-528"/>
    <m/>
    <s v="N"/>
    <x v="0"/>
    <x v="1"/>
    <n v="1251338"/>
    <n v="347630"/>
    <n v="1598968"/>
    <d v="2019-02-14T00:00:00"/>
    <x v="0"/>
    <n v="0"/>
    <n v="0"/>
    <s v="N/A"/>
    <s v="N/A"/>
    <s v="n/a"/>
    <d v="2019-06-21T00:00:00"/>
    <s v="FY20"/>
    <d v="2020-01-02T00:00:00"/>
    <d v="2022-12-31T00:00:00"/>
    <x v="0"/>
    <m/>
    <x v="0"/>
    <s v="Y"/>
    <n v="1"/>
    <n v="2"/>
    <n v="0"/>
    <n v="1"/>
    <s v="Christopher Schneider"/>
    <s v="cjschnei@nsf.gov"/>
  </r>
  <r>
    <s v="Sullivan, Jack"/>
    <s v="SCIENCE"/>
    <s v="Biological Sciences"/>
    <s v="CEEP: NSF Center for EcoEvolutionary Prediction"/>
    <s v="NSF"/>
    <x v="0"/>
    <s v="NSF 19-567"/>
    <m/>
    <s v="Y-LS"/>
    <x v="0"/>
    <x v="0"/>
    <n v="0"/>
    <n v="0"/>
    <n v="0"/>
    <d v="2019-06-25T00:00:00"/>
    <x v="0"/>
    <n v="0"/>
    <n v="0"/>
    <s v="N/A"/>
    <s v="N/A"/>
    <s v="n/a"/>
    <d v="2019-11-29T00:00:00"/>
    <s v="FY20"/>
    <d v="2021-06-01T00:00:00"/>
    <d v="2016-05-31T00:00:00"/>
    <x v="0"/>
    <m/>
    <x v="0"/>
    <s v="Y"/>
    <n v="0"/>
    <n v="0"/>
    <n v="0"/>
    <n v="0"/>
    <s v="Dragana Brzakovic"/>
    <s v="dbrzakov@nsf.gov"/>
  </r>
  <r>
    <s v="Perry, Joel"/>
    <s v="ENGR"/>
    <s v="Mechanical Engineering"/>
    <s v="CAREER: Improving efficacy &amp; expanding accessibility of post-stroke upper-extremity assistive &amp; rehabilitative wearable technology through impairment-specific design optimization"/>
    <s v="NSF"/>
    <x v="2"/>
    <s v="NSF 17-537"/>
    <m/>
    <s v="N"/>
    <x v="1"/>
    <x v="2"/>
    <n v="489773"/>
    <n v="186803"/>
    <n v="676576"/>
    <d v="2018-11-16T00:00:00"/>
    <x v="0"/>
    <n v="0"/>
    <n v="0"/>
    <s v="N/A"/>
    <s v="N/A"/>
    <s v="n/a"/>
    <d v="2018-11-16T00:00:00"/>
    <s v="FY19"/>
    <d v="2019-03-01T00:00:00"/>
    <d v="2024-02-28T00:00:00"/>
    <x v="0"/>
    <m/>
    <x v="1"/>
    <s v="Y"/>
    <n v="0"/>
    <n v="1"/>
    <n v="1"/>
    <n v="0"/>
    <s v="Aleksandr Simonian"/>
    <s v="asimonia@nsf.gov"/>
  </r>
  <r>
    <s v="Srivastava, Soumya"/>
    <s v="ENGR"/>
    <s v="Chemical &amp; Materials Engineering"/>
    <s v="CAREER:3D-electrode insulator-dielectrophoresis (3D-wDEP) for multiplex sorting, rapid detection, and monitoring progression of infections"/>
    <s v="NSF"/>
    <x v="2"/>
    <s v="NSF 17-537"/>
    <m/>
    <s v="N"/>
    <x v="1"/>
    <x v="2"/>
    <n v="423630"/>
    <n v="140449"/>
    <n v="564079"/>
    <d v="2018-07-19T00:00:00"/>
    <x v="0"/>
    <n v="0"/>
    <n v="0"/>
    <s v="N/A"/>
    <s v="N/A"/>
    <s v="n/a"/>
    <d v="2018-10-12T00:00:00"/>
    <s v="FY19"/>
    <d v="2019-05-01T00:00:00"/>
    <d v="2024-04-30T00:00:00"/>
    <x v="0"/>
    <m/>
    <x v="1"/>
    <s v="Y"/>
    <n v="0"/>
    <n v="2"/>
    <n v="0"/>
    <n v="0"/>
    <s v="Christina Payne"/>
    <s v="cpayne@nsf.gov"/>
  </r>
  <r>
    <s v="Kumar, Gautam"/>
    <s v="ENGR"/>
    <s v="Chemical &amp; Materials Engineering"/>
    <s v="CAREER: Understanding synergistic effect of stress hormones on CA1 hippocampal dynamics by integrating brain chemistry with electrophysiology"/>
    <s v="NSF"/>
    <x v="2"/>
    <s v="NSF 17-537"/>
    <m/>
    <s v="N"/>
    <x v="1"/>
    <x v="2"/>
    <n v="363327"/>
    <n v="136673"/>
    <n v="500000"/>
    <d v="2018-07-19T00:00:00"/>
    <x v="0"/>
    <n v="0"/>
    <n v="0"/>
    <s v="N/A"/>
    <s v="N/A"/>
    <s v="n/a"/>
    <d v="2018-11-16T00:00:00"/>
    <s v="FY20"/>
    <d v="2019-07-01T00:00:00"/>
    <d v="2024-06-30T00:00:00"/>
    <x v="0"/>
    <m/>
    <x v="2"/>
    <s v="Y"/>
    <n v="0"/>
    <n v="2"/>
    <n v="0"/>
    <n v="0"/>
    <s v="Aleksandr Simonian"/>
    <s v="asimonia@nsf.gov"/>
  </r>
  <r>
    <s v="Rezki, Zouheir"/>
    <s v="ENGR"/>
    <s v="Electrical &amp; Computer Engineering"/>
    <s v="CAREER: Advancing Space Optical Communication Systems Via Hybrid Model-Based and Learning-Based Frameworks"/>
    <s v="NSF"/>
    <x v="2"/>
    <s v="NSF 17-537"/>
    <m/>
    <s v="N"/>
    <x v="2"/>
    <x v="2"/>
    <n v="377260"/>
    <n v="144203"/>
    <n v="521463"/>
    <d v="2018-07-18T00:00:00"/>
    <x v="0"/>
    <n v="0"/>
    <n v="0"/>
    <s v="N/A"/>
    <s v="N/A"/>
    <s v="n/a"/>
    <d v="2019-02-14T00:00:00"/>
    <s v="FY20"/>
    <d v="2019-07-01T00:00:00"/>
    <d v="2024-06-30T00:00:00"/>
    <x v="0"/>
    <m/>
    <x v="2"/>
    <s v="Y"/>
    <n v="0"/>
    <n v="2"/>
    <n v="0"/>
    <n v="20"/>
    <s v="Unassigned"/>
    <s v="n/a"/>
  </r>
  <r>
    <s v="Alves-Foss, James "/>
    <s v="ENGR"/>
    <s v="Center for Secure and Dependable Systems"/>
    <s v="Semantically Directed Decompilation of Binaries for Targeted Micropatching"/>
    <s v="DARPA "/>
    <x v="3"/>
    <s v="HR001119S0089"/>
    <m/>
    <s v="N"/>
    <x v="3"/>
    <x v="1"/>
    <n v="2212604"/>
    <n v="896340"/>
    <n v="3108944"/>
    <d v="2019-11-22T00:00:00"/>
    <x v="1"/>
    <n v="0"/>
    <n v="0"/>
    <s v="N/A"/>
    <s v="N/A"/>
    <s v="n/a"/>
    <d v="2020-03-01T00:00:00"/>
    <s v="FY20"/>
    <d v="2020-04-01T00:00:00"/>
    <d v="2024-03-31T00:00:00"/>
    <x v="0"/>
    <m/>
    <x v="3"/>
    <s v="N"/>
    <n v="0"/>
    <n v="3"/>
    <n v="3"/>
    <n v="0"/>
    <s v="Sergey Bratus"/>
    <s v="AMP@darpa.mil "/>
  </r>
  <r>
    <s v="Dousay, Tonia"/>
    <s v="CEHHS"/>
    <s v="Curriculum and Instruction"/>
    <s v="Outcropping COVID19: Removing barriers to access by reimagining Geology field learning experiences with mixed realities "/>
    <s v="Spencer Foundation"/>
    <x v="4"/>
    <s v="n/a"/>
    <s v="V200615"/>
    <s v="N"/>
    <x v="3"/>
    <x v="3"/>
    <n v="50000"/>
    <n v="0"/>
    <n v="50000"/>
    <d v="2020-06-08T00:00:00"/>
    <x v="1"/>
    <n v="0"/>
    <n v="0"/>
    <s v="N/A"/>
    <s v="N/A"/>
    <s v="n/a"/>
    <d v="2020-12-01T00:00:00"/>
    <s v="FY21"/>
    <d v="2020-08-01T00:00:00"/>
    <d v="2022-01-31T00:00:00"/>
    <x v="0"/>
    <m/>
    <x v="3"/>
    <s v="Y"/>
    <n v="0"/>
    <n v="1"/>
    <n v="0"/>
    <n v="0"/>
    <s v="n/a"/>
    <s v="n/a"/>
  </r>
  <r>
    <s v="Garrison, Leonard"/>
    <s v="CLASS"/>
    <s v="Lionel Hampton School of Music"/>
    <s v="Fulbright Scholar, France"/>
    <s v="Fulbright"/>
    <x v="5"/>
    <s v="n/a"/>
    <m/>
    <s v="N"/>
    <x v="2"/>
    <x v="3"/>
    <n v="0"/>
    <n v="0"/>
    <n v="0"/>
    <d v="2019-09-16T00:00:00"/>
    <x v="1"/>
    <n v="0"/>
    <n v="0"/>
    <s v="N/A"/>
    <s v="N/A"/>
    <s v="n/a"/>
    <d v="2020-02-28T00:00:00"/>
    <s v="FY21"/>
    <d v="2021-01-01T00:00:00"/>
    <d v="2021-05-31T00:00:00"/>
    <x v="0"/>
    <m/>
    <x v="3"/>
    <s v="N"/>
    <n v="0"/>
    <n v="0"/>
    <n v="0"/>
    <n v="0"/>
    <s v="Aferdita Krasniqi"/>
    <s v="EuropeEurasia@iie.org"/>
  </r>
  <r>
    <s v="Schiele, Nathan"/>
    <s v="ENGR"/>
    <s v="Biological Engineering"/>
    <s v="Engineering developmentally guided functionally distinct tendon models"/>
    <s v="NIH"/>
    <x v="6"/>
    <s v=" NIBIB R21 Trailblazer"/>
    <s v="V200106"/>
    <s v="N"/>
    <x v="2"/>
    <x v="3"/>
    <n v="400000"/>
    <n v="171481"/>
    <n v="571481"/>
    <d v="2020-02-17T00:00:00"/>
    <x v="1"/>
    <n v="0"/>
    <n v="0"/>
    <s v="N/A"/>
    <s v="N/A"/>
    <s v="n/a"/>
    <d v="2020-09-30T00:00:00"/>
    <s v="FY21"/>
    <d v="2020-09-01T00:00:00"/>
    <d v="2023-08-31T00:00:00"/>
    <x v="0"/>
    <m/>
    <x v="3"/>
    <s v="N"/>
    <n v="0"/>
    <n v="1"/>
    <n v="0"/>
    <n v="0"/>
    <s v="Randy King, Ph.D."/>
    <s v="mailto:Randy.King@nih.gov"/>
  </r>
  <r>
    <s v="Stanley, Jessica"/>
    <s v="SCIENCE"/>
    <s v="Geological Sciences"/>
    <s v="Collaborative Research: Exploring the tempo of exhumation and relief development to investigate mantle-to-surface connections around the Yellowstone hotspot"/>
    <s v="NSF"/>
    <x v="7"/>
    <s v="NSF 17-555"/>
    <m/>
    <s v="N"/>
    <x v="2"/>
    <x v="3"/>
    <n v="259468"/>
    <n v="97287"/>
    <n v="356755"/>
    <d v="2019-12-20T00:00:00"/>
    <x v="1"/>
    <n v="0"/>
    <n v="0"/>
    <s v="N/A"/>
    <s v="N/A"/>
    <s v="n/a"/>
    <d v="2020-06-15T00:00:00"/>
    <s v="FY21"/>
    <d v="2020-08-01T00:00:00"/>
    <d v="2023-07-31T00:00:00"/>
    <x v="0"/>
    <m/>
    <x v="3"/>
    <s v="N"/>
    <n v="0"/>
    <n v="1"/>
    <n v="1"/>
    <n v="1"/>
    <s v="Stephen S. Harlan"/>
    <s v="sharlan@nsf.gov"/>
  </r>
  <r>
    <s v="Vasdekis, Andreas"/>
    <s v="SCIENCE"/>
    <s v="Physics"/>
    <s v="CAREER: single-cell fitness, mutation, and selection dynamics under nutrient limitation"/>
    <s v="NSF"/>
    <x v="2"/>
    <s v="NSF 17-537"/>
    <m/>
    <s v="N"/>
    <x v="2"/>
    <x v="2"/>
    <n v="859847"/>
    <n v="324598"/>
    <n v="1184445"/>
    <d v="2019-07-17T00:00:00"/>
    <x v="1"/>
    <n v="0"/>
    <n v="0"/>
    <s v="N/A"/>
    <s v="N/A"/>
    <s v="n/a"/>
    <d v="2020-02-01T00:00:00"/>
    <s v="FY21"/>
    <d v="2020-09-01T00:00:00"/>
    <d v="2025-08-31T00:00:00"/>
    <x v="0"/>
    <m/>
    <x v="3"/>
    <s v="Y"/>
    <n v="0"/>
    <n v="2"/>
    <n v="0"/>
    <n v="10"/>
    <s v="Rita K. Miller"/>
    <s v="rimiller@nsf.gov"/>
  </r>
  <r>
    <s v="Wolf, Brian"/>
    <s v="CLASS"/>
    <s v="Sociology and Anthropology"/>
    <s v="Fulbright Scholar, New Zealand"/>
    <s v="Fulbright"/>
    <x v="5"/>
    <s v="n/a"/>
    <m/>
    <s v="N"/>
    <x v="2"/>
    <x v="4"/>
    <n v="0"/>
    <n v="0"/>
    <n v="0"/>
    <d v="2019-09-16T00:00:00"/>
    <x v="1"/>
    <n v="0"/>
    <n v="0"/>
    <s v="N/A"/>
    <s v="N/A"/>
    <s v="n/a"/>
    <d v="2020-01-13T00:00:00"/>
    <s v="FY21"/>
    <d v="2020-09-01T00:00:00"/>
    <d v="2020-12-31T00:00:00"/>
    <x v="0"/>
    <m/>
    <x v="3"/>
    <s v="N"/>
    <n v="0"/>
    <n v="0"/>
    <n v="0"/>
    <n v="0"/>
    <s v="Michelle Bolourchi"/>
    <s v="eastasiapacific@iie.org"/>
  </r>
  <r>
    <s v="Wu, Xian (Sarah)"/>
    <s v="ENGR"/>
    <s v="Biological Engineering"/>
    <s v="Milk Processing by A Novel Continuous-Flow Liquid-Phase Plasma Discharge Technology"/>
    <s v="USDA-NIFA"/>
    <x v="8"/>
    <s v="Strengthening Standard"/>
    <s v="V200317"/>
    <s v="N"/>
    <x v="3"/>
    <x v="3"/>
    <n v="379051"/>
    <n v="120949"/>
    <n v="500000"/>
    <d v="2020-04-02T00:00:00"/>
    <x v="1"/>
    <n v="0"/>
    <n v="0"/>
    <s v="N/A"/>
    <s v="N/A"/>
    <s v="n/a"/>
    <d v="2020-09-01T00:00:00"/>
    <s v="FY21"/>
    <d v="2020-09-01T00:00:00"/>
    <d v="2023-08-31T00:00:00"/>
    <x v="0"/>
    <m/>
    <x v="3"/>
    <s v="Y"/>
    <n v="0"/>
    <n v="1"/>
    <n v="0"/>
    <n v="1"/>
    <s v="Hongda Chen"/>
    <s v="hongda.chen@usda.gov"/>
  </r>
  <r>
    <s v="Ytreberg, Frederick (Marty)"/>
    <s v="SCIENCE"/>
    <s v="Physics"/>
    <s v="Discovering broad-spectrum peptide therapeutics against coronaviruses"/>
    <s v="NIH"/>
    <x v="9"/>
    <s v="COVID-19"/>
    <s v="V200480"/>
    <s v="N"/>
    <x v="2"/>
    <x v="1"/>
    <n v="2336635"/>
    <n v="850887"/>
    <n v="3187522"/>
    <d v="2020-06-05T00:00:00"/>
    <x v="1"/>
    <n v="0"/>
    <n v="0"/>
    <s v="N/A"/>
    <s v="N/A"/>
    <s v="n/a"/>
    <d v="2021-09-01T00:00:00"/>
    <s v="FY21"/>
    <s v="07/01/202"/>
    <d v="2025-06-30T00:00:00"/>
    <x v="0"/>
    <m/>
    <x v="3"/>
    <s v="Y"/>
    <n v="0"/>
    <n v="0"/>
    <n v="0"/>
    <n v="0"/>
    <s v="Erik J. Stemmy, Ph.D."/>
    <s v="erik.stemmy@nih.gov"/>
  </r>
  <r>
    <s v="Bartholomaus, Tim"/>
    <s v="SCIENCE"/>
    <s v="Geological Sciences"/>
    <s v="Collaborative Research: Sediment and stability: Quantifying the effect of moraine building on Greenland tidewater glaciers"/>
    <s v="NSF"/>
    <x v="10"/>
    <s v="NSF 16-595"/>
    <s v="V19397"/>
    <s v="N"/>
    <x v="0"/>
    <x v="1"/>
    <n v="1122634"/>
    <n v="134040"/>
    <n v="1256674"/>
    <d v="2019-08-30T00:00:00"/>
    <x v="1"/>
    <n v="0"/>
    <n v="0"/>
    <s v="N/A"/>
    <s v="N/A"/>
    <s v="n/a"/>
    <s v="2/30/2020"/>
    <s v="FY20"/>
    <d v="2021-01-01T00:00:00"/>
    <d v="2023-12-31T00:00:00"/>
    <x v="0"/>
    <m/>
    <x v="0"/>
    <s v="Y"/>
    <n v="0"/>
    <n v="1"/>
    <n v="0"/>
    <n v="0"/>
    <s v="Cynthia Suchman"/>
    <s v="csuchman@nsf.gov"/>
  </r>
  <r>
    <s v="Coleman, Mark"/>
    <s v="CNR"/>
    <s v="Forest, Rangeland &amp; Fire Sciences"/>
    <s v="Sustainable Poplar Biomass Farms to Provide Ecosystem Services and Low Cost Biorefinery Feedstock (subaward to University of Washington, R. Gustafson PI)"/>
    <s v="DOE"/>
    <x v="11"/>
    <s v="DE-FOA-0002203"/>
    <s v="V200434"/>
    <s v="N"/>
    <x v="3"/>
    <x v="3"/>
    <n v="611670"/>
    <n v="138331"/>
    <n v="750001"/>
    <d v="2020-04-09T00:00:00"/>
    <x v="1"/>
    <n v="0"/>
    <n v="0"/>
    <s v="N/A"/>
    <s v="N/A"/>
    <s v="n/a"/>
    <d v="2020-09-30T00:00:00"/>
    <s v="FY21"/>
    <d v="2020-11-01T00:00:00"/>
    <d v="2025-10-31T00:00:00"/>
    <x v="0"/>
    <m/>
    <x v="0"/>
    <s v="Y"/>
    <n v="0"/>
    <n v="0"/>
    <n v="0"/>
    <n v="0"/>
    <s v="EERE Exchange"/>
    <s v="FY20BETOMultiTopicFOA@ee.doe.gov"/>
  </r>
  <r>
    <s v="Eitel, Karla"/>
    <s v="CNR"/>
    <s v="Natural Resources and Society"/>
    <s v="Cultivating relationship: Partnering people and landscapes for effective STEM education"/>
    <s v="NSF"/>
    <x v="12"/>
    <s v="NSF 17-584"/>
    <s v="V19650"/>
    <s v="N"/>
    <x v="0"/>
    <x v="1"/>
    <n v="2597612"/>
    <n v="402073"/>
    <n v="2999685"/>
    <d v="2019-11-18T00:00:00"/>
    <x v="1"/>
    <n v="0"/>
    <n v="0"/>
    <s v="ORS"/>
    <s v="N/A"/>
    <s v="n/a"/>
    <d v="2020-06-15T00:00:00"/>
    <s v="FY21"/>
    <d v="2020-08-01T00:00:00"/>
    <d v="2024-07-30T00:00:00"/>
    <x v="0"/>
    <m/>
    <x v="0"/>
    <s v="Y"/>
    <n v="0"/>
    <n v="2"/>
    <n v="14"/>
    <n v="0"/>
    <s v="Michael Ford"/>
    <s v="miford@nsf.gov"/>
  </r>
  <r>
    <s v="Fu, Qiuyan"/>
    <s v="SCIENCE"/>
    <s v="Statistical Science"/>
    <s v="CAREER: A Bayesian graphical model for causal inference from genomic data"/>
    <s v="NSF"/>
    <x v="2"/>
    <s v="NSF 17-537"/>
    <m/>
    <s v="N"/>
    <x v="3"/>
    <x v="2"/>
    <n v="414744"/>
    <n v="134017"/>
    <n v="548761"/>
    <d v="2019-07-17T00:00:00"/>
    <x v="1"/>
    <n v="0"/>
    <n v="0"/>
    <s v="N/A"/>
    <s v="N/A"/>
    <s v="n/a"/>
    <d v="2020-02-01T00:00:00"/>
    <s v="FY21"/>
    <d v="2020-07-01T00:00:00"/>
    <d v="2025-06-30T00:00:00"/>
    <x v="0"/>
    <m/>
    <x v="0"/>
    <s v="Y"/>
    <n v="0"/>
    <n v="2"/>
    <n v="0"/>
    <n v="0"/>
    <s v="Wendy Nilsen"/>
    <s v="wnilsen@nsf.gov"/>
  </r>
  <r>
    <s v="Humes, Karen"/>
    <s v="SCIENCE"/>
    <s v="Geography"/>
    <s v="NRT-HDR: Waterscapes and Public Health: Closing the Loop with Data-Enabled Systems Integration, Monitoring and Early Warning Capabilities"/>
    <s v="NSF"/>
    <x v="13"/>
    <s v="NSF 19-522"/>
    <s v="V19893"/>
    <s v="Y-LS"/>
    <x v="3"/>
    <x v="1"/>
    <n v="2691327"/>
    <n v="308672"/>
    <n v="2999999"/>
    <d v="2020-02-06T00:00:00"/>
    <x v="1"/>
    <n v="0"/>
    <n v="0"/>
    <s v="N/A"/>
    <s v="N/A"/>
    <s v="n/a"/>
    <d v="2020-11-01T00:00:00"/>
    <s v="FY21"/>
    <d v="2020-09-01T00:00:00"/>
    <d v="2024-08-31T00:00:00"/>
    <x v="0"/>
    <m/>
    <x v="0"/>
    <s v="Y"/>
    <n v="0"/>
    <n v="24"/>
    <n v="24"/>
    <n v="0"/>
    <s v="John Weishampel"/>
    <s v="jweisham@nsf.gov"/>
  </r>
  <r>
    <s v="McDonald, Armando"/>
    <s v="CNR"/>
    <s v="Forest Rangeland and Fire Sciences"/>
    <s v="CNH2-L: Zero Solid Waster for a Sustainable Society"/>
    <s v="NSF"/>
    <x v="1"/>
    <s v="NSF 19-528"/>
    <s v="V19619"/>
    <s v="Y-LS"/>
    <x v="0"/>
    <x v="1"/>
    <n v="1345050"/>
    <n v="254462"/>
    <n v="1599512"/>
    <d v="2019-11-15T00:00:00"/>
    <x v="1"/>
    <n v="0"/>
    <n v="0"/>
    <s v="N/A"/>
    <s v="N/A"/>
    <s v="n/a"/>
    <d v="2020-08-03T00:00:00"/>
    <s v="FY21"/>
    <d v="2020-07-01T00:00:00"/>
    <d v="2023-06-30T00:00:00"/>
    <x v="0"/>
    <m/>
    <x v="0"/>
    <s v="Y"/>
    <n v="0"/>
    <n v="3"/>
    <n v="1"/>
    <n v="0"/>
    <s v="Kristin Kuyuk"/>
    <s v="kkuyuk@nsf.gov"/>
  </r>
  <r>
    <s v="Pfeiffer, David"/>
    <s v="SCIENCE"/>
    <s v="Biological Sciences"/>
    <s v="FY2021 Beckman Scholars Program"/>
    <s v="Arnold and Mabel Beckman Foundation"/>
    <x v="14"/>
    <s v="n/a"/>
    <s v="V200767"/>
    <s v="Y-LS"/>
    <x v="3"/>
    <x v="3"/>
    <n v="130000"/>
    <n v="0"/>
    <n v="130000"/>
    <d v="2020-06-15T00:00:00"/>
    <x v="1"/>
    <n v="0"/>
    <n v="0"/>
    <s v="N/A"/>
    <s v="N/A"/>
    <s v="n/a"/>
    <d v="2020-12-15T00:00:00"/>
    <s v="FY21"/>
    <d v="2021-06-01T00:00:00"/>
    <d v="2024-12-31T00:00:00"/>
    <x v="0"/>
    <m/>
    <x v="0"/>
    <s v="Y"/>
    <n v="0"/>
    <n v="0"/>
    <n v="0"/>
    <n v="5"/>
    <s v="Kaerie Ray"/>
    <s v="BSP@beckman-foundation.org"/>
  </r>
  <r>
    <s v="Ryu, Jae"/>
    <s v="CALS"/>
    <s v="Soils and Water Systems"/>
    <s v="_x000a_Collaborative Research: Idaho Drone League (iDrone) to stimulate STEM community and informal learning"/>
    <s v="NSF"/>
    <x v="15"/>
    <s v="NSF 17-573"/>
    <s v="V19680"/>
    <s v="Y-LS"/>
    <x v="0"/>
    <x v="1"/>
    <n v="1519537"/>
    <n v="325161"/>
    <n v="1844698"/>
    <d v="2019-11-06T00:00:00"/>
    <x v="1"/>
    <n v="0"/>
    <n v="0"/>
    <s v="N/A"/>
    <s v="N/A"/>
    <s v="n/a"/>
    <d v="2020-05-01T00:00:00"/>
    <s v="FY21"/>
    <d v="2020-07-01T00:00:00"/>
    <d v="2024-06-30T00:00:00"/>
    <x v="0"/>
    <m/>
    <x v="0"/>
    <s v="Y"/>
    <n v="0"/>
    <n v="0"/>
    <n v="2"/>
    <n v="0"/>
    <s v="Bradley Barker"/>
    <s v="bsbarker@nsf.gov"/>
  </r>
  <r>
    <s v="Xian, Min"/>
    <s v="ENGR"/>
    <s v="Idaho Falls Center"/>
    <s v="BAAN: Breast Anatomy-Aware Network for Accurate Small Tumor Detection "/>
    <s v="BCA"/>
    <x v="16"/>
    <s v="n/a"/>
    <s v="V19349"/>
    <s v="Y-LS"/>
    <x v="2"/>
    <x v="3"/>
    <n v="108178"/>
    <n v="8654"/>
    <n v="116832"/>
    <d v="2019-07-19T00:00:00"/>
    <x v="1"/>
    <n v="0"/>
    <n v="0"/>
    <s v="N/A"/>
    <s v="N/A"/>
    <s v="n/a"/>
    <d v="2020-01-15T00:00:00"/>
    <s v="FY20"/>
    <d v="2020-02-01T00:00:00"/>
    <d v="2022-01-31T00:00:00"/>
    <x v="0"/>
    <m/>
    <x v="0"/>
    <s v="Y"/>
    <n v="0"/>
    <n v="1"/>
    <n v="0"/>
    <n v="0"/>
    <s v="Karen Lowney"/>
    <s v="researchgrants@breastcanceralliance.org"/>
  </r>
  <r>
    <s v="Fu, Daolin"/>
    <s v="CALS"/>
    <s v="Plant Sciences"/>
    <s v="CAREER: How does the Yr28 gene defeat wheat stripe rust and benefit U.S. wheat production?"/>
    <s v="NSF"/>
    <x v="2"/>
    <s v="NSF 17-537"/>
    <m/>
    <s v="N"/>
    <x v="1"/>
    <x v="2"/>
    <n v="660754"/>
    <n v="259135"/>
    <n v="919889"/>
    <d v="2019-07-17T00:00:00"/>
    <x v="1"/>
    <n v="0"/>
    <n v="0"/>
    <s v="N/A"/>
    <s v="N/A"/>
    <s v="n/a"/>
    <d v="2020-02-01T00:00:00"/>
    <s v="FY20"/>
    <d v="2020-01-01T00:00:00"/>
    <d v="2024-12-31T00:00:00"/>
    <x v="0"/>
    <m/>
    <x v="1"/>
    <s v="Y"/>
    <n v="0"/>
    <n v="2"/>
    <n v="0"/>
    <n v="0"/>
    <s v="Brad Day"/>
    <s v="robday@nsf.gov"/>
  </r>
  <r>
    <s v="Kumar, Kamal"/>
    <s v="ENGR"/>
    <s v="Mechanical Engineering"/>
    <s v="CAREER: The Ignition Chemistry of Oxygenated Biofuels"/>
    <s v="NSF"/>
    <x v="2"/>
    <s v="NSF 17-537"/>
    <m/>
    <s v="N"/>
    <x v="1"/>
    <x v="2"/>
    <n v="412168"/>
    <n v="145244"/>
    <n v="557412"/>
    <d v="2019-07-18T00:00:00"/>
    <x v="1"/>
    <n v="0"/>
    <n v="0"/>
    <s v="N/A"/>
    <s v="N/A"/>
    <s v="n/a"/>
    <d v="2020-02-01T00:00:00"/>
    <s v="FY20"/>
    <d v="2020-01-15T00:00:00"/>
    <d v="2025-01-14T00:00:00"/>
    <x v="0"/>
    <m/>
    <x v="1"/>
    <s v="Y"/>
    <n v="0"/>
    <n v="1"/>
    <n v="0"/>
    <n v="0"/>
    <s v="Harsha Chelliah"/>
    <s v="hchellia@nsf.gov"/>
  </r>
  <r>
    <s v="Ma, Xiaogang"/>
    <s v="ENGR"/>
    <s v="Computer Science"/>
    <s v="CAREER: Towards a Connected, Smart and Scalable Data Ecosystem for Earth Science"/>
    <s v="NSF"/>
    <x v="2"/>
    <s v="NSF 17-537"/>
    <m/>
    <s v="N"/>
    <x v="1"/>
    <x v="2"/>
    <n v="356528"/>
    <n v="143220"/>
    <n v="499748"/>
    <d v="2019-07-17T00:00:00"/>
    <x v="1"/>
    <n v="0"/>
    <n v="0"/>
    <s v="N/A"/>
    <s v="N/A"/>
    <s v="n/a"/>
    <d v="2020-02-01T00:00:00"/>
    <s v="FY20"/>
    <d v="2020-03-15T00:00:00"/>
    <d v="2025-03-14T00:00:00"/>
    <x v="0"/>
    <m/>
    <x v="1"/>
    <s v="Y"/>
    <n v="0"/>
    <n v="1"/>
    <n v="0"/>
    <n v="0"/>
    <s v="Alan Sussman"/>
    <s v="alasussm@nsf.gov"/>
  </r>
  <r>
    <s v="Schiele, Nathan"/>
    <s v="ENGR"/>
    <s v="Biological Engineering"/>
    <s v="CAREER: Mechanobiology of tendon formation"/>
    <s v="NSF"/>
    <x v="2"/>
    <s v="NSF 17-537"/>
    <m/>
    <s v="N"/>
    <x v="1"/>
    <x v="2"/>
    <n v="363274"/>
    <n v="140180"/>
    <n v="503454"/>
    <d v="2019-07-18T00:00:00"/>
    <x v="1"/>
    <n v="0"/>
    <n v="0"/>
    <s v="N/A"/>
    <s v="N/A"/>
    <s v="n/a"/>
    <d v="2020-02-01T00:00:00"/>
    <s v="FY20"/>
    <d v="2020-02-01T00:00:00"/>
    <d v="2025-01-31T00:00:00"/>
    <x v="0"/>
    <m/>
    <x v="1"/>
    <s v="Y"/>
    <n v="0"/>
    <n v="1"/>
    <n v="0"/>
    <n v="0"/>
    <s v="Laurel Kuxhaus"/>
    <s v="lkuxhaus@nsf.gov"/>
  </r>
  <r>
    <s v="Van Leuven, James"/>
    <s v="SCIENCE"/>
    <s v="Biological Sciences"/>
    <s v="RII-Track-4: Microbial genome engineering in a tripartite symbiosis"/>
    <s v="NSF"/>
    <x v="17"/>
    <s v="NSF 18-526"/>
    <s v="V200321"/>
    <s v="Y-LS"/>
    <x v="3"/>
    <x v="3"/>
    <n v="145936"/>
    <n v="65810"/>
    <n v="211746"/>
    <d v="2020-05-12T00:00:00"/>
    <x v="1"/>
    <n v="0"/>
    <n v="0"/>
    <s v="N/A"/>
    <s v="N/A"/>
    <s v="n/a"/>
    <d v="2021-01-20T00:00:00"/>
    <s v="FY21"/>
    <d v="2021-01-01T00:00:00"/>
    <d v="2022-12-31T00:00:00"/>
    <x v="0"/>
    <m/>
    <x v="1"/>
    <s v="Y"/>
    <n v="0"/>
    <n v="1"/>
    <n v="0"/>
    <n v="0"/>
    <s v="Jeanne Small"/>
    <s v="jsmall@nsf.gov"/>
  </r>
  <r>
    <s v="Waynant, Kristopher"/>
    <s v="SCIENCE"/>
    <s v="Chemistry"/>
    <s v="CAREER: Printable Polymeric CNT Ink Sensors: From Monomer Design to Wearable Devices"/>
    <s v="NSF"/>
    <x v="2"/>
    <s v="NSF 17-537"/>
    <m/>
    <s v="N"/>
    <x v="1"/>
    <x v="2"/>
    <n v="525364"/>
    <n v="190781"/>
    <n v="716145"/>
    <d v="2019-07-19T00:00:00"/>
    <x v="1"/>
    <n v="0"/>
    <n v="0"/>
    <s v="N/A"/>
    <s v="N/A"/>
    <s v="n/a"/>
    <d v="2019-10-15T00:00:00"/>
    <s v="FY20"/>
    <d v="2020-01-01T00:00:00"/>
    <d v="2024-12-31T00:00:00"/>
    <x v="0"/>
    <m/>
    <x v="1"/>
    <s v="N"/>
    <n v="1"/>
    <n v="1"/>
    <n v="0"/>
    <n v="0"/>
    <s v="Andrew Lovinger"/>
    <s v="alovinge@nsf.gov"/>
  </r>
  <r>
    <s v="Amato-Fox, Paul"/>
    <s v="CLASS"/>
    <s v="History"/>
    <s v="The White House and Visual Journalism"/>
    <s v="Getty Research Center"/>
    <x v="18"/>
    <s v="n/a"/>
    <m/>
    <s v="N"/>
    <x v="2"/>
    <x v="3"/>
    <n v="17500"/>
    <n v="0"/>
    <n v="17500"/>
    <d v="2019-10-01T00:00:00"/>
    <x v="1"/>
    <n v="0"/>
    <n v="0"/>
    <s v="N/A"/>
    <s v="N/A"/>
    <s v="n/a"/>
    <d v="2020-05-01T00:00:00"/>
    <s v="FY20"/>
    <d v="2020-04-01T00:00:00"/>
    <d v="2020-06-30T00:00:00"/>
    <x v="0"/>
    <m/>
    <x v="2"/>
    <s v="Y"/>
    <n v="0"/>
    <n v="0"/>
    <n v="0"/>
    <n v="0"/>
    <s v="Inquiries Getty Scholar Grants"/>
    <s v="researchgrants@getty.edu"/>
  </r>
  <r>
    <s v="Baker, Russell"/>
    <s v="CEHHS"/>
    <s v="Medical Education Program"/>
    <s v="Research on Autism Spectrum Disorders "/>
    <s v="NIH"/>
    <x v="19"/>
    <s v="PA-18-400 "/>
    <s v="V200090"/>
    <s v="N"/>
    <x v="3"/>
    <x v="3"/>
    <n v="150000"/>
    <n v="71250"/>
    <n v="221250"/>
    <d v="2020-02-16T00:00:00"/>
    <x v="1"/>
    <n v="0"/>
    <n v="0"/>
    <s v="N/A"/>
    <s v="N/A"/>
    <s v="n/a"/>
    <d v="2020-08-01T00:00:00"/>
    <s v="FY20"/>
    <d v="3030-09-30T00:00:00"/>
    <d v="2022-09-29T00:00:00"/>
    <x v="0"/>
    <m/>
    <x v="2"/>
    <s v="Y"/>
    <n v="0"/>
    <n v="0"/>
    <n v="0"/>
    <n v="0"/>
    <s v="Tamara Kees"/>
    <s v="tkees@mail.nih.gov"/>
  </r>
  <r>
    <s v="Borowiec, Marek"/>
    <s v="CALS"/>
    <s v="CALS - Entomology / PlantPath / Nematology"/>
    <s v="Collaborative Research: Integrating phylogenomics and machine learning to decipher species and speciation in the Formica ant genus-group"/>
    <s v="NSF"/>
    <x v="20"/>
    <s v="NSF 20-502"/>
    <s v="V200685"/>
    <s v="N"/>
    <x v="2"/>
    <x v="3"/>
    <n v="462482"/>
    <n v="200791"/>
    <n v="663273"/>
    <d v="2020-05-21T00:00:00"/>
    <x v="1"/>
    <n v="0"/>
    <n v="0"/>
    <s v="N/A"/>
    <s v="N/A"/>
    <s v="n/a"/>
    <d v="2020-10-30T00:00:00"/>
    <s v="FY21"/>
    <d v="2020-08-24T00:00:00"/>
    <d v="2023-08-23T00:00:00"/>
    <x v="0"/>
    <m/>
    <x v="2"/>
    <s v="Y"/>
    <n v="0"/>
    <n v="0"/>
    <n v="1"/>
    <n v="1"/>
    <s v="David Cannatella"/>
    <s v="dcannate@nsf.gov"/>
  </r>
  <r>
    <s v="Campbell, Sarah"/>
    <s v="CLASS"/>
    <s v="Theatre Arts"/>
    <s v="NEA-Art Works: Indivisible - A Multidiscplinary Arts Project"/>
    <s v="NEA"/>
    <x v="21"/>
    <s v="2020NEA01GAP1"/>
    <s v="V200249"/>
    <s v="Y-LS"/>
    <x v="2"/>
    <x v="3"/>
    <n v="49000"/>
    <n v="17150"/>
    <n v="66150"/>
    <d v="2020-02-25T00:00:00"/>
    <x v="1"/>
    <n v="0"/>
    <n v="66150"/>
    <s v="N/A"/>
    <s v="N/A"/>
    <s v="CLASS"/>
    <d v="2020-11-01T00:00:00"/>
    <s v="FY21"/>
    <d v="2021-01-01T00:00:00"/>
    <d v="2021-12-31T00:00:00"/>
    <x v="0"/>
    <m/>
    <x v="2"/>
    <s v="Y"/>
    <n v="0"/>
    <n v="0"/>
    <n v="0"/>
    <n v="0"/>
    <s v="Ouida Maedel"/>
    <s v="maedelo@arts.gov"/>
  </r>
  <r>
    <s v="Chen, Shiyi"/>
    <s v="CALS"/>
    <s v="Family Consumer Science"/>
    <s v="Understanding Caregivers’ and Schools’ Perspectives on K-3 Home-School Alliances during the Covid-19 Pandemic: A Mixed Methods Approach "/>
    <s v="Ball State University"/>
    <x v="22"/>
    <s v="research-grants-on-education-covid-19-related-special-grant-cycle "/>
    <s v="V200681"/>
    <s v="N"/>
    <x v="2"/>
    <x v="3"/>
    <n v="11300"/>
    <n v="0"/>
    <n v="11300"/>
    <d v="2020-05-22T00:00:00"/>
    <x v="1"/>
    <n v="0"/>
    <n v="0"/>
    <s v="N/A"/>
    <s v="N/A"/>
    <s v="n/a"/>
    <d v="2020-06-18T00:00:00"/>
    <s v="FY21"/>
    <d v="2020-07-01T00:00:00"/>
    <d v="2021-06-30T00:00:00"/>
    <x v="0"/>
    <m/>
    <x v="2"/>
    <s v="Y"/>
    <n v="0"/>
    <n v="0"/>
    <n v="0"/>
    <n v="0"/>
    <s v="Jasmine Janicki"/>
    <s v="jjanicki@spencer.org"/>
  </r>
  <r>
    <s v="Chen, Shiyi"/>
    <s v="CALS"/>
    <s v="Family Consumer Science"/>
    <s v="Emergent Metacognitive Skills and Teacher-Child Relationships in Science Competency Development among Young Children from Low-SES Backgrounds"/>
    <s v="Society for Research in Child Development"/>
    <x v="23"/>
    <s v="n/a"/>
    <m/>
    <s v="N"/>
    <x v="2"/>
    <x v="3"/>
    <n v="7500"/>
    <n v="0"/>
    <n v="7500"/>
    <d v="2020-02-03T00:00:00"/>
    <x v="1"/>
    <n v="0"/>
    <n v="0"/>
    <s v="N/A"/>
    <s v="N/A"/>
    <s v="n/a"/>
    <d v="2020-08-01T00:00:00"/>
    <s v="FY20"/>
    <d v="2020-07-01T00:00:00"/>
    <d v="2021-06-30T00:00:00"/>
    <x v="0"/>
    <m/>
    <x v="2"/>
    <s v="Y"/>
    <n v="0"/>
    <n v="0"/>
    <n v="0"/>
    <n v="0"/>
    <s v="Jill Braunstein"/>
    <s v="jbraunstein@srcd.org"/>
  </r>
  <r>
    <s v="Eitel, Jan"/>
    <s v="CNR"/>
    <s v="Natural Resources and Society"/>
    <s v="Remotely sensing the effects of spatiotemporal snowpack dynamics on forest function in the rain-snow transition zone of the western U.S."/>
    <s v="NASA"/>
    <x v="24"/>
    <s v="n/a"/>
    <s v="V19600"/>
    <s v="N"/>
    <x v="2"/>
    <x v="1"/>
    <n v="1159552"/>
    <n v="329526"/>
    <n v="1489078"/>
    <d v="2019-11-15T00:00:00"/>
    <x v="1"/>
    <n v="0"/>
    <n v="0"/>
    <s v="N/A"/>
    <s v="N/A"/>
    <s v="n/a"/>
    <d v="2020-06-01T00:00:00"/>
    <s v="FY21"/>
    <d v="2020-07-01T00:00:00"/>
    <d v="2023-06-30T00:00:00"/>
    <x v="0"/>
    <m/>
    <x v="2"/>
    <s v="Y"/>
    <n v="1"/>
    <n v="1"/>
    <n v="0"/>
    <n v="0"/>
    <s v="Gail SkrofonickJackson"/>
    <s v="gail.s.jackson@nasa.gov"/>
  </r>
  <r>
    <s v="Engels, Mary"/>
    <s v="CNR"/>
    <s v="Natural Resources and Society"/>
    <s v="NSF-S-STEM: MOSS as a Catalyst for Achieving Long-lived Academic STEM Success through Student-centered Approaches and Place-based Education."/>
    <s v="NSF"/>
    <x v="25"/>
    <s v="NSF 20-526"/>
    <s v="V200394"/>
    <s v="Y-LS"/>
    <x v="3"/>
    <x v="3"/>
    <n v="926736"/>
    <n v="71719"/>
    <n v="998455"/>
    <d v="2020-04-22T00:00:00"/>
    <x v="1"/>
    <n v="0"/>
    <n v="0"/>
    <s v="N/A"/>
    <s v="N/A"/>
    <s v="n/a"/>
    <s v="8//22/2020"/>
    <s v="FY21"/>
    <d v="2020-09-01T00:00:00"/>
    <d v="3035-08-31T00:00:00"/>
    <x v="0"/>
    <m/>
    <x v="2"/>
    <s v="Y"/>
    <n v="0"/>
    <n v="1"/>
    <n v="0"/>
    <n v="0"/>
    <s v="n/a"/>
    <s v="n/a"/>
  </r>
  <r>
    <s v="Kumar, Gautam"/>
    <s v="ENGR"/>
    <s v="Chemical &amp; Materials Engineering"/>
    <s v="CAREER: Multi-timescale Dynamical Modeling and Analysis of the Spatiotemporal Impact of Stress Hormones on Learning and Memory"/>
    <s v="NSF"/>
    <x v="2"/>
    <s v="NSF 17-537"/>
    <m/>
    <s v="N"/>
    <x v="1"/>
    <x v="2"/>
    <n v="359753"/>
    <n v="139182"/>
    <n v="498935"/>
    <d v="2019-07-18T00:00:00"/>
    <x v="1"/>
    <n v="0"/>
    <n v="0"/>
    <s v="N/A"/>
    <s v="N/A"/>
    <s v="n/a"/>
    <d v="2019-11-13T00:00:00"/>
    <s v="FY19"/>
    <d v="2020-04-01T00:00:00"/>
    <d v="2025-03-30T00:00:00"/>
    <x v="0"/>
    <m/>
    <x v="2"/>
    <s v="Y"/>
    <n v="0"/>
    <n v="1"/>
    <n v="0"/>
    <n v="0"/>
    <s v="Aleksandr Simonian"/>
    <s v="asimonia@nsf.gov"/>
  </r>
  <r>
    <s v="Ladino, Jen"/>
    <s v="CLASS"/>
    <s v="English"/>
    <s v="Wilderness in Time of Climate Change"/>
    <s v="NEH"/>
    <x v="26"/>
    <s v="n/a"/>
    <s v="V19578"/>
    <s v="N"/>
    <x v="2"/>
    <x v="3"/>
    <n v="36481"/>
    <n v="12768"/>
    <n v="49249"/>
    <d v="2019-12-04T00:00:00"/>
    <x v="1"/>
    <n v="0"/>
    <n v="0"/>
    <s v="N/A"/>
    <s v="N/A"/>
    <s v="n/a"/>
    <d v="2020-08-31T00:00:00"/>
    <s v="FY21"/>
    <d v="2021-01-15T00:00:00"/>
    <d v="2022-01-14T00:00:00"/>
    <x v="0"/>
    <m/>
    <x v="2"/>
    <s v="Y"/>
    <n v="0"/>
    <n v="0"/>
    <n v="1"/>
    <n v="0"/>
    <s v="None listed in RFP"/>
    <s v="DRLDRK12@nsf.gov"/>
  </r>
  <r>
    <s v="Lei, Hangtian"/>
    <s v="ENGR"/>
    <s v="Electrical &amp; Computer Engineering"/>
    <s v="RII-Track-4: Resilience based planning and operation for electric power grid disaster management"/>
    <s v="NSF"/>
    <x v="27"/>
    <s v="NSF 18-526"/>
    <s v="V200525"/>
    <s v="Y-LS"/>
    <x v="3"/>
    <x v="3"/>
    <n v="103916"/>
    <n v="49360"/>
    <n v="153276"/>
    <d v="2020-02-20T00:00:00"/>
    <x v="1"/>
    <n v="0"/>
    <n v="0"/>
    <s v="N/A"/>
    <s v="N/A"/>
    <s v="n/a"/>
    <d v="2020-11-11T00:00:00"/>
    <s v="FY21"/>
    <d v="2021-03-01T00:00:00"/>
    <d v="2023-02-28T00:00:00"/>
    <x v="0"/>
    <m/>
    <x v="2"/>
    <s v="Y"/>
    <n v="0"/>
    <n v="1"/>
    <n v="0"/>
    <n v="0"/>
    <s v="Jeanne Small"/>
    <s v="jsmall@nsf.gov"/>
  </r>
  <r>
    <s v="Smith, Kasee"/>
    <s v="CALS"/>
    <s v="AG Extension Education"/>
    <s v="NSF S-STEM Global Food &amp; Environmental Sustainability STEM Scholars "/>
    <s v="NSF"/>
    <x v="25"/>
    <s v="NSF 20-526"/>
    <s v="V200335"/>
    <s v="Y-LS"/>
    <x v="2"/>
    <x v="3"/>
    <n v="865131"/>
    <n v="134829"/>
    <n v="999960"/>
    <d v="2020-04-22T00:00:00"/>
    <x v="1"/>
    <n v="0"/>
    <n v="0"/>
    <s v="N/A"/>
    <s v="N/A"/>
    <s v="n/a"/>
    <d v="2020-08-22T00:00:00"/>
    <s v="FY21"/>
    <d v="2020-09-01T00:00:00"/>
    <d v="2025-08-31T00:00:00"/>
    <x v="0"/>
    <m/>
    <x v="2"/>
    <s v="Y"/>
    <n v="0"/>
    <n v="0"/>
    <n v="0"/>
    <n v="0"/>
    <s v="n/a"/>
    <s v="n/a"/>
  </r>
  <r>
    <s v="Wargo, Elizabeth"/>
    <s v="CEHHS"/>
    <s v="Leadership and Counseling"/>
    <s v="Building Adaptive Leadership Capacity for Rural Education Innovation: An RPP in Idaho"/>
    <s v="Spencer Foundation"/>
    <x v="28"/>
    <s v="n/a"/>
    <m/>
    <s v="N"/>
    <x v="2"/>
    <x v="3"/>
    <n v="345887"/>
    <n v="51883"/>
    <n v="397770"/>
    <d v="2020-01-30T00:00:00"/>
    <x v="1"/>
    <n v="0"/>
    <n v="0"/>
    <s v="N/A"/>
    <s v="N/A"/>
    <s v="n/a"/>
    <d v="2020-08-01T00:00:00"/>
    <s v="FY20"/>
    <d v="2020-07-01T00:00:00"/>
    <d v="2021-06-30T00:00:00"/>
    <x v="0"/>
    <m/>
    <x v="2"/>
    <s v="Y"/>
    <n v="0"/>
    <n v="0"/>
    <n v="0"/>
    <n v="0"/>
    <s v="Maricelle Garcia"/>
    <s v="research-practice-partnership@spencer.org"/>
  </r>
  <r>
    <s v="Zhao, Haiyan"/>
    <s v="ENGR"/>
    <s v="Chemical &amp; Materials Engineering"/>
    <s v="CAREER: Selectivity and coking control in hydro-deoxygenation of model oxygenates for pyrolysis oil by controlling steric and electronic modifiers"/>
    <s v="NSF"/>
    <x v="2"/>
    <s v="NSF 17-537"/>
    <m/>
    <s v="N"/>
    <x v="2"/>
    <x v="2"/>
    <n v="381404"/>
    <n v="145241"/>
    <n v="526645"/>
    <d v="2019-07-18T00:00:00"/>
    <x v="1"/>
    <n v="0"/>
    <n v="0"/>
    <s v="N/A"/>
    <s v="N/A"/>
    <s v="n/a"/>
    <d v="2019-12-26T00:00:00"/>
    <s v="FY20"/>
    <d v="2020-01-15T00:00:00"/>
    <d v="2025-01-14T00:00:00"/>
    <x v="0"/>
    <m/>
    <x v="2"/>
    <s v="Y"/>
    <n v="0"/>
    <n v="5"/>
    <n v="0"/>
    <n v="0"/>
    <s v="Robert McCabe"/>
    <s v="rmccabe@nsf.gov"/>
  </r>
  <r>
    <s v="Amador, Julie"/>
    <s v="CEHHS"/>
    <s v="Curriculum and Instruction"/>
    <s v="Teacher Noticing and Knowledge"/>
    <s v="NSF"/>
    <x v="12"/>
    <s v="NSF 17-584(3)"/>
    <m/>
    <s v="N"/>
    <x v="2"/>
    <x v="3"/>
    <n v="113658"/>
    <n v="41572"/>
    <n v="155230"/>
    <d v="2019-11-04T00:00:00"/>
    <x v="1"/>
    <n v="0"/>
    <n v="0"/>
    <s v="N/A"/>
    <s v="N/A"/>
    <s v="n/a"/>
    <d v="2020-05-15T00:00:00"/>
    <s v="FY21"/>
    <d v="2020-09-01T00:00:00"/>
    <d v="2022-08-31T00:00:00"/>
    <x v="0"/>
    <m/>
    <x v="4"/>
    <s v="Y"/>
    <n v="0"/>
    <n v="1"/>
    <n v="0"/>
    <n v="0"/>
    <s v="Margret Hjalmarson"/>
    <s v="mhjalmar@nsf.gov"/>
  </r>
  <r>
    <s v="Durgesh, Vibhav"/>
    <s v="ENGR"/>
    <s v="Mechanical Engineering"/>
    <s v="IGEM-Commerce: Testing and validation of new design of wave energy conversion devices for distributed generation "/>
    <s v="COMMERCE"/>
    <x v="29"/>
    <s v="Round 1"/>
    <m/>
    <s v="Y-LS"/>
    <x v="3"/>
    <x v="3"/>
    <n v="137216"/>
    <n v="27443"/>
    <n v="164659"/>
    <d v="2019-10-04T00:00:00"/>
    <x v="1"/>
    <n v="0"/>
    <n v="0"/>
    <s v="N/A"/>
    <s v="N/A"/>
    <s v="n/a"/>
    <d v="2020-01-01T00:00:00"/>
    <s v="FY20"/>
    <d v="2020-01-01T00:00:00"/>
    <d v="2020-12-31T00:00:00"/>
    <x v="0"/>
    <m/>
    <x v="4"/>
    <s v="Y"/>
    <n v="0"/>
    <n v="0"/>
    <n v="0"/>
    <n v="0"/>
    <s v="Carmen Achabal"/>
    <s v="carmen.achabal@commerce.idaho.gov"/>
  </r>
  <r>
    <s v="Kerr, Ashley"/>
    <s v="CLASS"/>
    <s v="Modern Languages &amp; Cultures"/>
    <s v="Animal Spectacle, Written Culture, and Argentine Society from 1904-1930"/>
    <s v="NEH"/>
    <x v="30"/>
    <s v="n/a"/>
    <m/>
    <s v="Y-LS"/>
    <x v="3"/>
    <x v="3"/>
    <n v="6000"/>
    <n v="0"/>
    <n v="6000"/>
    <d v="2019-09-25T00:00:00"/>
    <x v="1"/>
    <n v="0"/>
    <n v="0"/>
    <s v="N/A"/>
    <s v="N/A"/>
    <s v="n/a"/>
    <d v="2020-04-30T00:00:00"/>
    <s v="FY20"/>
    <d v="2020-05-01T00:00:00"/>
    <d v="2021-04-30T00:00:00"/>
    <x v="0"/>
    <m/>
    <x v="4"/>
    <s v="Y"/>
    <n v="0"/>
    <n v="0"/>
    <n v="0"/>
    <n v="0"/>
    <s v="None listed in RFP"/>
    <s v="stipends@neh.gov"/>
  </r>
  <r>
    <s v="Kolias, Costas"/>
    <s v="ENGR"/>
    <s v="Computer Science"/>
    <s v="Enhancing the Cybersecurity and Resiliency of Implanted Cardiac Electrophysiology Devices through Analog Signal Analysis "/>
    <s v="AHA"/>
    <x v="31"/>
    <s v="n/a"/>
    <m/>
    <s v="N"/>
    <x v="3"/>
    <x v="3"/>
    <n v="0"/>
    <n v="0"/>
    <n v="0"/>
    <d v="2019-10-08T00:00:00"/>
    <x v="1"/>
    <n v="0"/>
    <n v="0"/>
    <s v="N/A"/>
    <s v="N/A"/>
    <s v="n/a"/>
    <d v="2020-01-30T00:00:00"/>
    <s v="FY20"/>
    <d v="2020-07-01T00:00:00"/>
    <d v="2021-06-30T00:00:00"/>
    <x v="0"/>
    <m/>
    <x v="4"/>
    <s v="Y"/>
    <n v="0"/>
    <n v="0"/>
    <n v="0"/>
    <n v="0"/>
    <s v="n/a"/>
    <s v="apply@heart.org"/>
  </r>
  <r>
    <s v="Durgesh, Vibhav"/>
    <s v="ENGR"/>
    <s v="Mechanical Engineering"/>
    <s v="Supersonic Wind Tunnel"/>
    <s v="DARPA "/>
    <x v="32"/>
    <s v="n/a"/>
    <s v="V201170"/>
    <s v="N"/>
    <x v="3"/>
    <x v="3"/>
    <n v="639943"/>
    <n v="175486"/>
    <n v="815429"/>
    <d v="2021-01-20T00:00:00"/>
    <x v="2"/>
    <n v="0"/>
    <n v="0"/>
    <s v="N/A"/>
    <s v="N/A"/>
    <s v="n/a"/>
    <d v="2021-07-15T00:00:00"/>
    <s v="FY22"/>
    <d v="2021-07-01T00:00:00"/>
    <d v="2024-06-30T00:00:00"/>
    <x v="0"/>
    <m/>
    <x v="3"/>
    <s v="Y"/>
    <n v="0"/>
    <n v="1"/>
    <n v="0"/>
    <n v="0"/>
    <s v="n/a"/>
    <s v="YFA2021@darpa.mil"/>
  </r>
  <r>
    <s v="Eitel, Jan"/>
    <s v="SCIENCE"/>
    <s v="Geological Sciences"/>
    <s v="A remotely sensed tree growth monitoring system (TGMS) to support, augment, and reduce uncertainties in the NASA Carbon Monitoring System in evergreen needle leaf forests "/>
    <s v="NASA"/>
    <x v="33"/>
    <s v="n/a"/>
    <s v="V201081"/>
    <s v="N"/>
    <x v="2"/>
    <x v="1"/>
    <n v="1098609"/>
    <n v="97850"/>
    <n v="1196459"/>
    <d v="2020-10-16T00:00:00"/>
    <x v="2"/>
    <n v="0"/>
    <n v="0"/>
    <s v="N/A"/>
    <s v="N/A"/>
    <s v="n/a"/>
    <d v="2021-05-01T00:00:00"/>
    <s v="FY21"/>
    <d v="2022-01-01T00:00:00"/>
    <d v="2023-12-31T00:00:00"/>
    <x v="0"/>
    <m/>
    <x v="3"/>
    <s v="Y"/>
    <n v="0"/>
    <n v="1"/>
    <n v="0"/>
    <n v="0"/>
    <s v="Hank Margolis"/>
    <s v="_x000a_Hank.A.Margolis@nasa.gov"/>
  </r>
  <r>
    <s v="Langman, Jeffrey"/>
    <s v="SCIENCE"/>
    <s v="Geological Sciences"/>
    <s v="Evolution of Sulfur Oxidation in Iron Sulfide Minerals and Controls on Mineral Decomposition and Acid Generation "/>
    <s v="DOI"/>
    <x v="34"/>
    <s v="Mine Drainage Technology Initiative (MDTI) Program"/>
    <s v="V200765"/>
    <s v="N"/>
    <x v="2"/>
    <x v="3"/>
    <n v="143266"/>
    <n v="56695"/>
    <n v="199961"/>
    <d v="2020-07-15T00:00:00"/>
    <x v="2"/>
    <n v="0"/>
    <n v="0"/>
    <s v="N/A"/>
    <s v="N/A"/>
    <s v="n/a"/>
    <d v="2021-03-01T00:00:00"/>
    <s v="FY22"/>
    <d v="2021-07-01T00:00:00"/>
    <d v="2023-06-30T00:00:00"/>
    <x v="0"/>
    <m/>
    <x v="3"/>
    <s v="Y"/>
    <n v="0"/>
    <n v="0"/>
    <n v="0"/>
    <n v="0"/>
    <s v="Yolande J.C. Norman-Moore"/>
    <s v="ynorman@osmre.gov"/>
  </r>
  <r>
    <s v="Langman, Jeffrey"/>
    <s v="SCIENCE"/>
    <s v="Geological Sciences"/>
    <s v="RII Track-4:NSF: Grain Repulsive Force and Ejected Particles during Weathering of Carbonat_x000a_e Minerals: An Examination of the New Carbonate Weathering Mechanism"/>
    <s v="NSF"/>
    <x v="35"/>
    <s v="NSF 20-543"/>
    <s v="V210078"/>
    <s v="Y-LS"/>
    <x v="2"/>
    <x v="3"/>
    <n v="176785"/>
    <n v="42639"/>
    <n v="219424"/>
    <d v="2021-04-26T00:00:00"/>
    <x v="2"/>
    <n v="0"/>
    <n v="0"/>
    <s v="N/A"/>
    <s v="N/A"/>
    <s v="n/a"/>
    <d v="2021-10-17T00:00:00"/>
    <s v="FY22"/>
    <d v="2022-05-15T00:00:00"/>
    <d v="2024-05-12T00:00:00"/>
    <x v="0"/>
    <m/>
    <x v="3"/>
    <s v="Y"/>
    <n v="0"/>
    <n v="1"/>
    <n v="0"/>
    <n v="0"/>
    <s v="Timothy M. VanReken"/>
    <s v="tvanreke@nsf.gov"/>
  </r>
  <r>
    <s v="Mirkouei, Amin"/>
    <s v="ENGR"/>
    <s v="Idaho Falls Center"/>
    <s v="CAREER: Understanding the Effects of Physiocochemical Treatments on Upgrading Pyrolysis-Derived Oil"/>
    <s v="NSF"/>
    <x v="2"/>
    <s v="NSF 20-525"/>
    <s v="V200580"/>
    <s v="N"/>
    <x v="3"/>
    <x v="3"/>
    <n v="367939"/>
    <n v="132061"/>
    <n v="500000"/>
    <d v="2020-07-27T00:00:00"/>
    <x v="2"/>
    <n v="0"/>
    <n v="0"/>
    <s v="N/A"/>
    <s v="N/A"/>
    <s v="n/a"/>
    <d v="2021-01-31T00:00:00"/>
    <s v="FY21"/>
    <d v="2021-06-01T00:00:00"/>
    <d v="2026-05-31T00:00:00"/>
    <x v="0"/>
    <m/>
    <x v="3"/>
    <s v="Y"/>
    <n v="0"/>
    <n v="2"/>
    <n v="0"/>
    <n v="0"/>
    <s v="Richard B Dickinson"/>
    <s v="rdickins@nsf.gov"/>
  </r>
  <r>
    <s v="Robertson, Daniel"/>
    <s v="ENGR"/>
    <s v="Mechanical Engineering"/>
    <s v="Agricultural Mechanics (AgMEQ): A Multiscale Engineering Systems Approach to Innovating Crops for the_x000a_Future"/>
    <s v="FFAR"/>
    <x v="36"/>
    <m/>
    <s v="V210445"/>
    <s v="Y-LS"/>
    <x v="3"/>
    <x v="3"/>
    <n v="404154"/>
    <n v="44906"/>
    <n v="449060"/>
    <d v="2021-02-26T00:00:00"/>
    <x v="2"/>
    <n v="0"/>
    <n v="0"/>
    <s v="N/A"/>
    <s v="N/A"/>
    <s v="n/a"/>
    <d v="2021-04-01T00:00:00"/>
    <s v="FY22"/>
    <d v="2021-10-01T00:00:00"/>
    <d v="2024-09-30T00:00:00"/>
    <x v="0"/>
    <m/>
    <x v="3"/>
    <s v="Y"/>
    <n v="0"/>
    <n v="2"/>
    <n v="0"/>
    <n v="4"/>
    <m/>
    <m/>
  </r>
  <r>
    <s v="Smentkowski, Brian"/>
    <s v="CEHHS"/>
    <s v="CETL"/>
    <s v="Expanding and Strengthening Education Access, Infrastructure, Delivery and Resilience at the University of Idaho "/>
    <s v="U.S. Department of Ed"/>
    <x v="37"/>
    <s v="n/a"/>
    <s v="V201039"/>
    <s v="Y-LS"/>
    <x v="0"/>
    <x v="1"/>
    <n v="1126486"/>
    <n v="372150"/>
    <n v="1498636"/>
    <d v="2020-10-20T00:00:00"/>
    <x v="2"/>
    <n v="0"/>
    <n v="0"/>
    <s v="N/A"/>
    <s v="N/A"/>
    <s v="n/a"/>
    <d v="2021-05-01T00:00:00"/>
    <s v="FY22"/>
    <d v="2021-06-01T00:00:00"/>
    <d v="2022-05-31T00:00:00"/>
    <x v="0"/>
    <m/>
    <x v="3"/>
    <s v="N"/>
    <n v="0"/>
    <n v="0"/>
    <n v="0"/>
    <n v="0"/>
    <s v="Karen Epps"/>
    <s v="Karen.Epps@ed.gov"/>
  </r>
  <r>
    <s v="Smith, Lachelle"/>
    <s v="WWAMI"/>
    <s v="Project ECHO"/>
    <s v="HRSA Telehealth Technology-Enabled Learning Program (TTELP)"/>
    <s v="HRSA"/>
    <x v="38"/>
    <s v="n/a"/>
    <s v="V210601"/>
    <s v="Y-LS"/>
    <x v="0"/>
    <x v="1"/>
    <n v="2065220"/>
    <n v="309780"/>
    <n v="2375000"/>
    <d v="2021-06-25T00:00:00"/>
    <x v="2"/>
    <n v="0"/>
    <n v="0"/>
    <s v="N/A"/>
    <s v="N/A"/>
    <s v="n/a"/>
    <d v="2021-09-15T00:00:00"/>
    <s v="FY22"/>
    <d v="2021-09-30T00:00:00"/>
    <d v="2026-09-29T00:00:00"/>
    <x v="0"/>
    <m/>
    <x v="3"/>
    <s v="Y"/>
    <n v="0"/>
    <n v="0"/>
    <n v="0"/>
    <n v="0"/>
    <s v="Carlos Mena"/>
    <s v="_x000a_cmena@hrsa.gov"/>
  </r>
  <r>
    <s v="Utgikar, Vivek"/>
    <s v="ENGR"/>
    <s v="Chemical &amp; Materials Engineering"/>
    <s v="Fulbright-Nehru Fellowship"/>
    <s v="Fulbright"/>
    <x v="5"/>
    <s v="n/a"/>
    <s v="n/a"/>
    <s v="N"/>
    <x v="2"/>
    <x v="4"/>
    <n v="0"/>
    <n v="0"/>
    <n v="0"/>
    <d v="2020-09-15T00:00:00"/>
    <x v="2"/>
    <n v="0"/>
    <n v="0"/>
    <s v="N/A"/>
    <s v="N/A"/>
    <s v="n/a"/>
    <d v="2021-01-01T00:00:00"/>
    <s v="FY22"/>
    <d v="2021-09-01T00:00:00"/>
    <d v="2021-12-31T00:00:00"/>
    <x v="0"/>
    <m/>
    <x v="3"/>
    <s v="N"/>
    <n v="0"/>
    <n v="0"/>
    <n v="0"/>
    <n v="0"/>
    <m/>
    <m/>
  </r>
  <r>
    <s v="Waynant, Kristopher"/>
    <s v="SCIENCE"/>
    <s v="Chemistry"/>
    <s v="CAREER: Rational Design of Ion-Sensitive Polymers: Synthesis to Surface to Sensor"/>
    <s v="NSF"/>
    <x v="2"/>
    <s v="NSF 20-525"/>
    <s v="V200922"/>
    <s v="N"/>
    <x v="3"/>
    <x v="3"/>
    <n v="611385"/>
    <n v="211678"/>
    <n v="823063"/>
    <d v="2020-08-11T00:00:00"/>
    <x v="2"/>
    <n v="0"/>
    <n v="0"/>
    <s v="N/A"/>
    <s v="N/A"/>
    <s v="n/a"/>
    <d v="2021-01-31T00:00:00"/>
    <s v="FY22"/>
    <d v="2021-07-01T00:00:00"/>
    <d v="2026-06-30T00:00:00"/>
    <x v="0"/>
    <m/>
    <x v="3"/>
    <s v="tbd"/>
    <n v="1"/>
    <n v="1"/>
    <n v="0"/>
    <n v="1"/>
    <s v="Andrew Lovinger"/>
    <s v="alovinge@nsf.gov"/>
  </r>
  <r>
    <s v="Wolf, Brian"/>
    <s v="CLASS"/>
    <s v="Sociology and Anthropology"/>
    <s v="Fulbright Scholar, New Zealand"/>
    <s v="Fulbright"/>
    <x v="5"/>
    <s v="n/a"/>
    <s v="n/a"/>
    <s v="N"/>
    <x v="2"/>
    <x v="4"/>
    <n v="0"/>
    <n v="0"/>
    <n v="0"/>
    <d v="2020-09-16T00:00:00"/>
    <x v="2"/>
    <n v="0"/>
    <n v="0"/>
    <s v="N/A"/>
    <s v="N/A"/>
    <s v="n/a"/>
    <d v="2021-01-13T00:00:00"/>
    <s v="FY21"/>
    <d v="2021-09-01T00:00:00"/>
    <d v="2021-12-31T00:00:00"/>
    <x v="0"/>
    <m/>
    <x v="3"/>
    <s v="N"/>
    <n v="0"/>
    <n v="0"/>
    <n v="0"/>
    <n v="0"/>
    <s v="Michelle Bolourchi"/>
    <s v="eastasiapacific@iie.org"/>
  </r>
  <r>
    <s v="Baker, Ken"/>
    <s v="CAA"/>
    <s v="Integrated Design Lab"/>
    <s v="Development of a Structural Matrix and Manufacturing Process for Cellulosic Based Cold Print Construction Panels"/>
    <s v="DOE"/>
    <x v="39"/>
    <s v="CFDA 81.086"/>
    <s v="V201247"/>
    <s v="N"/>
    <x v="0"/>
    <x v="1"/>
    <n v="678835"/>
    <n v="235311"/>
    <n v="914146"/>
    <d v="2021-01-20T00:00:00"/>
    <x v="2"/>
    <n v="0"/>
    <n v="228588"/>
    <s v="N/A"/>
    <s v="N/A"/>
    <s v="CAA, CoE, CNR"/>
    <d v="2021-09-01T00:00:00"/>
    <s v="FY22"/>
    <d v="2021-10-01T00:00:00"/>
    <d v="2024-09-30T00:00:00"/>
    <x v="0"/>
    <m/>
    <x v="0"/>
    <s v="Y"/>
    <n v="0"/>
    <n v="0"/>
    <n v="0"/>
    <n v="0"/>
    <s v="EERE Exchange"/>
    <s v="DE-FOA-0002196@netl.doe.gov"/>
  </r>
  <r>
    <s v="Cheng, Frank"/>
    <s v="SCIENCE"/>
    <s v="Chemistry"/>
    <s v="Stripping Voltammetric Lead Sensor Based on Pseudo-Graphite Electrodes"/>
    <s v="NSF"/>
    <x v="40"/>
    <s v="NSF 20-577"/>
    <s v="V201191"/>
    <s v="N"/>
    <x v="3"/>
    <x v="3"/>
    <n v="194651"/>
    <n v="74823"/>
    <n v="269474"/>
    <d v="2020-10-15T00:00:00"/>
    <x v="2"/>
    <n v="0"/>
    <n v="0"/>
    <s v="N/A"/>
    <s v="N/A"/>
    <s v="n/a"/>
    <d v="2021-01-24T00:00:00"/>
    <s v="FY21"/>
    <d v="2021-08-02T00:00:00"/>
    <d v="2024-08-01T00:00:00"/>
    <x v="0"/>
    <m/>
    <x v="0"/>
    <s v="Y"/>
    <n v="0"/>
    <n v="0"/>
    <n v="1"/>
    <n v="1"/>
    <s v="Kelsey D. Cook"/>
    <s v="kcook@nsf.gov"/>
  </r>
  <r>
    <s v="Chibisa, Gwinyai"/>
    <s v="CALS"/>
    <s v="Animal and Vetrinary Science"/>
    <s v="Acquisition of a GreenFeed System for Production Efficiency Research across Disciplines, and Research, Education and Extension Centers"/>
    <s v="USDA-NIFA"/>
    <x v="41"/>
    <s v="n/a"/>
    <s v="V210233"/>
    <s v="Y-LS"/>
    <x v="3"/>
    <x v="3"/>
    <n v="128350"/>
    <n v="0"/>
    <n v="128350"/>
    <d v="2021-03-16T00:00:00"/>
    <x v="2"/>
    <n v="0"/>
    <n v="0"/>
    <s v="N/A"/>
    <s v="N/A"/>
    <s v="n/a"/>
    <d v="2021-09-01T00:00:00"/>
    <s v="FY22"/>
    <d v="2021-09-01T00:00:00"/>
    <d v="2022-08-30T00:00:00"/>
    <x v="0"/>
    <m/>
    <x v="0"/>
    <s v="Y"/>
    <n v="0"/>
    <n v="0"/>
    <n v="0"/>
    <n v="0"/>
    <s v="Mallory Koenings"/>
    <s v="mallory.koenings@usda.gov"/>
  </r>
  <r>
    <s v="Hudiburg, Tara"/>
    <s v="CNR"/>
    <s v="Forest, Rangeland &amp; Fire Sciences"/>
    <s v="BII: Microbe-to-biome response of temperate conifer forests to increasing fire and drought"/>
    <s v="NSF"/>
    <x v="42"/>
    <s v="20-601"/>
    <s v="_x000a_V201172"/>
    <s v="N"/>
    <x v="0"/>
    <x v="1"/>
    <n v="11363717"/>
    <n v="1134185"/>
    <n v="12497902"/>
    <d v="2020-01-27T00:00:00"/>
    <x v="2"/>
    <n v="0"/>
    <n v="0"/>
    <s v="N/A"/>
    <s v="N/A"/>
    <s v="n/a"/>
    <d v="2021-07-01T00:00:00"/>
    <s v="FY22"/>
    <d v="2021-09-01T00:00:00"/>
    <d v="2026-08-31T00:00:00"/>
    <x v="0"/>
    <m/>
    <x v="0"/>
    <s v="Y"/>
    <n v="2"/>
    <n v="2"/>
    <n v="0"/>
    <n v="48"/>
    <s v="Reed Beaman"/>
    <s v="rsbeaman@nsf.gov"/>
  </r>
  <r>
    <s v="Humes, Karen"/>
    <s v="SCIENCE"/>
    <s v="Geography"/>
    <s v="NRT-HDR: Transdisciplinary Training to Link Waterscape Data Science to Public Health Needs  "/>
    <s v="NSF"/>
    <x v="13"/>
    <s v="NSF 19-522"/>
    <s v="V210120"/>
    <s v="Y-LS"/>
    <x v="0"/>
    <x v="1"/>
    <n v="2625801"/>
    <n v="374199"/>
    <n v="3000000"/>
    <d v="2021-02-25T00:00:00"/>
    <x v="2"/>
    <n v="0"/>
    <n v="0"/>
    <s v="N/A"/>
    <s v="N/A"/>
    <s v="n/a"/>
    <d v="2021-08-15T00:00:00"/>
    <s v="FY22"/>
    <d v="2021-10-01T00:00:00"/>
    <d v="2026-09-30T00:00:00"/>
    <x v="0"/>
    <m/>
    <x v="0"/>
    <s v="Y"/>
    <n v="0"/>
    <n v="15"/>
    <n v="0"/>
    <n v="0"/>
    <s v="Daniel Denecke"/>
    <s v="ddenecke@nsf.gov"/>
  </r>
  <r>
    <s v="Pfeiffer, David"/>
    <s v="SCIENCE"/>
    <s v="Biological Sciences"/>
    <s v="FY2022 Beckman Scholars Program"/>
    <s v="Arnold and Mabel Beckman Foundation"/>
    <x v="14"/>
    <s v="n/a"/>
    <s v="V210478"/>
    <s v="Y-LS"/>
    <x v="3"/>
    <x v="3"/>
    <n v="130000"/>
    <n v="0"/>
    <n v="130000"/>
    <d v="2021-06-15T00:00:00"/>
    <x v="2"/>
    <n v="0"/>
    <n v="0"/>
    <s v="N/A"/>
    <s v="N/A"/>
    <s v="n/a"/>
    <d v="2021-12-15T00:00:00"/>
    <s v="FY22"/>
    <d v="2022-06-01T00:00:00"/>
    <d v="2025-12-31T00:00:00"/>
    <x v="0"/>
    <m/>
    <x v="0"/>
    <s v="Y"/>
    <n v="0"/>
    <n v="0"/>
    <n v="0"/>
    <n v="5"/>
    <s v="Kaerie Ray"/>
    <s v="BSP@beckman-foundation.org"/>
  </r>
  <r>
    <s v="Russell, John (Plumlee, PI, BSU)"/>
    <s v="SCIENCE"/>
    <s v="Chemistry"/>
    <s v="Collaborative Research: Energizing New Pathways to STEM Careers"/>
    <s v="NSF"/>
    <x v="25"/>
    <s v="NSF 21-550"/>
    <s v="tbd"/>
    <s v="Y-LS"/>
    <x v="0"/>
    <x v="1"/>
    <n v="871185"/>
    <n v="128814"/>
    <n v="999999"/>
    <d v="2021-04-08T00:00:00"/>
    <x v="2"/>
    <n v="0"/>
    <n v="0"/>
    <s v="N/A"/>
    <s v="N/A"/>
    <s v="n/a"/>
    <d v="2021-11-01T00:00:00"/>
    <s v="FY22"/>
    <d v="2021-11-01T00:00:00"/>
    <d v="2027-10-31T00:00:00"/>
    <x v="0"/>
    <m/>
    <x v="0"/>
    <s v="Y"/>
    <n v="0"/>
    <n v="0"/>
    <n v="0"/>
    <n v="60"/>
    <s v="Alexandra Medina-Borja"/>
    <s v="amedinab@nsf.gov"/>
  </r>
  <r>
    <s v="Ryu, Jae"/>
    <s v="CALS"/>
    <s v="Soils and Water Systems"/>
    <s v="AISL: Idaho Drone League (iDrone) to stimulate STEM community and informational learning"/>
    <s v="NSF"/>
    <x v="15"/>
    <s v="NSF 20-607"/>
    <s v="V20313"/>
    <s v="N"/>
    <x v="0"/>
    <x v="1"/>
    <n v="2567126"/>
    <n v="432145"/>
    <n v="2999271"/>
    <d v="2021-01-12T00:00:00"/>
    <x v="2"/>
    <n v="0"/>
    <n v="0"/>
    <s v="N/A"/>
    <s v="N/A"/>
    <s v="n/a"/>
    <d v="2021-07-01T00:00:00"/>
    <s v="FY22"/>
    <d v="2021-07-01T00:00:00"/>
    <d v="2026-06-30T00:00:00"/>
    <x v="0"/>
    <m/>
    <x v="0"/>
    <s v="Y"/>
    <n v="1"/>
    <n v="2"/>
    <n v="0"/>
    <n v="0"/>
    <s v="Julie Johnson"/>
    <s v="jjohnson@nsf.gov"/>
  </r>
  <r>
    <s v="Schiele, Nathan"/>
    <s v="ENGR"/>
    <s v="Biological Engineering"/>
    <s v="CAREER: Mechanoregulation of tendon formation "/>
    <s v="NSF"/>
    <x v="2"/>
    <s v="NSF 20-525"/>
    <s v="V200408"/>
    <s v="N"/>
    <x v="3"/>
    <x v="2"/>
    <n v="391129"/>
    <n v="155462"/>
    <n v="546591"/>
    <d v="2020-08-01T00:00:00"/>
    <x v="2"/>
    <n v="0"/>
    <n v="0"/>
    <s v="N/A"/>
    <s v="N/A"/>
    <s v="n/a"/>
    <d v="2020-02-01T00:00:00"/>
    <s v="FY21"/>
    <d v="2021-02-01T00:00:00"/>
    <d v="2026-01-31T00:00:00"/>
    <x v="0"/>
    <m/>
    <x v="0"/>
    <s v="tbd"/>
    <n v="0"/>
    <n v="1"/>
    <n v="0"/>
    <n v="1"/>
    <s v="Laurel Kuxhaus"/>
    <s v="lkuxhaus@nsf.gov"/>
  </r>
  <r>
    <s v="Song, Jia (Alves-Foss, PI)"/>
    <s v="SCIENCE"/>
    <s v="Computer Science"/>
    <s v="SaTC: CORE: Medium: JIMA-Fuzz: Automated Vulnerability Analysis Utilizing a Novel Meet-in-the-Middle Fuzzing Approach"/>
    <s v="NSF"/>
    <x v="43"/>
    <s v="NSF 21-500"/>
    <s v="V200709"/>
    <s v="N"/>
    <x v="3"/>
    <x v="1"/>
    <n v="850432"/>
    <n v="342911"/>
    <n v="1193343"/>
    <d v="2021-04-29T00:00:00"/>
    <x v="2"/>
    <n v="0"/>
    <n v="0"/>
    <s v="N/A"/>
    <s v="N/A"/>
    <s v="n/a"/>
    <d v="2022-02-01T00:00:00"/>
    <s v="FY22"/>
    <d v="2021-10-01T00:00:00"/>
    <d v="2025-09-30T00:00:00"/>
    <x v="0"/>
    <m/>
    <x v="0"/>
    <s v="Y"/>
    <n v="0"/>
    <n v="4"/>
    <n v="0"/>
    <n v="0"/>
    <s v="Sol Greenspan"/>
    <s v="sgreensp@nsf.gov"/>
  </r>
  <r>
    <s v="Woods, Damon"/>
    <s v="CAA"/>
    <s v="Integrated Design Lab"/>
    <s v="Industrial Assessment Center Topic 2"/>
    <s v="DOE"/>
    <x v="11"/>
    <s v="IAC"/>
    <s v="V210290"/>
    <s v="N"/>
    <x v="3"/>
    <x v="3"/>
    <n v="142573"/>
    <n v="29101"/>
    <n v="171674"/>
    <d v="2021-04-15T00:00:00"/>
    <x v="2"/>
    <n v="0"/>
    <n v="42918"/>
    <s v="N/A"/>
    <s v="N/A"/>
    <s v="806968, 843949"/>
    <d v="2021-07-26T00:00:00"/>
    <s v="FY22"/>
    <d v="2021-10-01T00:00:00"/>
    <d v="2026-09-30T00:00:00"/>
    <x v="0"/>
    <m/>
    <x v="0"/>
    <s v="Y"/>
    <n v="0"/>
    <n v="0"/>
    <n v="1"/>
    <n v="0"/>
    <s v="Office of Energy Efficiency and Renewable Energy"/>
    <s v="IACs@ee.doe.gov"/>
  </r>
  <r>
    <s v="Fu, Qiuyan"/>
    <s v="SCIENCE"/>
    <s v="Statistical Science"/>
    <s v="CAREER: Machine learning of gene regulatory networks for complex diseases and drug repurposing"/>
    <s v="NSF"/>
    <x v="2"/>
    <s v="NSF 20-525"/>
    <s v="n/a"/>
    <s v="N"/>
    <x v="1"/>
    <x v="3"/>
    <n v="460928"/>
    <n v="218940"/>
    <n v="679868"/>
    <d v="2020-08-10T00:00:00"/>
    <x v="2"/>
    <n v="0"/>
    <n v="0"/>
    <s v="N/A"/>
    <s v="N/A"/>
    <s v="n/a"/>
    <d v="2020-02-01T00:00:00"/>
    <s v="FY22"/>
    <d v="2022-07-01T00:00:00"/>
    <d v="2027-06-30T00:00:00"/>
    <x v="0"/>
    <m/>
    <x v="1"/>
    <s v="Y"/>
    <n v="1"/>
    <n v="0"/>
    <n v="0"/>
    <n v="0"/>
    <s v="Jean Gao"/>
    <s v="jgao@nsf.gov"/>
  </r>
  <r>
    <s v="Chakhchoukh, Yacine"/>
    <s v="ENGR"/>
    <s v="Center for Secure and Dependable Systems"/>
    <s v="CAREER: Detection and mitigation of cyber-attacks with distributed PMU-based dynamic state estimation for a cyber-resilient smart grid  "/>
    <s v="NSF"/>
    <x v="2"/>
    <s v="NSF 20-525"/>
    <s v="V200926"/>
    <s v="N"/>
    <x v="3"/>
    <x v="3"/>
    <n v="428974"/>
    <n v="162013"/>
    <n v="590987"/>
    <d v="2020-08-11T00:00:00"/>
    <x v="2"/>
    <n v="0"/>
    <n v="0"/>
    <s v="N/A"/>
    <s v="N/A"/>
    <s v="n/a"/>
    <d v="2021-02-01T00:00:00"/>
    <s v="FY21"/>
    <d v="2021-08-23T00:00:00"/>
    <d v="2026-06-27T00:00:00"/>
    <x v="0"/>
    <m/>
    <x v="2"/>
    <s v="Y"/>
    <n v="0"/>
    <n v="2"/>
    <n v="0"/>
    <n v="1"/>
    <s v="Anil Pahwa"/>
    <s v="n/a"/>
  </r>
  <r>
    <s v="Chen, Shiyi"/>
    <s v="CALS"/>
    <s v="Family Consumer Science"/>
    <s v="Using concept map to support children's learning and emergent metacognition"/>
    <s v="Society for Research in Child Development"/>
    <x v="44"/>
    <s v="n/a"/>
    <s v="V210105"/>
    <s v="N"/>
    <x v="3"/>
    <x v="3"/>
    <n v="7500"/>
    <n v="0"/>
    <n v="7500"/>
    <d v="2021-02-10T00:00:00"/>
    <x v="2"/>
    <n v="0"/>
    <n v="0"/>
    <s v="N/A"/>
    <s v="N/A"/>
    <n v="0"/>
    <d v="2021-06-01T00:00:00"/>
    <s v="FY22"/>
    <d v="2021-07-01T00:00:00"/>
    <d v="2022-06-30T00:00:00"/>
    <x v="0"/>
    <m/>
    <x v="2"/>
    <s v="Y"/>
    <n v="0"/>
    <n v="0"/>
    <n v="0"/>
    <n v="0"/>
    <s v="n/a"/>
    <s v="scholar@srcd.org"/>
  </r>
  <r>
    <s v="Eitel, Karla"/>
    <s v="CNR"/>
    <s v="McCall Field Campus"/>
    <s v="Promoting socio-ecological wellbeing through environmental education"/>
    <s v="Spencer Foundation"/>
    <x v="45"/>
    <s v="n/a"/>
    <s v="V200656"/>
    <s v="N"/>
    <x v="3"/>
    <x v="3"/>
    <n v="323931"/>
    <n v="48589"/>
    <n v="372520"/>
    <d v="2020-07-14T00:00:00"/>
    <x v="2"/>
    <n v="0"/>
    <n v="0"/>
    <s v="N/A"/>
    <s v="N/A"/>
    <s v="n/a"/>
    <d v="2020-12-31T00:00:00"/>
    <s v="FY21"/>
    <d v="2021-06-01T00:00:00"/>
    <d v="2024-05-31T00:00:00"/>
    <x v="0"/>
    <m/>
    <x v="2"/>
    <s v="Y"/>
    <n v="0"/>
    <n v="1"/>
    <n v="1"/>
    <n v="0"/>
    <s v="Maricelle Garcia"/>
    <s v="largegrants@spencer.org"/>
  </r>
  <r>
    <s v="Engels, Mary"/>
    <s v="CNR"/>
    <s v="Natural Resources and Society"/>
    <s v="Northwest STAR: Enhancing STEM persistence through Student-centered (S), Team support (T), Active learning (A), and Research experiences (R) "/>
    <s v="NSF"/>
    <x v="25"/>
    <s v="NSF 21-550"/>
    <s v="V210324"/>
    <s v="N"/>
    <x v="3"/>
    <x v="1"/>
    <n v="1355578"/>
    <n v="140201"/>
    <n v="1495779"/>
    <d v="2021-04-07T00:00:00"/>
    <x v="2"/>
    <n v="0"/>
    <n v="0"/>
    <s v="N/A"/>
    <s v="N/A"/>
    <s v="n/a"/>
    <d v="2021-10-07T00:00:00"/>
    <s v="FY22"/>
    <d v="2022-07-01T00:00:00"/>
    <d v="2028-06-30T00:00:00"/>
    <x v="0"/>
    <m/>
    <x v="2"/>
    <s v="Y"/>
    <n v="0"/>
    <n v="2"/>
    <n v="0"/>
    <m/>
    <s v="Susan Carson"/>
    <s v="scarson@nsf.gov"/>
  </r>
  <r>
    <s v="Gao, Frank"/>
    <s v="SCIENCE"/>
    <s v="Mathematics &amp; Statistical Sci"/>
    <s v="FMitF: Track 1: Approximation Theory of Deep Learning"/>
    <s v="NSF"/>
    <x v="46"/>
    <s v="NSF 20-613"/>
    <s v="V210111"/>
    <s v="N"/>
    <x v="3"/>
    <x v="3"/>
    <n v="508475"/>
    <n v="241525"/>
    <n v="750000"/>
    <d v="2021-02-16T00:00:00"/>
    <x v="2"/>
    <n v="0"/>
    <n v="0"/>
    <s v="N/A"/>
    <s v="N/A"/>
    <s v="n/a"/>
    <d v="2021-09-01T00:00:00"/>
    <s v="FY22"/>
    <d v="2021-10-01T00:00:00"/>
    <d v="2025-09-30T00:00:00"/>
    <x v="0"/>
    <m/>
    <x v="2"/>
    <s v="Y"/>
    <n v="1"/>
    <n v="0"/>
    <n v="0"/>
    <n v="2"/>
    <s v="Nina Amla"/>
    <s v="namla@nsf.gov"/>
  </r>
  <r>
    <s v="Garrison, Leonard"/>
    <s v="CLASS"/>
    <s v="Lionel Hampton School of Music"/>
    <s v="Gaston Crunelle and His Time"/>
    <s v="NEH"/>
    <x v="30"/>
    <s v="n/a"/>
    <s v="V200906"/>
    <s v="N"/>
    <x v="3"/>
    <x v="3"/>
    <n v="6000"/>
    <n v="0"/>
    <n v="6000"/>
    <d v="2020-09-28T00:00:00"/>
    <x v="2"/>
    <n v="0"/>
    <n v="0"/>
    <s v="N/A"/>
    <s v="N/A"/>
    <s v="n/a"/>
    <d v="2021-04-01T00:00:00"/>
    <s v="FY21"/>
    <d v="2022-01-01T00:00:00"/>
    <d v="2022-02-02T00:00:00"/>
    <x v="0"/>
    <m/>
    <x v="2"/>
    <s v="Y"/>
    <n v="0"/>
    <n v="0"/>
    <n v="0"/>
    <n v="0"/>
    <s v="n/a"/>
    <m/>
  </r>
  <r>
    <s v="Johnson, Brian"/>
    <s v="ENGR"/>
    <s v="Electrical &amp; Computer Engineering"/>
    <s v="Career Launch 2: Ladders to Success"/>
    <s v="NSF"/>
    <x v="25"/>
    <s v="NSF 21-550"/>
    <s v="V210012"/>
    <s v="N"/>
    <x v="2"/>
    <x v="1"/>
    <n v="1332289"/>
    <n v="167711"/>
    <n v="1500000"/>
    <d v="2021-04-07T00:00:00"/>
    <x v="2"/>
    <n v="0"/>
    <n v="0"/>
    <s v="N/A"/>
    <s v="N/A"/>
    <s v="n/a"/>
    <d v="2021-10-07T00:00:00"/>
    <s v="FY22"/>
    <d v="2022-08-01T00:00:00"/>
    <d v="2027-07-31T00:00:00"/>
    <x v="0"/>
    <m/>
    <x v="2"/>
    <s v="Y"/>
    <n v="0"/>
    <n v="0"/>
    <n v="0"/>
    <n v="24"/>
    <s v="n/a"/>
    <s v="n/a"/>
  </r>
  <r>
    <s v="Kumar, Gautam"/>
    <s v="ENGR"/>
    <s v="Chemical &amp; Materials Engineering"/>
    <s v="CAREER: Spatiotemporal Impact of Stress Hormones on Hippocampal CA1 Dynamics "/>
    <s v="NSF"/>
    <x v="2"/>
    <s v="NSF 20-525"/>
    <s v="V200820"/>
    <s v="N"/>
    <x v="2"/>
    <x v="3"/>
    <n v="408287"/>
    <n v="155901"/>
    <n v="564188"/>
    <d v="2020-08-11T00:00:00"/>
    <x v="2"/>
    <n v="0"/>
    <n v="0"/>
    <s v="N/A"/>
    <s v="N/A"/>
    <s v="n/a"/>
    <d v="2021-02-01T00:00:00"/>
    <s v="FY21"/>
    <d v="2021-04-01T00:00:00"/>
    <d v="2026-03-31T00:00:00"/>
    <x v="0"/>
    <m/>
    <x v="2"/>
    <s v="Y"/>
    <n v="0"/>
    <n v="2"/>
    <n v="0"/>
    <n v="0"/>
    <s v="Aleksandr Simonian"/>
    <s v="asimonia@nsf.gov"/>
  </r>
  <r>
    <s v="Ma, Xiaogang"/>
    <s v="ENGR"/>
    <s v="Computer Science"/>
    <s v="CAREER: Incorporate Deep Time Knowledge Graphs in Open Data to Enable New Pathways for Deep Time Discovery. "/>
    <s v="NSF"/>
    <x v="2"/>
    <s v="NSF 20-525"/>
    <s v="V200873"/>
    <s v="N"/>
    <x v="2"/>
    <x v="3"/>
    <n v="366943"/>
    <n v="132966"/>
    <n v="499909"/>
    <d v="2020-08-11T00:00:00"/>
    <x v="2"/>
    <n v="0"/>
    <n v="0"/>
    <s v="N/A"/>
    <s v="N/A"/>
    <s v="n/a"/>
    <d v="2021-02-01T00:00:00"/>
    <s v="FY21"/>
    <d v="2021-08-01T00:00:00"/>
    <d v="2026-07-31T00:00:00"/>
    <x v="0"/>
    <m/>
    <x v="2"/>
    <s v="Y"/>
    <n v="0"/>
    <n v="1"/>
    <n v="0"/>
    <n v="0"/>
    <s v="Alan Sussman"/>
    <s v="alasussm@nsf.gov"/>
  </r>
  <r>
    <s v="Roy, Alyson"/>
    <s v="CLASS"/>
    <s v="History"/>
    <s v="Circulating Triumph: Rome’s Visual Language of Empire"/>
    <s v="ACLS"/>
    <x v="47"/>
    <s v="n/a"/>
    <s v="V201061"/>
    <s v="N"/>
    <x v="3"/>
    <x v="3"/>
    <n v="60000"/>
    <n v="0"/>
    <n v="60000"/>
    <d v="2020-09-30T00:00:00"/>
    <x v="2"/>
    <n v="0"/>
    <n v="0"/>
    <s v="N/A"/>
    <s v="N/A"/>
    <s v="n/a"/>
    <d v="2020-03-01T00:00:00"/>
    <s v="FY21"/>
    <d v="2021-07-01T00:00:00"/>
    <d v="2021-12-15T00:00:00"/>
    <x v="0"/>
    <m/>
    <x v="2"/>
    <s v="Y"/>
    <n v="0"/>
    <n v="0"/>
    <n v="0"/>
    <n v="0"/>
    <s v="n/a"/>
    <m/>
  </r>
  <r>
    <s v="Swenson, Matthew"/>
    <s v="ENGR"/>
    <s v="Mechanical Engineering"/>
    <s v="CAREER: Modeling of industry employment patterns and engineering leadership identity by discipline and demographics "/>
    <s v="NSF"/>
    <x v="2"/>
    <s v="NSF 20-525"/>
    <s v="V200845"/>
    <s v="N"/>
    <x v="3"/>
    <x v="3"/>
    <n v="394431"/>
    <n v="144807"/>
    <n v="539238"/>
    <d v="2020-08-11T00:00:00"/>
    <x v="2"/>
    <n v="0"/>
    <n v="0"/>
    <s v="N/A"/>
    <s v="N/A"/>
    <s v="n/a"/>
    <d v="2021-02-01T00:00:00"/>
    <s v="FY22"/>
    <d v="2021-08-21T00:00:00"/>
    <d v="2026-07-31T00:00:00"/>
    <x v="0"/>
    <m/>
    <x v="2"/>
    <s v="Y"/>
    <n v="0"/>
    <n v="2"/>
    <n v="0"/>
    <n v="0"/>
    <s v="Edward Berger"/>
    <s v="eberger@nsf.gov"/>
  </r>
  <r>
    <s v="Swenson, Matthew"/>
    <s v="ENGR"/>
    <s v="Mechanical Engineering"/>
    <s v="Extending informal design learning experiences to diverse populations of rural pre-college students"/>
    <s v="NSF"/>
    <x v="15"/>
    <s v="NSF 20-607"/>
    <s v="V201074"/>
    <s v="N"/>
    <x v="3"/>
    <x v="3"/>
    <n v="198282"/>
    <n v="82142"/>
    <n v="280424"/>
    <d v="2021-01-12T00:00:00"/>
    <x v="2"/>
    <n v="0"/>
    <n v="0"/>
    <s v="N/A"/>
    <s v="N/A"/>
    <s v="n/a"/>
    <d v="2021-06-01T00:00:00"/>
    <s v="FY22"/>
    <d v="2021-02-01T00:00:00"/>
    <s v="06/31/2023"/>
    <x v="0"/>
    <m/>
    <x v="2"/>
    <s v="Y"/>
    <n v="0"/>
    <n v="2"/>
    <n v="0"/>
    <n v="20"/>
    <s v="Bradley Barker"/>
    <s v="bsbarker@nsf.gov"/>
  </r>
  <r>
    <s v="Swenson, Matthew"/>
    <s v="ENGR"/>
    <s v="Mechanical Engineering"/>
    <s v="Research Initiation: Longitudinal Evaluation of Undergraduate Engineering Student Development of Leadership Abilities for Career Readiness"/>
    <s v="NSF"/>
    <x v="48"/>
    <s v="NSF 20-558"/>
    <s v="V201074"/>
    <s v="N"/>
    <x v="3"/>
    <x v="3"/>
    <n v="142910.95000000001"/>
    <n v="56185.06"/>
    <n v="199096.01"/>
    <d v="2020-11-10T00:00:00"/>
    <x v="2"/>
    <n v="0"/>
    <n v="0"/>
    <s v="N/A"/>
    <s v="N/A"/>
    <s v="n/a"/>
    <d v="2021-05-01T00:00:00"/>
    <s v="FY22"/>
    <d v="2021-07-01T00:00:00"/>
    <d v="2023-06-30T00:00:00"/>
    <x v="0"/>
    <m/>
    <x v="2"/>
    <s v="Y"/>
    <n v="0"/>
    <n v="1"/>
    <n v="0"/>
    <n v="0"/>
    <s v="Edward Berger"/>
    <s v="eberger@nsf.gov"/>
  </r>
  <r>
    <s v="Wargo, Elizabeth"/>
    <s v="CEHHS"/>
    <s v="Leadership and Counseling"/>
    <s v="Trading spaces: Rural education in place "/>
    <s v="Spencer Foundation"/>
    <x v="45"/>
    <s v="Research-Practice Partnerships"/>
    <s v="V201209"/>
    <s v="N"/>
    <x v="3"/>
    <x v="3"/>
    <n v="347381"/>
    <n v="52107"/>
    <n v="399488"/>
    <d v="2020-12-16T00:00:00"/>
    <x v="2"/>
    <n v="0"/>
    <n v="0"/>
    <s v="N/A"/>
    <s v="N/A"/>
    <s v="n/a"/>
    <d v="2021-06-01T00:00:00"/>
    <s v="FY22"/>
    <d v="2021-09-01T00:00:00"/>
    <d v="2024-08-31T00:00:00"/>
    <x v="0"/>
    <m/>
    <x v="2"/>
    <s v="Y"/>
    <n v="0"/>
    <n v="0"/>
    <n v="1"/>
    <n v="0"/>
    <s v="Maricelle Garcia"/>
    <s v="research-practice-partnership@spencer.org"/>
  </r>
  <r>
    <s v="Bailey, Joshua"/>
    <s v="CEHHS"/>
    <s v="Movement Sciences"/>
    <s v="Exercise in person's with MS"/>
    <s v="MW CTR-IN"/>
    <x v="23"/>
    <s v="n/a"/>
    <s v="V210227"/>
    <s v="Y-LS"/>
    <x v="3"/>
    <x v="3"/>
    <n v="58450"/>
    <n v="5845"/>
    <n v="64295"/>
    <d v="2021-04-09T00:00:00"/>
    <x v="2"/>
    <n v="0"/>
    <n v="0"/>
    <s v="N/A"/>
    <s v="N/A"/>
    <s v="n/a"/>
    <d v="2021-06-20T00:00:00"/>
    <s v="FY22"/>
    <d v="2021-07-15T00:00:00"/>
    <d v="2022-07-14T00:00:00"/>
    <x v="0"/>
    <m/>
    <x v="4"/>
    <s v="Y"/>
    <n v="0"/>
    <n v="0"/>
    <n v="0"/>
    <n v="0"/>
    <s v="Curtis Noonan"/>
    <s v="Curtis.noonan@umontana.edu"/>
  </r>
  <r>
    <s v="Buck, Charles"/>
    <s v="OTHER"/>
    <s v="Coeur d'Alene Center"/>
    <s v="AISL: Facilitating Learning on Watersheds by Students (FLOWS) "/>
    <s v="NSF"/>
    <x v="15"/>
    <s v="NSF 20-607"/>
    <s v="V201284"/>
    <s v="N"/>
    <x v="0"/>
    <x v="1"/>
    <n v="2608186"/>
    <n v="311466"/>
    <n v="2919652"/>
    <d v="2021-01-12T00:00:00"/>
    <x v="2"/>
    <n v="0"/>
    <n v="0"/>
    <s v="N/A"/>
    <s v="N/A"/>
    <s v="n/a"/>
    <d v="2021-06-12T00:00:00"/>
    <s v="FY22"/>
    <d v="2021-07-01T00:00:00"/>
    <d v="2026-06-30T00:00:00"/>
    <x v="0"/>
    <m/>
    <x v="4"/>
    <s v="Y"/>
    <n v="0"/>
    <n v="1"/>
    <n v="0"/>
    <n v="0"/>
    <s v="Program contact"/>
    <s v="DRLAISL@nsf.gov; (703) 292-8616_x000a_"/>
  </r>
  <r>
    <s v="Cai, Lili"/>
    <s v="CNR"/>
    <s v="Forest, Rangeland, &amp; Fire Sciences"/>
    <s v="Developing Bio-based preservatives from Potato Peel Wastes for Green Wood Building Material Protection"/>
    <s v="NSF"/>
    <x v="49"/>
    <s v="PD 20-7643"/>
    <s v="V201055"/>
    <s v="N"/>
    <x v="2"/>
    <x v="3"/>
    <n v="419549"/>
    <n v="152937"/>
    <n v="572486"/>
    <d v="2021-05-17T00:00:00"/>
    <x v="2"/>
    <n v="0"/>
    <n v="0"/>
    <s v="N/A"/>
    <s v="N/A"/>
    <s v="n/a"/>
    <d v="2021-11-27T00:00:00"/>
    <s v="FY22"/>
    <d v="2022-01-01T00:00:00"/>
    <d v="2237-02-05T00:00:00"/>
    <x v="0"/>
    <m/>
    <x v="4"/>
    <s v="Y"/>
    <n v="0"/>
    <n v="2"/>
    <n v="0"/>
    <n v="1"/>
    <s v="Bruce  K. Hamilton"/>
    <s v="bhamilt@nsf.gov"/>
  </r>
  <r>
    <s v="Chen, Yimin"/>
    <s v="CALS"/>
    <s v="Family Consumer Science"/>
    <s v="PEW: Infant feeding-related neurodevelopment difference is a function of changes in the gut-brain axis"/>
    <s v="PEW "/>
    <x v="50"/>
    <s v="n/a"/>
    <s v="V200809 "/>
    <s v="Y-LS"/>
    <x v="3"/>
    <x v="3"/>
    <n v="300000"/>
    <n v="0"/>
    <n v="300000"/>
    <d v="2020-09-03T00:00:00"/>
    <x v="2"/>
    <n v="0"/>
    <n v="0"/>
    <s v="N/A"/>
    <s v="N/A"/>
    <s v="n/a"/>
    <d v="2021-04-15T00:00:00"/>
    <s v="FY22"/>
    <d v="2021-08-01T00:00:00"/>
    <d v="2025-07-31T00:00:00"/>
    <x v="0"/>
    <m/>
    <x v="4"/>
    <s v="Y"/>
    <n v="0"/>
    <n v="0"/>
    <n v="0"/>
    <n v="0"/>
    <s v="Kara Coleman"/>
    <s v="kcoleman@pewtrusts.org"/>
  </r>
  <r>
    <s v="Cohen, Rajal"/>
    <s v="CLASS"/>
    <s v="Psychology and Communication Studies"/>
    <s v="A systems model to quantify axial postural tone"/>
    <s v="NIH"/>
    <x v="51"/>
    <s v="n/a"/>
    <s v="V201145"/>
    <s v="N"/>
    <x v="3"/>
    <x v="3"/>
    <n v="97177"/>
    <n v="42870"/>
    <n v="140047"/>
    <d v="2021-03-01T00:00:00"/>
    <x v="2"/>
    <n v="0"/>
    <n v="0"/>
    <s v="N/A"/>
    <s v="N/A"/>
    <s v="n/a"/>
    <d v="2021-09-01T00:00:00"/>
    <s v="FY21"/>
    <d v="2021-09-01T00:00:00"/>
    <d v="2023-08-31T00:00:00"/>
    <x v="0"/>
    <m/>
    <x v="4"/>
    <s v="Y"/>
    <n v="0"/>
    <n v="0"/>
    <n v="0"/>
    <n v="0"/>
    <s v="Coryse St. Hillaire-Clarke"/>
    <s v="sthillaireclacn@mail.nih.gov"/>
  </r>
  <r>
    <s v="Kerr, Ashley"/>
    <s v="CLASS"/>
    <s v="Modern Languages &amp; Cultures"/>
    <s v="Vida Zoo-cial (Zoo-cial Life): The Buenos Aires Zoo and Society from 1875-1924"/>
    <s v="NEH"/>
    <x v="30"/>
    <s v="CFDA 45.160"/>
    <s v="n/a"/>
    <s v="Y-LS"/>
    <x v="3"/>
    <x v="3"/>
    <n v="6000"/>
    <n v="0"/>
    <n v="6000"/>
    <d v="2020-09-23T00:00:00"/>
    <x v="2"/>
    <n v="0"/>
    <n v="0"/>
    <s v="N/A"/>
    <s v="N/A"/>
    <s v="n/a"/>
    <d v="2021-04-01T00:00:00"/>
    <s v="FY21"/>
    <d v="2021-06-01T00:00:00"/>
    <d v="2021-07-31T00:00:00"/>
    <x v="0"/>
    <m/>
    <x v="4"/>
    <s v="Y"/>
    <n v="0"/>
    <n v="0"/>
    <n v="0"/>
    <n v="0"/>
    <s v="Daniel Sack or NEH staff"/>
    <s v="dsack@neh.gov or stipends@neh.gov"/>
  </r>
  <r>
    <s v="Kolok, Alan"/>
    <s v="ORED"/>
    <s v="IWRRI"/>
    <s v="Inclusion of water quality parameters in the environmental burden index: Correlation with statewide pediatric cancer incidence. "/>
    <s v="USGS"/>
    <x v="52"/>
    <s v="n/a"/>
    <s v="V210592"/>
    <s v="N"/>
    <x v="3"/>
    <x v="3"/>
    <n v="238013"/>
    <n v="0"/>
    <n v="238013"/>
    <d v="2021-06-24T00:00:00"/>
    <x v="2"/>
    <n v="0"/>
    <n v="30942"/>
    <s v="N/A"/>
    <s v="N/A"/>
    <s v="ORED"/>
    <d v="2021-12-24T00:00:00"/>
    <s v="FY22"/>
    <d v="2021-09-01T00:00:00"/>
    <d v="2023-08-31T00:00:00"/>
    <x v="0"/>
    <m/>
    <x v="4"/>
    <s v="Y"/>
    <n v="0"/>
    <n v="0"/>
    <n v="0"/>
    <n v="0"/>
    <s v="Earl Greene"/>
    <s v="eagreene@usgs.gov"/>
  </r>
  <r>
    <s v="Kumar, Kamal"/>
    <s v="ENGR"/>
    <s v="Mechanical Engineering"/>
    <s v="CAREER: The Ignition Chemistry of Ignited Biofuels"/>
    <s v="NSF"/>
    <x v="2"/>
    <s v="NSF 20-525"/>
    <s v="V200936"/>
    <s v="N"/>
    <x v="2"/>
    <x v="3"/>
    <n v="441542"/>
    <n v="153915"/>
    <n v="595457"/>
    <d v="2020-07-27T00:00:00"/>
    <x v="2"/>
    <n v="0"/>
    <n v="0"/>
    <s v="N/A"/>
    <s v="N/A"/>
    <s v="n/a"/>
    <d v="2021-02-01T00:00:00"/>
    <s v="FY22"/>
    <d v="2021-01-01T00:00:00"/>
    <d v="2025-12-31T00:00:00"/>
    <x v="0"/>
    <m/>
    <x v="4"/>
    <s v="Y"/>
    <n v="0"/>
    <n v="0"/>
    <n v="0"/>
    <n v="5"/>
    <s v="TBD"/>
    <m/>
  </r>
  <r>
    <s v="Ma, Xiaogang"/>
    <s v="ENGR"/>
    <s v="Computer Science"/>
    <s v="Incorporate Knowledge Graph and Reasoning Capability in the Visual Data Exploration of Mineral Evolution "/>
    <s v="NSF"/>
    <x v="35"/>
    <s v="NSF 20-543"/>
    <s v="V210402"/>
    <s v="Y-LS"/>
    <x v="2"/>
    <x v="3"/>
    <n v="210034"/>
    <n v="54608"/>
    <n v="264642"/>
    <d v="2021-04-26T00:00:00"/>
    <x v="2"/>
    <n v="0"/>
    <n v="0"/>
    <s v="N/A"/>
    <s v="N/A"/>
    <s v="n/a"/>
    <d v="2021-10-31T00:00:00"/>
    <s v="FY22"/>
    <d v="2021-01-26T00:00:00"/>
    <d v="2023-01-26T00:00:00"/>
    <x v="0"/>
    <m/>
    <x v="4"/>
    <s v="Y"/>
    <n v="0"/>
    <n v="0"/>
    <n v="0"/>
    <n v="0"/>
    <s v="Timothy M. VanReken"/>
    <s v="tvanreke@nsf.gov"/>
  </r>
  <r>
    <s v="Rowley, Paul"/>
    <s v="SCIENCE"/>
    <s v="Biological Sciences"/>
    <s v="The genetic and functional basis of fungal intoxication by killer toxins "/>
    <s v="NIH"/>
    <x v="53"/>
    <s v="n/a"/>
    <s v="V210029"/>
    <s v="N"/>
    <x v="2"/>
    <x v="3"/>
    <n v="1329944"/>
    <n v="491059"/>
    <n v="1821003"/>
    <d v="2021-02-05T00:00:00"/>
    <x v="2"/>
    <n v="0"/>
    <n v="0"/>
    <s v="N/A"/>
    <s v="N/A"/>
    <s v="n/a"/>
    <d v="2021-08-05T00:00:00"/>
    <s v="FY22"/>
    <d v="2022-01-01T00:00:00"/>
    <d v="2026-12-31T00:00:00"/>
    <x v="0"/>
    <m/>
    <x v="4"/>
    <s v="Y"/>
    <n v="1"/>
    <n v="1"/>
    <n v="0"/>
    <n v="0"/>
    <s v="Sponsor Contact"/>
    <s v="GrantsInfo@nih.gov"/>
  </r>
  <r>
    <s v="Sweet, Dawn"/>
    <s v="CLASS"/>
    <s v="Psychology and Communication Studies"/>
    <s v="Threat in Dynamically Evolving Circumstances:_x000a_Examining Police Perceptions, Responses, and Use of Force Decisions"/>
    <s v="NSF"/>
    <x v="54"/>
    <s v="n/a"/>
    <s v="V200880"/>
    <s v="N"/>
    <x v="2"/>
    <x v="3"/>
    <n v="30929"/>
    <n v="59497"/>
    <n v="90426"/>
    <d v="2020-08-03T00:00:00"/>
    <x v="2"/>
    <n v="0"/>
    <n v="0"/>
    <s v="N/A"/>
    <s v="N/A"/>
    <s v="n/a"/>
    <d v="2021-02-03T00:00:00"/>
    <s v="FY21"/>
    <d v="2021-01-01T00:00:00"/>
    <d v="2022-12-31T00:00:00"/>
    <x v="0"/>
    <m/>
    <x v="4"/>
    <s v="Y"/>
    <n v="0"/>
    <n v="1"/>
    <n v="0"/>
    <n v="0"/>
    <s v="Reginald Sheehan"/>
    <s v="rsheehan@nsf.gov"/>
  </r>
  <r>
    <s v="Vanleuven, James"/>
    <s v="SCIENCE"/>
    <s v="IMCI"/>
    <s v="Phage-bacteria interactions in honey bee microbiomes: identifying factors contributing to healthy bees and disease prevention. "/>
    <s v="USDA-NIFA"/>
    <x v="8"/>
    <s v="Strengthening Standard"/>
    <s v="V210485"/>
    <s v="N"/>
    <x v="3"/>
    <x v="3"/>
    <n v="209970"/>
    <n v="89987"/>
    <n v="299957"/>
    <d v="2021-05-27T00:00:00"/>
    <x v="2"/>
    <n v="0"/>
    <n v="0"/>
    <s v="N/A"/>
    <s v="N/A"/>
    <s v="n/a"/>
    <d v="2021-11-27T00:00:00"/>
    <s v="FY22"/>
    <d v="2022-01-01T00:00:00"/>
    <d v="2023-12-31T00:00:00"/>
    <x v="0"/>
    <m/>
    <x v="4"/>
    <s v="Y"/>
    <n v="0"/>
    <n v="0"/>
    <n v="0"/>
    <n v="1"/>
    <s v="Erica Kistner-Thomas"/>
    <s v="erica.kistnerthomas@usda.gov"/>
  </r>
  <r>
    <s v="Fuerst, Peter"/>
    <s v="SCIENCE"/>
    <s v="Biological Sciences"/>
    <s v="Bridges to Baccalaureate at the University of Idaho"/>
    <s v="NIH"/>
    <x v="55"/>
    <s v="PAR-19-299"/>
    <s v="V200775 "/>
    <s v="Y-LS"/>
    <x v="0"/>
    <x v="1"/>
    <n v="2043882"/>
    <n v="87037"/>
    <n v="2130919"/>
    <d v="2020-09-25T00:00:00"/>
    <x v="2"/>
    <n v="0"/>
    <n v="0"/>
    <s v="N/A"/>
    <s v="N/A"/>
    <s v="n/a"/>
    <d v="2021-04-15T00:00:00"/>
    <s v="FY22"/>
    <d v="2021-07-01T00:00:00"/>
    <d v="2026-06-30T00:00:00"/>
    <x v="0"/>
    <m/>
    <x v="5"/>
    <s v="tbd"/>
    <n v="0"/>
    <n v="0"/>
    <n v="0"/>
    <s v="tbd"/>
    <s v="Dr. Patrick H. Brown and Dr. Sydella Blatch"/>
    <s v="patrickbrown@nih.gov and sydella.blatch@nih.gov"/>
  </r>
  <r>
    <s v="Luckhart, Shirley"/>
    <s v="ORED"/>
    <s v="IHHE"/>
    <s v="Northwest Regional Center of Excellence in Vector-Borne Diseases"/>
    <s v="CDC"/>
    <x v="56"/>
    <s v="RFA-CK-22-005"/>
    <s v="V211078"/>
    <s v="N"/>
    <x v="0"/>
    <x v="1"/>
    <n v="8829887"/>
    <n v="1009306"/>
    <n v="9839193"/>
    <d v="2022-01-18T00:00:00"/>
    <x v="3"/>
    <n v="0"/>
    <n v="0"/>
    <s v="N/A"/>
    <s v="N/A"/>
    <s v="n/a"/>
    <d v="2022-07-01T00:00:00"/>
    <s v="FY23"/>
    <d v="2022-07-01T00:00:00"/>
    <d v="2027-06-30T00:00:00"/>
    <x v="0"/>
    <m/>
    <x v="6"/>
    <s v="Y"/>
    <n v="2"/>
    <n v="0"/>
    <n v="0"/>
    <n v="4"/>
    <s v="Amy Yang"/>
    <s v="vdz9@cdc.gov"/>
  </r>
  <r>
    <s v="Barnes (Bart), Gwen"/>
    <s v="SCIENCE"/>
    <s v="Physics"/>
    <s v="Testing the Depth-Age Hypothesis for the Growth of the Lunar Regolith"/>
    <s v="NASA"/>
    <x v="57"/>
    <s v="LDAP"/>
    <s v="V220201"/>
    <s v="N"/>
    <x v="2"/>
    <x v="3"/>
    <n v="176871.45"/>
    <n v="78375.05"/>
    <n v="255246.5"/>
    <d v="2022-02-24T00:00:00"/>
    <x v="3"/>
    <n v="0"/>
    <n v="0"/>
    <s v="N/A"/>
    <s v="N/A"/>
    <s v="n/a"/>
    <d v="2022-08-24T00:00:00"/>
    <s v="FY22"/>
    <d v="2022-08-24T00:00:00"/>
    <d v="2024-08-23T00:00:00"/>
    <x v="0"/>
    <s v="LH followed up on 7/5 and 9/27. I have recommended ORS twice to her and have formatted reviews for her 2021 submission. This would be the fourth resubmission and she has declined to resubmit as of 9/27/22."/>
    <x v="7"/>
    <s v="Y"/>
    <n v="0"/>
    <n v="0"/>
    <n v="1"/>
    <n v="0"/>
    <s v="Shoshana Weider"/>
    <s v="_x000a_shoshana.z.weider@nasa.gov"/>
  </r>
  <r>
    <s v="Hudiburg, Tara"/>
    <s v="CNR"/>
    <s v="Forest, Rangeland, and Fire Sciences"/>
    <s v="BII: Microbe-to-biome response of temperate conifer forests to increasing fire and drought"/>
    <s v="NSF"/>
    <x v="42"/>
    <s v="NSF 21-619"/>
    <s v="V210926"/>
    <s v="N"/>
    <x v="0"/>
    <x v="1"/>
    <n v="11243781"/>
    <n v="1256219"/>
    <n v="12500000"/>
    <d v="2022-01-11T00:00:00"/>
    <x v="3"/>
    <n v="0"/>
    <n v="0"/>
    <s v="ORS"/>
    <s v="M&amp;Q"/>
    <s v="n/a"/>
    <d v="2022-08-01T00:00:00"/>
    <s v="FY23"/>
    <d v="2022-09-01T00:00:00"/>
    <d v="2027-08-30T00:00:00"/>
    <x v="0"/>
    <m/>
    <x v="0"/>
    <s v="Y"/>
    <n v="2"/>
    <n v="2"/>
    <n v="0"/>
    <n v="40"/>
    <s v="Reed Beaman"/>
    <s v="rsbeaman@nsf.gov"/>
  </r>
  <r>
    <s v="Humes, Karen"/>
    <s v="SCIENCE"/>
    <s v="Geography"/>
    <s v="NRT-HDR: Convergence Training in GeoHealth through Waterscape Data Science"/>
    <s v="NSF"/>
    <x v="13"/>
    <s v="NSF 19-522"/>
    <s v="V210120"/>
    <s v="Y-LS"/>
    <x v="0"/>
    <x v="1"/>
    <n v="2611995"/>
    <n v="388005"/>
    <n v="3000000"/>
    <d v="2021-09-06T00:00:00"/>
    <x v="3"/>
    <n v="0"/>
    <n v="0"/>
    <s v="N/A"/>
    <s v="N/A"/>
    <s v="n/a"/>
    <d v="2022-08-15T00:00:00"/>
    <s v="FY22"/>
    <d v="2022-03-01T00:00:00"/>
    <d v="2027-02-28T00:00:00"/>
    <x v="0"/>
    <m/>
    <x v="0"/>
    <s v="Y"/>
    <n v="0"/>
    <n v="15"/>
    <n v="0"/>
    <n v="0"/>
    <s v="Daniel Denecke"/>
    <s v="ddenecke@nsf.gov"/>
  </r>
  <r>
    <s v="Ma, Xiaogang"/>
    <s v="ENGR"/>
    <s v="Computer Science"/>
    <s v="Sloan Research Fellowship - 2022"/>
    <s v="Sloan"/>
    <x v="58"/>
    <s v="n/a"/>
    <s v="V210788"/>
    <s v="Y-LS"/>
    <x v="3"/>
    <x v="3"/>
    <n v="150000"/>
    <n v="0"/>
    <n v="150000"/>
    <d v="2021-09-15T00:00:00"/>
    <x v="3"/>
    <n v="0"/>
    <n v="0"/>
    <s v="N/A"/>
    <s v="N/A"/>
    <s v="n/a"/>
    <d v="2022-02-15T00:00:00"/>
    <s v="FY23"/>
    <d v="2022-09-15T00:00:00"/>
    <d v="2023-08-30T00:00:00"/>
    <x v="0"/>
    <m/>
    <x v="0"/>
    <s v="Y"/>
    <n v="0"/>
    <n v="0"/>
    <n v="0"/>
    <n v="0"/>
    <s v="Lauren von Eckartsberg"/>
    <s v="vonEckartsberg@sloan.org"/>
  </r>
  <r>
    <s v="Wulfhorst, J.D."/>
    <s v="CNR"/>
    <s v="Natural Resources and Society"/>
    <s v="DISES: Modeling transformational dynamics in socio-agroecosystems that shape sustainable responses to system-level stressors"/>
    <s v="NSF"/>
    <x v="59"/>
    <s v="NSF 20-579"/>
    <s v="V201136"/>
    <s v="N"/>
    <x v="0"/>
    <x v="1"/>
    <n v="1461941"/>
    <n v="133961"/>
    <n v="1595902"/>
    <d v="2021-11-15T00:00:00"/>
    <x v="3"/>
    <n v="0"/>
    <n v="0"/>
    <s v="N/A"/>
    <s v="N/A"/>
    <s v="n/a"/>
    <d v="2022-06-01T00:00:00"/>
    <s v="FY22"/>
    <d v="2022-07-01T00:00:00"/>
    <d v="2026-06-30T00:00:00"/>
    <x v="0"/>
    <m/>
    <x v="0"/>
    <s v="Y"/>
    <n v="1"/>
    <n v="0"/>
    <n v="0"/>
    <n v="0"/>
    <s v="Elizabeth Blood"/>
    <s v="eblood@nsf.gov"/>
  </r>
  <r>
    <s v="Kumar, Kamal"/>
    <s v="ENGR"/>
    <s v="Mechanical Engineering"/>
    <s v="High-Enthalpy Shock Characterization using a Rapid Compression Machine"/>
    <s v="DoD"/>
    <x v="60"/>
    <m/>
    <s v="V211001"/>
    <s v="N"/>
    <x v="2"/>
    <x v="3"/>
    <n v="245349"/>
    <n v="90886"/>
    <n v="336235"/>
    <d v="2021-11-01T00:00:00"/>
    <x v="3"/>
    <s v="declined"/>
    <n v="0"/>
    <s v="N/A"/>
    <s v="N/A"/>
    <s v="n/a"/>
    <d v="2022-01-04T00:00:00"/>
    <s v="FY22"/>
    <d v="2022-03-01T00:00:00"/>
    <d v="2025-02-28T00:00:00"/>
    <x v="0"/>
    <s v="LH reached out on 10/6"/>
    <x v="7"/>
    <s v="Y"/>
    <n v="0"/>
    <n v="1.5"/>
    <n v="0"/>
    <n v="0"/>
    <s v="Denisse Soto"/>
    <s v="denisse.soto.civ@us.navy.mil"/>
  </r>
  <r>
    <s v="Fu, Qiuyan"/>
    <s v="SCIENCE"/>
    <s v="Statistical Science"/>
    <s v="CAREER: Toward a topological understanding of complex traits and diseases "/>
    <s v="NSF"/>
    <x v="2"/>
    <s v="NSF 20-525"/>
    <s v="V210613"/>
    <s v="N"/>
    <x v="3"/>
    <x v="3"/>
    <n v="396619"/>
    <n v="164242"/>
    <n v="560861"/>
    <d v="2021-07-26T00:00:00"/>
    <x v="3"/>
    <n v="0"/>
    <n v="0"/>
    <s v="N/A"/>
    <s v="N/A"/>
    <s v="n/a"/>
    <d v="2022-01-26T00:00:00"/>
    <s v="FY22"/>
    <d v="2022-07-01T00:00:00"/>
    <d v="2027-06-30T00:00:00"/>
    <x v="0"/>
    <m/>
    <x v="2"/>
    <s v="Y"/>
    <n v="0"/>
    <n v="1"/>
    <n v="0"/>
    <n v="0"/>
    <s v="unknown"/>
    <m/>
  </r>
  <r>
    <s v="Konetchy, Denise"/>
    <s v="CALS"/>
    <s v="Animal, Veterinary, Food Science"/>
    <s v="Efficacy of Epic G1 on gut health in the equine. "/>
    <s v="Idaho Department of Commerce"/>
    <x v="29"/>
    <s v="n/a"/>
    <s v="V211173"/>
    <s v="Y-LS"/>
    <x v="3"/>
    <x v="3"/>
    <n v="239391"/>
    <n v="47878"/>
    <n v="287269"/>
    <d v="2022-01-14T00:00:00"/>
    <x v="3"/>
    <n v="0"/>
    <n v="0"/>
    <s v="N/A"/>
    <s v="N/A"/>
    <s v="n/a"/>
    <d v="2022-04-01T00:00:00"/>
    <s v="FY22"/>
    <d v="2022-05-01T00:00:00"/>
    <d v="2023-04-30T00:00:00"/>
    <x v="0"/>
    <m/>
    <x v="2"/>
    <s v="Y"/>
    <n v="0"/>
    <n v="0"/>
    <n v="0"/>
    <n v="0"/>
    <s v="Jeremy Tamsen"/>
    <s v="tamsen@uidaho.edu"/>
  </r>
  <r>
    <s v="Kyong-McClain, Jeffrey"/>
    <s v="CLASS"/>
    <s v="History"/>
    <s v="Remembering Hiroshima: City, Art, Environment, and Lived Experience  "/>
    <s v="Japan Foundation"/>
    <x v="61"/>
    <s v="n/a"/>
    <s v="V210998"/>
    <s v="N"/>
    <x v="3"/>
    <x v="3"/>
    <n v="24849"/>
    <n v="0"/>
    <n v="24849"/>
    <d v="2021-12-01T00:00:00"/>
    <x v="3"/>
    <n v="0"/>
    <n v="0"/>
    <s v="N/A"/>
    <s v="N/A"/>
    <s v="n/a"/>
    <d v="2022-03-01T00:00:00"/>
    <s v="FY22"/>
    <d v="2022-04-01T00:00:00"/>
    <d v="2022-10-30T00:00:00"/>
    <x v="0"/>
    <m/>
    <x v="2"/>
    <s v="Y"/>
    <n v="0"/>
    <n v="0"/>
    <n v="0"/>
    <n v="0"/>
    <s v="n/a"/>
    <m/>
  </r>
  <r>
    <s v="Langman, Jeffrey"/>
    <s v="SCIENCE"/>
    <s v="Geological Sciences"/>
    <s v="CAREER: Formation and Degradation of Intermediary Sulfur Forms During Iron Sulfide Oxidation: Understanding and Predicting Mineral Decomposition in Acid-Generating Systems "/>
    <s v="NSF"/>
    <x v="2"/>
    <s v="NSF 20-525"/>
    <s v="V210608"/>
    <s v="N"/>
    <x v="3"/>
    <x v="3"/>
    <n v="604961"/>
    <n v="232406"/>
    <n v="837367"/>
    <d v="2021-07-26T00:00:00"/>
    <x v="3"/>
    <n v="0"/>
    <n v="0"/>
    <s v="N/A"/>
    <s v="N/A"/>
    <s v="n/a"/>
    <d v="2022-02-07T00:00:00"/>
    <s v="FY22"/>
    <d v="2022-05-15T00:00:00"/>
    <d v="2027-05-14T00:00:00"/>
    <x v="0"/>
    <m/>
    <x v="2"/>
    <s v="Y"/>
    <n v="0"/>
    <n v="2"/>
    <n v="2"/>
    <n v="4"/>
    <s v="Dena Smith"/>
    <s v="dmsmith@nsf.gov"/>
  </r>
  <r>
    <s v="Ma, Xiaogang"/>
    <s v="ENGR"/>
    <s v="Computer Science"/>
    <s v="CAREER: Leverage Temporal Topology to Enable Smart Deep-Time Data Sharing and Retrieval "/>
    <s v="NSF"/>
    <x v="2"/>
    <s v="NSF 20-525"/>
    <s v="V210584"/>
    <s v="N"/>
    <x v="1"/>
    <x v="3"/>
    <n v="352780"/>
    <n v="147212"/>
    <n v="499992"/>
    <d v="2021-07-23T00:00:00"/>
    <x v="3"/>
    <n v="0"/>
    <n v="0"/>
    <s v="N/A"/>
    <s v="N/A"/>
    <s v="n/a"/>
    <d v="2022-01-26T00:00:00"/>
    <s v="FY22"/>
    <d v="2022-08-01T00:00:00"/>
    <d v="2027-07-31T00:00:00"/>
    <x v="0"/>
    <m/>
    <x v="2"/>
    <s v="Y"/>
    <n v="1"/>
    <n v="1"/>
    <n v="0"/>
    <n v="1"/>
    <s v="n/a"/>
    <m/>
  </r>
  <r>
    <s v="Rader, Erika"/>
    <s v="SCIENCE"/>
    <s v="Geological Sciences"/>
    <s v="GRIMLINS: Graphic Rheology In Molten Lava ImagiNg System"/>
    <s v="NASA"/>
    <x v="62"/>
    <s v="n/a"/>
    <s v="V210767"/>
    <s v="N"/>
    <x v="3"/>
    <x v="3"/>
    <n v="1163335"/>
    <n v="320065"/>
    <n v="1483400"/>
    <d v="2021-09-10T00:00:00"/>
    <x v="3"/>
    <n v="0"/>
    <n v="0"/>
    <s v="N/A"/>
    <s v="N/A"/>
    <s v="n/a"/>
    <d v="2022-03-30T00:00:00"/>
    <s v="FY23"/>
    <d v="2022-08-22T00:00:00"/>
    <d v="2025-08-21T00:00:00"/>
    <x v="0"/>
    <m/>
    <x v="2"/>
    <s v="Y"/>
    <n v="1"/>
    <n v="2"/>
    <n v="0"/>
    <n v="0"/>
    <s v="n/a"/>
    <s v="hq-ssw@mail.nasa.gov"/>
  </r>
  <r>
    <s v="Seilert, Vanessa"/>
    <s v="CLASS"/>
    <s v="LHSOM"/>
    <s v="Lionel Hampton Jazz Festival Guest Artist Performance Recordings, 1993-2018 "/>
    <s v="GRAMMY Museum"/>
    <x v="63"/>
    <m/>
    <s v="V19595"/>
    <s v="N"/>
    <x v="2"/>
    <x v="3"/>
    <n v="14185"/>
    <n v="5185"/>
    <n v="20000"/>
    <d v="2021-10-15T00:00:00"/>
    <x v="3"/>
    <n v="0"/>
    <n v="0"/>
    <s v="N/A"/>
    <s v="N/A"/>
    <s v="n/a"/>
    <d v="2022-01-15T00:00:00"/>
    <s v="FY23"/>
    <d v="2022-09-01T00:00:00"/>
    <d v="2023-08-30T00:00:00"/>
    <x v="0"/>
    <m/>
    <x v="2"/>
    <s v="Y"/>
    <n v="0"/>
    <n v="0"/>
    <n v="0"/>
    <n v="1"/>
    <m/>
    <m/>
  </r>
  <r>
    <s v="Cohen, Rajal"/>
    <s v="CLASS"/>
    <s v="Psychology and Communication Studies"/>
    <s v="Adaptability of postural tone: A cortically-mediated influence on mobility in older adults?"/>
    <s v="NIH"/>
    <x v="53"/>
    <s v="n/a"/>
    <n v="220069"/>
    <s v="N"/>
    <x v="3"/>
    <x v="1"/>
    <n v="1280395"/>
    <n v="516114"/>
    <n v="1796509"/>
    <d v="2022-03-07T00:00:00"/>
    <x v="3"/>
    <n v="0"/>
    <n v="0"/>
    <s v="ORS"/>
    <s v="N/A"/>
    <s v="n/a"/>
    <d v="2022-09-05T00:00:00"/>
    <s v="FY23"/>
    <d v="2023-01-01T00:00:00"/>
    <d v="2027-12-31T00:00:00"/>
    <x v="0"/>
    <m/>
    <x v="4"/>
    <s v="Y"/>
    <n v="1"/>
    <n v="1"/>
    <n v="0"/>
    <n v="1"/>
    <s v="Wen G. Chen"/>
    <s v="chenw@mail.nih.gov"/>
  </r>
  <r>
    <s v="Sweet, Dawn"/>
    <s v="CLASS"/>
    <s v="Psychology and Communication Studies"/>
    <s v="Threat in Dynamically Evolving Circumstances"/>
    <s v="NSF"/>
    <x v="54"/>
    <s v="n/a"/>
    <s v="V210664"/>
    <s v="N"/>
    <x v="2"/>
    <x v="3"/>
    <n v="64148"/>
    <n v="29221"/>
    <n v="93369"/>
    <d v="2021-08-02T00:00:00"/>
    <x v="3"/>
    <n v="0"/>
    <n v="0"/>
    <s v="N/A"/>
    <s v="N/A"/>
    <s v="n/a"/>
    <d v="2021-02-03T00:00:00"/>
    <s v="FY22"/>
    <d v="2021-01-01T00:00:00"/>
    <d v="2024-12-31T00:00:00"/>
    <x v="0"/>
    <m/>
    <x v="4"/>
    <s v="Y"/>
    <n v="0"/>
    <n v="1"/>
    <n v="0"/>
    <n v="0"/>
    <s v="Reginald Sheehan"/>
    <s v="rsheehan@nsf.gov"/>
  </r>
  <r>
    <s v="Chen, Yimin"/>
    <s v="CALS"/>
    <s v="Family Consumer Science"/>
    <s v="Mechanistic investigation of human milk feeding on early postnatal neurodevelopment: a comparative study using neonatal piglets and human biomarkers"/>
    <s v="NIH"/>
    <x v="53"/>
    <s v="Parent"/>
    <s v="V220378"/>
    <s v="N"/>
    <x v="3"/>
    <x v="1"/>
    <n v="2385172"/>
    <n v="827220"/>
    <n v="3212392"/>
    <d v="2022-06-01T00:00:00"/>
    <x v="3"/>
    <n v="0"/>
    <n v="0"/>
    <s v="N/A"/>
    <s v="N/A"/>
    <s v="n/a"/>
    <d v="2022-12-05T00:00:00"/>
    <s v="FY23"/>
    <d v="2023-04-01T00:00:00"/>
    <d v="2028-03-31T00:00:00"/>
    <x v="0"/>
    <m/>
    <x v="4"/>
    <s v="Y"/>
    <n v="1"/>
    <n v="3"/>
    <n v="1"/>
    <n v="1"/>
    <s v="Andrew Bremer"/>
    <s v="andrew.bremer@nih.gov"/>
  </r>
  <r>
    <s v="Chen, Yimin"/>
    <s v="CALS"/>
    <s v="Family Consumer Science"/>
    <s v="Discovering digestion-released human milk-peptides bioactivities targeting anti-microbial activities, and intestinal inflammation and necroptosis pathways "/>
    <s v="NIH"/>
    <x v="53"/>
    <s v="Parent"/>
    <s v="V220009"/>
    <s v="N"/>
    <x v="3"/>
    <x v="1"/>
    <n v="2239997"/>
    <n v="859403"/>
    <n v="3099400"/>
    <d v="2022-02-05T00:00:00"/>
    <x v="3"/>
    <n v="0"/>
    <n v="0"/>
    <s v="N/A"/>
    <s v="N/A"/>
    <s v="n/a"/>
    <d v="2022-05-05T00:00:00"/>
    <s v="FY23"/>
    <d v="2022-09-01T00:00:00"/>
    <d v="2027-08-31T00:00:00"/>
    <x v="0"/>
    <m/>
    <x v="4"/>
    <s v="Y"/>
    <n v="1"/>
    <n v="2"/>
    <n v="0"/>
    <n v="1"/>
    <s v="Andrew Bremer"/>
    <s v="andrew.bremer@nih.gov"/>
  </r>
  <r>
    <s v="Johnson-Leung, Jennifer"/>
    <s v="SCIENCE"/>
    <s v="Mathematics &amp; Statistics"/>
    <s v="Fourier Coefficients of Siegel Paramodular Forms_x000a_and Arithmetic Lattices"/>
    <s v="NSF"/>
    <x v="64"/>
    <s v="n/a"/>
    <s v="V210938"/>
    <s v="N"/>
    <x v="3"/>
    <x v="3"/>
    <n v="138884"/>
    <n v="65830"/>
    <n v="204714"/>
    <d v="2021-10-08T00:00:00"/>
    <x v="3"/>
    <n v="0"/>
    <n v="0"/>
    <s v="N/A"/>
    <s v="N/A"/>
    <s v="n/a"/>
    <d v="2022-06-01T00:00:00"/>
    <s v="FY23"/>
    <d v="2022-07-01T00:00:00"/>
    <d v="2025-06-30T00:00:00"/>
    <x v="0"/>
    <m/>
    <x v="3"/>
    <s v="Y"/>
    <n v="0"/>
    <n v="1"/>
    <n v="0"/>
    <n v="0"/>
    <s v="Andrew Pollington"/>
    <s v="adpollin@nsf.gov"/>
  </r>
  <r>
    <s v="Miller, Craig"/>
    <s v="SCIENCE"/>
    <s v="Biological Sciences/IMCI"/>
    <s v="RII Track-2 FEC: Advancing the Principles of Phage Therapy"/>
    <s v="NSF"/>
    <x v="65"/>
    <s v="n/a"/>
    <s v="V211069"/>
    <s v="Y-LS"/>
    <x v="0"/>
    <x v="1"/>
    <n v="4822931"/>
    <n v="1177069"/>
    <n v="6000000"/>
    <d v="2022-01-31T00:00:00"/>
    <x v="3"/>
    <n v="0"/>
    <n v="0"/>
    <s v="N/A"/>
    <s v="N/A"/>
    <s v="n/a"/>
    <d v="2022-09-01T00:00:00"/>
    <s v="FY23"/>
    <d v="2022-10-01T00:00:00"/>
    <d v="2026-09-20T00:00:00"/>
    <x v="0"/>
    <m/>
    <x v="3"/>
    <s v="Y"/>
    <n v="1"/>
    <n v="3"/>
    <n v="0"/>
    <n v="3"/>
    <s v="JD Swanson"/>
    <m/>
  </r>
  <r>
    <s v="Waynant, Kristopher"/>
    <s v="SCIENCE"/>
    <s v="Chemistry"/>
    <s v="Rational design of zwitterionic cross-linkers "/>
    <s v="NSF"/>
    <x v="66"/>
    <s v="n/a"/>
    <s v="V211030"/>
    <s v="N"/>
    <x v="3"/>
    <x v="3"/>
    <n v="514641"/>
    <n v="188941"/>
    <n v="703582"/>
    <d v="2021-12-01T00:00:00"/>
    <x v="3"/>
    <n v="0"/>
    <n v="0"/>
    <s v="ORS"/>
    <s v="N/A"/>
    <s v="n/a"/>
    <d v="2022-08-01T00:00:00"/>
    <s v="FY23"/>
    <d v="2022-07-01T00:00:00"/>
    <d v="2025-06-30T00:00:00"/>
    <x v="0"/>
    <m/>
    <x v="3"/>
    <s v="N"/>
    <n v="0"/>
    <n v="1"/>
    <n v="0"/>
    <n v="1"/>
    <s v="Steve Smith"/>
    <s v="sjsmith@nsf.gov"/>
  </r>
  <r>
    <s v="Kayler, Zachary"/>
    <s v="CALS"/>
    <s v="Soils and Water Systems"/>
    <s v="Idaho Soil Carbon Solutions (ISCS): Building Strategies for Stakeholders &amp; Developing Future Professionals  "/>
    <s v="Idaho State Board of Education"/>
    <x v="29"/>
    <s v="n/a"/>
    <s v="V211198"/>
    <s v="Y-LS"/>
    <x v="3"/>
    <x v="1"/>
    <n v="1990996"/>
    <n v="0"/>
    <n v="1990996"/>
    <d v="2021-01-02T00:00:00"/>
    <x v="3"/>
    <n v="0"/>
    <n v="0"/>
    <s v="N/A"/>
    <s v="N/A"/>
    <s v="n/a"/>
    <d v="2022-05-01T00:00:00"/>
    <s v="FY23"/>
    <d v="2022-07-01T00:00:00"/>
    <d v="2024-07-01T00:00:00"/>
    <x v="0"/>
    <m/>
    <x v="2"/>
    <s v="Y"/>
    <n v="3"/>
    <n v="2"/>
    <n v="0"/>
    <n v="1"/>
    <s v="n/a"/>
    <s v="n/a"/>
  </r>
  <r>
    <s v="Ryu, Jae"/>
    <s v="CALS"/>
    <s v="Soil and Water Systems"/>
    <s v="Career-ready S-STEM workforce development for undergraduate education and student success"/>
    <s v="NSF"/>
    <x v="25"/>
    <s v="NSF 22-527"/>
    <s v="V220129"/>
    <s v="Y-LS"/>
    <x v="0"/>
    <x v="1"/>
    <n v="1306666"/>
    <n v="193334"/>
    <n v="1500000"/>
    <d v="2022-02-22T00:00:00"/>
    <x v="3"/>
    <s v="declined"/>
    <n v="0"/>
    <s v="N/A"/>
    <s v="N/A"/>
    <s v="n/a"/>
    <d v="2022-08-22T00:00:00"/>
    <s v="FY23"/>
    <d v="2022-10-01T00:00:00"/>
    <d v="2027-09-30T00:00:00"/>
    <x v="0"/>
    <s v="LH reached out on 10/6; Jae shared reviews and Laura recommended OS and level 3 ticket on 10/7 "/>
    <x v="7"/>
    <s v="Y"/>
    <n v="0"/>
    <n v="0"/>
    <n v="1"/>
    <n v="1"/>
    <s v="Susan Carson"/>
    <s v="scarson@nsf.gov"/>
  </r>
  <r>
    <s v="Zadehgol, Ata"/>
    <s v="ENGR"/>
    <s v="Electrical &amp; Computer Engineering"/>
    <s v="A Differentiable Programming Algorithm for the Jacobian (DPAJ) in FDTD for Fields &amp; Waves of Disparately Multi-Scaled 3D and Stochastic BVPs."/>
    <s v="DOE"/>
    <x v="67"/>
    <m/>
    <s v="V220433"/>
    <s v="Y-LS"/>
    <x v="3"/>
    <x v="3"/>
    <n v="310337"/>
    <n v="89663"/>
    <n v="400000"/>
    <d v="2022-06-10T00:00:00"/>
    <x v="3"/>
    <s v="declined"/>
    <n v="0"/>
    <s v="N/A"/>
    <s v="N/A"/>
    <s v="n/a"/>
    <d v="2022-06-09T00:00:00"/>
    <s v="FY23"/>
    <d v="2022-08-15T00:00:00"/>
    <d v="2024-08-14T00:00:00"/>
    <x v="0"/>
    <s v="LH followed up on 10/6"/>
    <x v="7"/>
    <s v="Y"/>
    <n v="0"/>
    <n v="0"/>
    <n v="0"/>
    <n v="0"/>
    <s v="Hal Finkel"/>
    <s v="hal.finkel@science.doe.gov"/>
  </r>
  <r>
    <s v="Chen, Yimin"/>
    <s v="CALS"/>
    <s v="Family Consumer Science"/>
    <s v="Human milk peptides reduce intestinal inflammation and necroptosis via cell receptor binding  "/>
    <s v="NIH"/>
    <x v="53"/>
    <s v="RFA-HD-22-020 NICHD Human Milk as a Biological System "/>
    <s v="V210950"/>
    <s v="N"/>
    <x v="3"/>
    <x v="1"/>
    <n v="2239996"/>
    <n v="859405"/>
    <n v="3099401"/>
    <d v="2021-11-24T00:00:00"/>
    <x v="3"/>
    <n v="0"/>
    <n v="0"/>
    <s v="N/A"/>
    <s v="N/A"/>
    <s v="n/a"/>
    <s v="2/29/2022"/>
    <s v="FY23"/>
    <d v="2022-07-01T00:00:00"/>
    <d v="2027-06-30T00:00:00"/>
    <x v="0"/>
    <m/>
    <x v="4"/>
    <s v="Y"/>
    <n v="1"/>
    <n v="2"/>
    <n v="0"/>
    <n v="1"/>
    <s v="Andrew Bremer"/>
    <s v="andrew.bremer@nih.gov"/>
  </r>
  <r>
    <s v="Galeato, Jeannie"/>
    <s v="CLASS"/>
    <s v="Theatre Arts"/>
    <s v="Costume/Fashion Design for Diverse Bodies"/>
    <s v="NEH"/>
    <x v="30"/>
    <s v="n/a"/>
    <s v="V220840"/>
    <s v="Y-LS"/>
    <x v="3"/>
    <x v="3"/>
    <n v="6000"/>
    <n v="0"/>
    <n v="6000"/>
    <d v="2022-09-21T00:00:00"/>
    <x v="4"/>
    <s v="declined"/>
    <n v="0"/>
    <s v="N/A"/>
    <s v="N/A"/>
    <s v="n/a"/>
    <d v="2023-04-01T00:00:00"/>
    <s v="FY23"/>
    <d v="2023-06-01T00:00:00"/>
    <d v="2023-07-31T00:00:00"/>
    <x v="0"/>
    <m/>
    <x v="4"/>
    <s v="Y"/>
    <n v="0"/>
    <n v="0"/>
    <n v="0"/>
    <n v="0"/>
    <s v="Beauty Bragg"/>
    <s v="stipends@neh.gov"/>
  </r>
  <r>
    <s v="Engels, Mary"/>
    <s v="CNR"/>
    <s v="Natural Resources and Society"/>
    <s v="Northwest STAR: Enhancing STEM persistence through Student-centered (S), Team support (T), Active learning (A), and Research experiences (R) "/>
    <s v="NSF"/>
    <x v="25"/>
    <s v="NSF 22-527"/>
    <s v="V220088"/>
    <s v="Y-LS"/>
    <x v="3"/>
    <x v="1"/>
    <n v="1349089"/>
    <n v="149521"/>
    <n v="1498610"/>
    <d v="2022-02-22T00:00:00"/>
    <x v="3"/>
    <s v="pending"/>
    <n v="0"/>
    <s v="N/A"/>
    <s v="N/A"/>
    <s v="n/a"/>
    <d v="2022-08-22T00:00:00"/>
    <s v="FY23"/>
    <s v="5/15/203"/>
    <d v="2029-05-14T00:00:00"/>
    <x v="0"/>
    <s v="LH followed up on 11/1 or resubmission opportunities; on 11/3 sent synthesized reviews ."/>
    <x v="8"/>
    <s v="Y"/>
    <n v="0"/>
    <n v="2"/>
    <n v="0"/>
    <n v="1"/>
    <s v="Susan Carson"/>
    <s v="scarson@nsf.gov"/>
  </r>
  <r>
    <s v="Cassel, Elizabeth"/>
    <s v="SCIENCE"/>
    <s v="Geological Sciences"/>
    <s v="CAREER: The Fall of Mountains: Reconstructing Extensional Collapse in the North American Cordillera from the Surface Record"/>
    <s v="NSF"/>
    <x v="2"/>
    <s v="NSF 17-537"/>
    <m/>
    <s v="N"/>
    <x v="2"/>
    <x v="2"/>
    <n v="526296"/>
    <n v="203636"/>
    <n v="729932"/>
    <d v="2018-07-20T00:00:00"/>
    <x v="0"/>
    <n v="729932"/>
    <n v="0"/>
    <s v="N/A"/>
    <s v="N/A"/>
    <s v="n/a"/>
    <d v="2019-02-26T00:00:00"/>
    <s v="FY19"/>
    <d v="2019-06-01T00:00:00"/>
    <d v="2024-05-31T00:00:00"/>
    <x v="1"/>
    <s v="NA"/>
    <x v="2"/>
    <s v="Y"/>
    <n v="0"/>
    <n v="2"/>
    <n v="0"/>
    <n v="20"/>
    <s v="Stephen Harlan"/>
    <s v="sharlan@nsf.gov"/>
  </r>
  <r>
    <s v="Strickland, Michael"/>
    <s v="CALS"/>
    <s v="Soils and Water Systems"/>
    <s v="CAREER: Ecosystem Processes in the Age of Antibiotics"/>
    <s v="NSF"/>
    <x v="2"/>
    <s v="NSF 17-537"/>
    <m/>
    <s v="N"/>
    <x v="0"/>
    <x v="2"/>
    <n v="458392"/>
    <n v="193306"/>
    <n v="651698"/>
    <d v="2018-07-18T00:00:00"/>
    <x v="0"/>
    <n v="651698"/>
    <n v="0"/>
    <s v="N/A"/>
    <s v="N/A"/>
    <s v="n/a"/>
    <d v="2019-02-14T00:00:00"/>
    <s v="FY19"/>
    <d v="2019-03-01T00:00:00"/>
    <d v="2024-02-28T00:00:00"/>
    <x v="1"/>
    <s v="NA"/>
    <x v="2"/>
    <s v="Y"/>
    <n v="1"/>
    <n v="1"/>
    <n v="0"/>
    <n v="0"/>
    <s v="Matthew Kane"/>
    <s v="mkane@nsf.gov"/>
  </r>
  <r>
    <s v="Choudhury, Samrat"/>
    <s v="ENGR"/>
    <s v="Chemical &amp; Materials Engineering"/>
    <s v="Optimizing the Chemistry of Hetero-interfaces in Photovoltaics: A Combination of Electronic Structure Calculations and Machine Learning Approach"/>
    <s v="NSF"/>
    <x v="68"/>
    <s v="NSF 18-526"/>
    <n v="19560"/>
    <s v="Y-LS"/>
    <x v="2"/>
    <x v="3"/>
    <n v="120675"/>
    <n v="31375"/>
    <n v="152050"/>
    <d v="2019-03-12T00:00:00"/>
    <x v="0"/>
    <n v="152050"/>
    <n v="0"/>
    <s v="N/A"/>
    <s v="N/A"/>
    <s v="n/a"/>
    <d v="2019-11-26T00:00:00"/>
    <s v="FY20"/>
    <d v="2019-12-01T00:00:00"/>
    <d v="2020-12-31T00:00:00"/>
    <x v="1"/>
    <s v="NA"/>
    <x v="4"/>
    <s v="Y"/>
    <n v="1"/>
    <n v="0"/>
    <n v="0"/>
    <n v="0"/>
    <s v="J.D. Swanson"/>
    <s v="jswanson@nsf.gov"/>
  </r>
  <r>
    <s v="Dulin, Brian"/>
    <s v="CEHHS"/>
    <s v="Student Support Services - TRIO"/>
    <s v="FY2020-2025 University of Idaho Student Support Services-TRIO Projec"/>
    <s v="U.S. Department of Ed"/>
    <x v="69"/>
    <m/>
    <s v="V19891"/>
    <s v="N"/>
    <x v="2"/>
    <x v="1"/>
    <n v="1666600"/>
    <n v="123330"/>
    <n v="1789930"/>
    <d v="2020-01-27T00:00:00"/>
    <x v="1"/>
    <n v="1789930"/>
    <n v="8250"/>
    <s v="N/A"/>
    <s v="N/A"/>
    <s v="Financial Aid"/>
    <d v="2020-08-13T00:00:00"/>
    <s v="FY21"/>
    <d v="2020-09-01T00:00:00"/>
    <d v="2025-08-31T00:00:00"/>
    <x v="1"/>
    <s v="NA"/>
    <x v="3"/>
    <s v="Y"/>
    <n v="0"/>
    <n v="0"/>
    <n v="0"/>
    <n v="0"/>
    <s v="Shakir Davy"/>
    <s v="Shakir.Davy@ed.gov"/>
  </r>
  <r>
    <s v="Johnson, Casey"/>
    <s v="CLASS"/>
    <s v="Politics and Philosophy"/>
    <s v="Fulbright, University of Calgary "/>
    <s v="Fulbright"/>
    <x v="70"/>
    <s v="n/a"/>
    <s v="n/a"/>
    <s v="N"/>
    <x v="2"/>
    <x v="3"/>
    <n v="25000"/>
    <n v="0"/>
    <n v="25000"/>
    <d v="2019-09-16T00:00:00"/>
    <x v="1"/>
    <n v="25000"/>
    <n v="0"/>
    <s v="N/A"/>
    <s v="N/A"/>
    <s v="n/a"/>
    <d v="2020-01-31T00:00:00"/>
    <s v="FY21"/>
    <d v="2020-09-01T00:00:00"/>
    <d v="2021-01-31T00:00:00"/>
    <x v="1"/>
    <s v="NA"/>
    <x v="3"/>
    <s v="N"/>
    <n v="0"/>
    <n v="0"/>
    <n v="0"/>
    <n v="0"/>
    <s v="Brad Hector"/>
    <s v="bhector@fulbright.ca"/>
  </r>
  <r>
    <s v="Wichman, Holly"/>
    <s v="SCIENCE"/>
    <s v="IMCI"/>
    <s v="Center for Modeling Complex Interactions"/>
    <s v="NIH"/>
    <x v="71"/>
    <s v="NOT-GM-20-025"/>
    <s v="V200717"/>
    <s v="N"/>
    <x v="3"/>
    <x v="1"/>
    <n v="430968"/>
    <n v="204710"/>
    <n v="635678"/>
    <d v="2020-06-10T00:00:00"/>
    <x v="1"/>
    <n v="635678"/>
    <n v="0"/>
    <s v="N/A"/>
    <s v="N/A"/>
    <s v="n/a"/>
    <d v="2020-08-28T00:00:00"/>
    <s v="FY21"/>
    <d v="2020-07-01T00:00:00"/>
    <d v="2021-06-30T00:00:00"/>
    <x v="1"/>
    <s v="NA"/>
    <x v="3"/>
    <s v="Y"/>
    <n v="2"/>
    <n v="0"/>
    <n v="0"/>
    <n v="5"/>
    <s v="Daniel E. James"/>
    <s v="daniel.janes@nih.gov"/>
  </r>
  <r>
    <s v="Wichman, Holly"/>
    <s v="SCIENCE"/>
    <s v="IMCI"/>
    <s v="Center for Modeling Complex Interactions"/>
    <s v="NIH"/>
    <x v="72"/>
    <s v="PAR 19-312"/>
    <s v="V19354"/>
    <s v="N"/>
    <x v="0"/>
    <x v="1"/>
    <n v="7500000"/>
    <n v="3499565"/>
    <n v="10999565"/>
    <d v="2019-09-30T00:00:00"/>
    <x v="1"/>
    <n v="10999565"/>
    <n v="0"/>
    <s v="N/A"/>
    <s v="N/A"/>
    <s v="n/a"/>
    <d v="2020-05-01T00:00:00"/>
    <s v="FY21"/>
    <d v="2020-07-01T00:00:00"/>
    <d v="2025-06-30T00:00:00"/>
    <x v="1"/>
    <s v="NA"/>
    <x v="6"/>
    <s v="Y"/>
    <n v="8"/>
    <n v="3"/>
    <n v="0"/>
    <n v="0"/>
    <s v="Samantha Farrell"/>
    <s v="samantha.farrell@nih.gov"/>
  </r>
  <r>
    <s v="Stoian, Sebastian"/>
    <s v="SCIENCE"/>
    <s v="Chemistry"/>
    <s v="Emulating the entatic state of zeolite iron(IV)-oxo active sites in molecular catalysts "/>
    <s v="ACS-PRF"/>
    <x v="73"/>
    <s v="n/a"/>
    <s v="V19640"/>
    <s v="N"/>
    <x v="3"/>
    <x v="3"/>
    <n v="110000"/>
    <n v="0"/>
    <n v="110000"/>
    <d v="2020-03-13T00:00:00"/>
    <x v="1"/>
    <n v="110000"/>
    <n v="0"/>
    <s v="N/A"/>
    <s v="N/A"/>
    <s v="n/a"/>
    <d v="2020-06-01T00:00:00"/>
    <s v="FY22"/>
    <d v="2021-09-01T00:00:00"/>
    <d v="2023-08-31T00:00:00"/>
    <x v="1"/>
    <s v="NA"/>
    <x v="0"/>
    <s v="Y"/>
    <n v="1"/>
    <n v="1"/>
    <n v="2"/>
    <n v="0"/>
    <s v="Nancy Jensen"/>
    <s v="n_jensen@acs.org"/>
  </r>
  <r>
    <s v="Woods, Damon"/>
    <s v="CAA"/>
    <s v="Integrated Design Lab"/>
    <s v="Infrared Thermostat Commercialization"/>
    <s v="Murdock"/>
    <x v="74"/>
    <s v="n/a"/>
    <s v="V200465"/>
    <s v="Y-LS"/>
    <x v="3"/>
    <x v="3"/>
    <n v="31115"/>
    <n v="0"/>
    <n v="31115"/>
    <d v="2020-06-01T00:00:00"/>
    <x v="1"/>
    <n v="31115"/>
    <n v="31115"/>
    <s v="N/A"/>
    <s v="N/A"/>
    <s v="ORED, IDL, ENGR"/>
    <d v="2020-08-30T00:00:00"/>
    <s v="FY21"/>
    <d v="2020-10-01T00:00:00"/>
    <d v="2021-09-30T00:00:00"/>
    <x v="1"/>
    <s v="NA"/>
    <x v="0"/>
    <s v="Y"/>
    <n v="0"/>
    <n v="3"/>
    <n v="0"/>
    <n v="0"/>
    <s v="Moses Lee"/>
    <s v="mosesl@murdocktrust.org"/>
  </r>
  <r>
    <s v="Amador, Julie"/>
    <s v="CEHHS"/>
    <s v="Curriculum and Instruction"/>
    <s v="Synchronous Online Video-Based Development for Rural Mathematics Coaches  "/>
    <s v="NSF"/>
    <x v="12"/>
    <s v="nsf17584(4)"/>
    <s v="V19575"/>
    <s v="N"/>
    <x v="2"/>
    <x v="1"/>
    <n v="1035075"/>
    <n v="414016"/>
    <n v="1449091"/>
    <d v="2019-11-13T00:00:00"/>
    <x v="1"/>
    <n v="1449091"/>
    <n v="0"/>
    <s v="N/A"/>
    <s v="N/A"/>
    <s v="n/a"/>
    <d v="2020-05-15T00:00:00"/>
    <s v="FY21"/>
    <d v="2020-09-01T00:00:00"/>
    <d v="2022-08-31T00:00:00"/>
    <x v="1"/>
    <s v="NA"/>
    <x v="2"/>
    <s v="Y"/>
    <n v="0"/>
    <n v="1"/>
    <n v="0"/>
    <n v="0"/>
    <s v="Margret Hjalmarson"/>
    <s v="mhjalmar@nsf.gov"/>
  </r>
  <r>
    <s v="Budwig, Ralph"/>
    <s v="ENGR"/>
    <s v="Boise Center"/>
    <s v="Research on Streambed-groundwater Exchange and on Sediment Motion in Mountain Streams "/>
    <s v="Murdock"/>
    <x v="75"/>
    <s v="n/a"/>
    <m/>
    <s v="N"/>
    <x v="2"/>
    <x v="3"/>
    <n v="15000"/>
    <n v="0"/>
    <n v="15000"/>
    <d v="2019-12-02T00:00:00"/>
    <x v="1"/>
    <n v="15000"/>
    <n v="0"/>
    <s v="N/A"/>
    <s v="N/A"/>
    <s v="n/a"/>
    <d v="2020-03-22T00:00:00"/>
    <s v="FY20"/>
    <d v="2020-05-08T00:00:00"/>
    <d v="2022-05-07T00:00:00"/>
    <x v="1"/>
    <s v="NA"/>
    <x v="2"/>
    <s v="Y"/>
    <n v="0"/>
    <n v="0"/>
    <n v="0"/>
    <n v="0"/>
    <s v="Kim Newman"/>
    <s v="kimn@murdocktrust.org"/>
  </r>
  <r>
    <s v="Nelson, Sarah"/>
    <s v="CLASS"/>
    <s v="Modern Languages &amp; Cultures"/>
    <s v="Digital Publication of the Correspondence of Marie Mancini "/>
    <s v="NEH"/>
    <x v="30"/>
    <s v="n/a"/>
    <m/>
    <s v="Y-LS"/>
    <x v="2"/>
    <x v="3"/>
    <n v="6000"/>
    <n v="0"/>
    <n v="6000"/>
    <d v="2019-09-25T00:00:00"/>
    <x v="1"/>
    <n v="6000"/>
    <n v="0"/>
    <s v="N/A"/>
    <s v="N/A"/>
    <s v="n/a"/>
    <d v="2020-04-30T00:00:00"/>
    <s v="FY20"/>
    <d v="2020-05-01T00:00:00"/>
    <d v="2021-04-30T00:00:00"/>
    <x v="1"/>
    <s v="NA"/>
    <x v="2"/>
    <s v="Y"/>
    <n v="0"/>
    <n v="0"/>
    <n v="0"/>
    <n v="0"/>
    <s v="None listed in RFP"/>
    <s v="stipends@neh.gov"/>
  </r>
  <r>
    <s v="Parent, Christine"/>
    <s v="SCIENCE"/>
    <s v="Biological Sciences"/>
    <s v="Abiotic Selection on Galapaogs Snails"/>
    <s v="Murdock"/>
    <x v="75"/>
    <s v="n/a"/>
    <m/>
    <s v="N"/>
    <x v="3"/>
    <x v="3"/>
    <n v="15000"/>
    <n v="0"/>
    <n v="15000"/>
    <d v="2019-12-02T00:00:00"/>
    <x v="1"/>
    <n v="15000"/>
    <n v="0"/>
    <s v="N/A"/>
    <s v="N/A"/>
    <s v="n/a"/>
    <d v="2020-03-22T00:00:00"/>
    <s v="FY20"/>
    <d v="2020-06-01T00:00:00"/>
    <d v="2022-05-31T00:00:00"/>
    <x v="1"/>
    <s v="NA"/>
    <x v="2"/>
    <s v="Y"/>
    <n v="0"/>
    <n v="0"/>
    <n v="0"/>
    <n v="0"/>
    <s v="Kim Newman"/>
    <s v="kimn@murdocktrust.org"/>
  </r>
  <r>
    <s v="Rezki, Zouheir"/>
    <s v="ENGR"/>
    <s v="Electrical &amp; Computer Engineering"/>
    <s v="CAREER: Advancing Space Optical Communication Systems Via Hybrid Model-Based and Learning-Based Frameworks"/>
    <s v="NSF"/>
    <x v="2"/>
    <s v="NSF 17-537"/>
    <m/>
    <s v="N"/>
    <x v="0"/>
    <x v="2"/>
    <n v="390418"/>
    <n v="148381"/>
    <n v="538799"/>
    <d v="2019-07-18T00:00:00"/>
    <x v="1"/>
    <n v="538799"/>
    <n v="0"/>
    <s v="N/A"/>
    <s v="N/A"/>
    <s v="n/a"/>
    <d v="2020-02-01T00:00:00"/>
    <s v="FY21"/>
    <d v="2020-08-02T00:00:00"/>
    <d v="2025-08-01T00:00:00"/>
    <x v="1"/>
    <s v="NA"/>
    <x v="2"/>
    <s v="Y"/>
    <n v="0"/>
    <n v="2"/>
    <n v="0"/>
    <n v="21"/>
    <s v="Zhi Tian"/>
    <s v="ztian@nsf.gov"/>
  </r>
  <r>
    <s v="Salsbury, Lysa"/>
    <s v="OTHER"/>
    <s v="Women's Center"/>
    <s v="University of Idaho Campus Program Grant Project"/>
    <s v="DOJ"/>
    <x v="76"/>
    <s v="OVW-2020-17693"/>
    <s v="V200078"/>
    <s v="N"/>
    <x v="2"/>
    <x v="3"/>
    <n v="272676"/>
    <n v="27268"/>
    <n v="299944"/>
    <d v="2020-02-10T00:00:00"/>
    <x v="1"/>
    <n v="299944"/>
    <n v="0"/>
    <s v="N/A"/>
    <s v="N/A"/>
    <s v="n/a"/>
    <d v="2020-08-01T00:00:00"/>
    <s v="FY22"/>
    <d v="2020-10-01T00:00:00"/>
    <d v="2023-09-30T00:00:00"/>
    <x v="1"/>
    <s v="NA"/>
    <x v="2"/>
    <s v="Y"/>
    <n v="0"/>
    <n v="0"/>
    <n v="0"/>
    <n v="0"/>
    <s v="Latinisha Lewis"/>
    <s v="Latinisha.M.Lewis@usdoj.gov"/>
  </r>
  <r>
    <s v="Cai, Lili"/>
    <s v="CALS"/>
    <s v="Forest, Rangeland &amp; Fire Sciences"/>
    <s v="Hybridizing Wood with Zinc Oxide-Eugenol Cement Towards High-performance Building Materials"/>
    <s v="USDA-NIFA"/>
    <x v="8"/>
    <s v="Strengthening Standard"/>
    <s v="V200575"/>
    <s v="N"/>
    <x v="2"/>
    <x v="3"/>
    <n v="249300"/>
    <n v="80587"/>
    <n v="329887"/>
    <d v="2020-05-07T00:00:00"/>
    <x v="1"/>
    <n v="329887"/>
    <n v="0"/>
    <s v="ORS"/>
    <s v="N/A"/>
    <s v="n/a"/>
    <d v="2020-07-30T00:00:00"/>
    <s v="FY21"/>
    <d v="2021-01-01T00:00:00"/>
    <d v="2023-12-31T00:00:00"/>
    <x v="1"/>
    <s v="NA"/>
    <x v="4"/>
    <s v="Y"/>
    <n v="0"/>
    <n v="1"/>
    <n v="0"/>
    <n v="1"/>
    <s v="Brad Rein"/>
    <s v="brein@usda.gov"/>
  </r>
  <r>
    <s v="Chen, Shiyi"/>
    <s v="CALS"/>
    <s v="Family Consumer Science"/>
    <s v="Grow to Learn: A Teachers’ Professional Development Program that Aims to Improve Early Science Teaching and Learning by Targeting Metacognitive Skills  "/>
    <s v="American Psychological Association"/>
    <x v="77"/>
    <s v="n/a"/>
    <s v="V200723"/>
    <s v="N"/>
    <x v="2"/>
    <x v="3"/>
    <n v="6000"/>
    <n v="0"/>
    <n v="6000"/>
    <d v="2020-06-24T00:00:00"/>
    <x v="1"/>
    <n v="6000"/>
    <n v="0"/>
    <s v="N/A"/>
    <s v="N/A"/>
    <s v="n/a"/>
    <d v="2020-08-24T00:00:00"/>
    <s v="FY21"/>
    <d v="2021-01-01T00:00:00"/>
    <d v="2021-12-31T00:00:00"/>
    <x v="1"/>
    <s v="NA"/>
    <x v="4"/>
    <s v="Y"/>
    <n v="0"/>
    <n v="2"/>
    <n v="0"/>
    <n v="0"/>
    <s v="Wendy Middlemiss"/>
    <s v="n/a"/>
  </r>
  <r>
    <s v="Chen, Shiyi"/>
    <s v="CALS"/>
    <s v="Family Consumer Science"/>
    <s v="_x000a__x0009_Determining the Impact of Emotive Intelligent Space on Children’s Self-Regulation and Cognitive Performance "/>
    <s v="MW CTR-IN"/>
    <x v="78"/>
    <s v="NIGMS U54GM104944"/>
    <s v="V200381"/>
    <s v="Y-LS"/>
    <x v="2"/>
    <x v="3"/>
    <n v="54545"/>
    <n v="5455"/>
    <n v="60000"/>
    <d v="2020-04-08T00:00:00"/>
    <x v="1"/>
    <n v="60000"/>
    <n v="0"/>
    <s v="N/A"/>
    <s v="N/A"/>
    <s v="n/a"/>
    <d v="2020-10-23T00:00:00"/>
    <s v="FY21"/>
    <d v="2020-07-15T00:00:00"/>
    <d v="2021-06-30T00:00:00"/>
    <x v="1"/>
    <s v="NA"/>
    <x v="4"/>
    <s v="Y"/>
    <n v="0"/>
    <n v="1"/>
    <n v="0"/>
    <n v="0"/>
    <s v="Curtis Noonan"/>
    <s v="Curtis.noonan@umontana.edu"/>
  </r>
  <r>
    <s v="Chen, Yimin"/>
    <s v="CALS"/>
    <s v="Family Consumer Science"/>
    <s v="Reducing Maternal Stress in Mothers of Preterm Infants Using a Mindfulness-based Intervention"/>
    <s v="MW CTR-IN"/>
    <x v="78"/>
    <s v="NIGMS U54GM104944"/>
    <s v="V200350"/>
    <s v="Y-LS"/>
    <x v="2"/>
    <x v="3"/>
    <n v="54545"/>
    <n v="5455"/>
    <n v="60000"/>
    <d v="2020-04-08T00:00:00"/>
    <x v="1"/>
    <n v="60000"/>
    <n v="0"/>
    <s v="N/A"/>
    <s v="N/A"/>
    <s v="n/a"/>
    <d v="2020-10-23T00:00:00"/>
    <s v="FY21"/>
    <d v="2020-07-15T00:00:00"/>
    <d v="2021-06-30T00:00:00"/>
    <x v="1"/>
    <s v="NA"/>
    <x v="4"/>
    <s v="Y"/>
    <n v="0"/>
    <n v="1"/>
    <n v="0"/>
    <n v="0"/>
    <s v="Curtis Noonan"/>
    <s v="Curtis.noonan@umontana.edu"/>
  </r>
  <r>
    <s v="Cohen, Rajal"/>
    <s v="CLASS"/>
    <s v="Psychology and Communication Studies"/>
    <s v="An online course to improve motor symptoms in rural older adults with Parkinson’s"/>
    <s v="MW CTR-IN"/>
    <x v="79"/>
    <s v="NIGMS U54GM104944"/>
    <s v="V200577"/>
    <s v="N"/>
    <x v="3"/>
    <x v="3"/>
    <n v="39998"/>
    <n v="4000"/>
    <n v="43998"/>
    <d v="2020-05-15T00:00:00"/>
    <x v="1"/>
    <n v="43998"/>
    <n v="0"/>
    <s v="N/A"/>
    <s v="N/A"/>
    <s v="n/a"/>
    <d v="2021-02-01T00:00:00"/>
    <s v="FY22"/>
    <d v="2020-09-01T00:00:00"/>
    <d v="2021-06-30T00:00:00"/>
    <x v="1"/>
    <s v="NA"/>
    <x v="4"/>
    <s v="Y"/>
    <n v="0"/>
    <n v="0"/>
    <n v="0"/>
    <n v="0"/>
    <s v="Curtis Noonan"/>
    <s v="Curtis.noonan@umontana.edu"/>
  </r>
  <r>
    <s v="Loiacono (Egan), Cate"/>
    <s v="CEHHS"/>
    <s v="Movement Sciences"/>
    <s v="MW CTR-IN-Pilot: Development of a fitness surveillance system to track and evaluate obesity prevention effort in Idaho youth"/>
    <s v="MW CTR-IN"/>
    <x v="78"/>
    <s v="NIGMS U54GM104944"/>
    <s v="V200198"/>
    <s v="Y-LS"/>
    <x v="2"/>
    <x v="3"/>
    <n v="59517"/>
    <n v="5951.7"/>
    <n v="65468.7"/>
    <d v="2020-04-08T00:00:00"/>
    <x v="1"/>
    <n v="65470"/>
    <n v="0"/>
    <s v="N/A"/>
    <s v="N/A"/>
    <s v="n/a"/>
    <d v="2020-10-09T00:00:00"/>
    <s v="FY21"/>
    <d v="2020-07-15T00:00:00"/>
    <d v="2021-06-30T00:00:00"/>
    <x v="1"/>
    <s v="NA"/>
    <x v="4"/>
    <s v="Y"/>
    <n v="0"/>
    <n v="1"/>
    <n v="0"/>
    <n v="4"/>
    <s v="Curtis Noonan"/>
    <s v="Curtis.noonan@umontana.edu"/>
  </r>
  <r>
    <s v="Skibiel, Amy"/>
    <s v="CALS"/>
    <s v="Animal and Vetrinary Science"/>
    <s v="Mitochondrial dysfunction in heat stress-induced lactation depression  "/>
    <s v="USDA-NIFA"/>
    <x v="8"/>
    <s v="Strengthening Standard"/>
    <s v="V200274"/>
    <s v="N"/>
    <x v="3"/>
    <x v="3"/>
    <n v="139902"/>
    <n v="59958"/>
    <n v="199860"/>
    <d v="2020-03-12T00:00:00"/>
    <x v="1"/>
    <n v="199860"/>
    <n v="0"/>
    <s v="N/A"/>
    <s v="N/A"/>
    <s v="n/a"/>
    <d v="2020-09-01T00:00:00"/>
    <s v="FY21"/>
    <d v="2020-09-30T00:00:00"/>
    <d v="2022-09-29T00:00:00"/>
    <x v="1"/>
    <s v="NA"/>
    <x v="4"/>
    <s v="Y"/>
    <n v="0"/>
    <n v="1"/>
    <n v="0"/>
    <n v="1"/>
    <s v="Steven Smith"/>
    <s v="steven.i.smith@usda.gov"/>
  </r>
  <r>
    <s v="Kolok, Alan"/>
    <s v="CNR"/>
    <s v="IWRRI"/>
    <s v="Using crowdsourced crayfish in education, engagement and bio-monitoring relative to_x000a_mercury pollution in the Spokane and Boise River Basins."/>
    <s v="EPA"/>
    <x v="80"/>
    <s v="EPA-R10-OW-CRBRP-2019-02"/>
    <s v="V19800"/>
    <s v="Y-LS"/>
    <x v="3"/>
    <x v="3"/>
    <n v="147095"/>
    <n v="52667"/>
    <n v="199762"/>
    <d v="2019-12-20T00:00:00"/>
    <x v="1"/>
    <n v="120102.27"/>
    <n v="66590"/>
    <s v="N/A"/>
    <s v="N/A"/>
    <s v="ORED, CNR"/>
    <d v="2020-05-01T00:00:00"/>
    <s v="FY20"/>
    <d v="2020-06-01T00:00:00"/>
    <d v="2022-05-31T00:00:00"/>
    <x v="1"/>
    <s v="NA"/>
    <x v="5"/>
    <s v="Y"/>
    <n v="0"/>
    <n v="1"/>
    <n v="1"/>
    <n v="0"/>
    <s v="Viccy Salazar"/>
    <s v="ColumbiaRiverBasinGrant@epa.gov"/>
  </r>
  <r>
    <s v="Broyles, Toni"/>
    <s v="OTHER"/>
    <s v="Operations and Endpoint Management"/>
    <s v="University of Idaho - Idaho Broadband Grant Application - Public Safety and Local Government"/>
    <s v="Idaho Department of Commerce"/>
    <x v="81"/>
    <s v="n/a"/>
    <s v="V200876"/>
    <s v="N"/>
    <x v="2"/>
    <x v="1"/>
    <n v="1635671"/>
    <n v="0"/>
    <n v="1635671"/>
    <d v="2020-07-15T00:00:00"/>
    <x v="2"/>
    <n v="401412"/>
    <n v="0"/>
    <s v="N/A"/>
    <s v="N/A"/>
    <s v="n/a"/>
    <d v="2020-10-01T00:00:00"/>
    <s v="FY21"/>
    <d v="2020-07-21T00:00:00"/>
    <d v="2020-12-31T00:00:00"/>
    <x v="1"/>
    <s v="NA"/>
    <x v="3"/>
    <s v="tbd"/>
    <n v="0"/>
    <n v="0"/>
    <n v="0"/>
    <n v="0"/>
    <s v="n/a"/>
    <s v="n/a"/>
  </r>
  <r>
    <s v="Budwig, Ralph"/>
    <s v="ENGR"/>
    <s v="Engineering in Boise"/>
    <s v="Acquisition of a Volumetric Velocimetry System"/>
    <s v="NSF"/>
    <x v="82"/>
    <s v="NSF 16-609"/>
    <s v="V200756"/>
    <s v="N"/>
    <x v="3"/>
    <x v="3"/>
    <n v="254158"/>
    <n v="3800"/>
    <n v="257958"/>
    <d v="2020-07-31T00:00:00"/>
    <x v="2"/>
    <n v="241902"/>
    <n v="0"/>
    <s v="N/A"/>
    <s v="N/A"/>
    <s v="n/a"/>
    <s v="1/1/20201"/>
    <s v="FY21"/>
    <d v="2021-03-01T00:00:00"/>
    <d v="2023-02-28T00:00:00"/>
    <x v="1"/>
    <s v="NA"/>
    <x v="3"/>
    <s v="Y"/>
    <n v="0"/>
    <n v="0"/>
    <n v="0"/>
    <n v="0"/>
    <s v="David D. Lambert"/>
    <s v="DLambert@nsf.gov"/>
  </r>
  <r>
    <s v="Maughan, Michael"/>
    <s v="ENGR"/>
    <s v="Mechanical Engineering"/>
    <s v="RII Track 2 FEC: Developing a Cradle-to-cradle Supply Chain of Bio-based Products for Manufacturing and Construction"/>
    <s v="NSF"/>
    <x v="65"/>
    <s v="n/a"/>
    <s v="V201325"/>
    <s v="Y-LS"/>
    <x v="0"/>
    <x v="1"/>
    <n v="3290863"/>
    <n v="683446"/>
    <n v="3974309"/>
    <d v="2021-01-25T00:00:00"/>
    <x v="2"/>
    <s v="3,974.309.00"/>
    <n v="0"/>
    <s v="N/A"/>
    <s v="N/A"/>
    <s v="n/a"/>
    <d v="2021-08-01T00:00:00"/>
    <s v="FY22"/>
    <d v="2021-08-15T00:00:00"/>
    <d v="2025-08-14T00:00:00"/>
    <x v="1"/>
    <s v="NA"/>
    <x v="3"/>
    <s v="Y"/>
    <n v="1"/>
    <n v="3"/>
    <n v="0"/>
    <n v="1"/>
    <s v="J.D. Swanson"/>
    <s v="jswanson@nsf.gov"/>
  </r>
  <r>
    <s v="Rader, Erika"/>
    <s v="SCIENCE"/>
    <s v="Geological Sciences"/>
    <s v="Microbial and mineralogical distribution on barren volcanic surfaces: Relating in-situ analysis to high-resolution satellite data"/>
    <s v="NASA"/>
    <x v="83"/>
    <s v="n/a"/>
    <s v="V200939"/>
    <s v="N"/>
    <x v="2"/>
    <x v="3"/>
    <n v="97276"/>
    <n v="39262"/>
    <n v="136538"/>
    <d v="2020-09-01T00:00:00"/>
    <x v="2"/>
    <n v="136538"/>
    <n v="0"/>
    <s v="N/A"/>
    <s v="N/A"/>
    <s v="n/a"/>
    <d v="2021-02-15T00:00:00"/>
    <s v="FY22"/>
    <d v="2021-05-17T00:00:00"/>
    <d v="2022-05-16T00:00:00"/>
    <x v="1"/>
    <s v="NA"/>
    <x v="3"/>
    <s v="Y"/>
    <n v="0"/>
    <n v="1"/>
    <n v="0"/>
    <n v="0"/>
    <m/>
    <m/>
  </r>
  <r>
    <s v="Smith, Lachelle"/>
    <s v="WWAMI"/>
    <s v="Project ECHO"/>
    <s v="Northern Idaho Outreach Network"/>
    <s v="HRSA"/>
    <x v="84"/>
    <s v="n/a"/>
    <s v="V201207"/>
    <s v="N"/>
    <x v="3"/>
    <x v="3"/>
    <n v="592591"/>
    <n v="207407"/>
    <n v="799998"/>
    <d v="2020-12-15T00:00:00"/>
    <x v="2"/>
    <n v="800000"/>
    <n v="0"/>
    <s v="N/A"/>
    <s v="N/A"/>
    <s v="n/a"/>
    <d v="2021-05-01T00:00:00"/>
    <s v="FY22"/>
    <d v="2021-05-01T00:00:00"/>
    <d v="2025-04-30T00:00:00"/>
    <x v="1"/>
    <s v="NA"/>
    <x v="3"/>
    <s v="Y"/>
    <n v="0"/>
    <n v="0"/>
    <n v="0"/>
    <n v="0"/>
    <s v="Alexa Ofori"/>
    <s v="RuralOutreachProgram@hrsa.gov"/>
  </r>
  <r>
    <s v="Stanley, Jessica"/>
    <s v="SCIENCE"/>
    <s v="Geological Sciences"/>
    <s v="_x0009_Exploring the tempo of exhumation and relief development to investigate mantle-to-surface connections around the Yellowstone hotspot"/>
    <s v="NSF"/>
    <x v="7"/>
    <s v="NSF 17-555"/>
    <s v="V201337"/>
    <s v="N"/>
    <x v="3"/>
    <x v="3"/>
    <n v="252072"/>
    <n v="92527"/>
    <n v="344599"/>
    <d v="2021-03-03T00:00:00"/>
    <x v="2"/>
    <n v="344599"/>
    <n v="0"/>
    <s v="N/A"/>
    <s v="N/A"/>
    <s v="n/a"/>
    <d v="2021-08-01T00:00:00"/>
    <s v="FY22"/>
    <d v="2021-08-01T00:00:00"/>
    <d v="2024-07-31T00:00:00"/>
    <x v="1"/>
    <s v="NA"/>
    <x v="3"/>
    <s v="Y"/>
    <n v="0"/>
    <n v="1"/>
    <n v="1"/>
    <n v="0"/>
    <s v="Stephen S. Harlan"/>
    <s v="sharlan@nsf.gov"/>
  </r>
  <r>
    <s v="Xing, Tao"/>
    <s v="ENGR"/>
    <s v="Mechanical Engineering"/>
    <s v="An integrated MicroCT 3D Imaging and Printing System for Studying Biofluids and Biomechanics"/>
    <s v="M. J. Murdock Trust"/>
    <x v="85"/>
    <s v="n/a"/>
    <s v="V201161"/>
    <s v="Y-LS"/>
    <x v="3"/>
    <x v="3"/>
    <n v="252542"/>
    <n v="0"/>
    <n v="252542"/>
    <d v="2020-11-09T00:00:00"/>
    <x v="2"/>
    <n v="250000"/>
    <n v="250000"/>
    <s v="N/A"/>
    <s v="N/A"/>
    <s v="NSF MRI Award; Index EM4936"/>
    <d v="2021-05-27T00:00:00"/>
    <s v="FY21"/>
    <d v="2021-07-01T00:00:00"/>
    <d v="2024-06-30T00:00:00"/>
    <x v="1"/>
    <s v="NA"/>
    <x v="3"/>
    <s v="Y"/>
    <n v="0"/>
    <n v="0"/>
    <n v="0"/>
    <n v="0"/>
    <s v="Moses Lee"/>
    <s v="mosesl@murdocktrust.org"/>
  </r>
  <r>
    <s v="Strickland, Michael"/>
    <s v="CALS"/>
    <s v="Soils and Water Systems"/>
    <s v="Mid-scale RI-1 (M1:IP): A Deep Soil Ecotron facility to explore belowground communities and ecosystem processes"/>
    <s v="NSF"/>
    <x v="86"/>
    <s v="NSF 21-505"/>
    <s v="V210318"/>
    <s v="N"/>
    <x v="0"/>
    <x v="1"/>
    <n v="17918076"/>
    <n v="1032877"/>
    <n v="18950953"/>
    <d v="2021-04-23T00:00:00"/>
    <x v="2"/>
    <n v="18950953"/>
    <n v="0"/>
    <s v="N/A"/>
    <s v="N/A"/>
    <s v="n/a"/>
    <d v="2021-08-23T00:00:00"/>
    <s v="FY22"/>
    <d v="2021-10-01T00:00:00"/>
    <d v="2026-09-30T00:00:00"/>
    <x v="1"/>
    <s v="NA"/>
    <x v="6"/>
    <s v="Y"/>
    <n v="0"/>
    <n v="0"/>
    <n v="0"/>
    <n v="0"/>
    <s v="Robert Fleischmann"/>
    <s v="rfleisch@nsf.gov"/>
  </r>
  <r>
    <s v="Chibisa, Gwinyai"/>
    <s v="CALS"/>
    <s v="Animal and Vetrinary Science"/>
    <s v="Determining The Ideal Age At Transportation To Enhance The Well-Being, Health, And Productivity Of Dairy Calves (Grant No. 2022-67016-36314)"/>
    <s v="USDA-NIFA"/>
    <x v="8"/>
    <s v="Seed"/>
    <s v="V210415"/>
    <s v="N"/>
    <x v="3"/>
    <x v="3"/>
    <n v="212697"/>
    <n v="87299"/>
    <n v="299996"/>
    <d v="2021-05-06T00:00:00"/>
    <x v="2"/>
    <n v="299996"/>
    <n v="0"/>
    <s v="N/A"/>
    <s v="N/A"/>
    <s v="n/a"/>
    <d v="2021-10-01T00:00:00"/>
    <s v="FY22"/>
    <d v="2022-03-01T00:00:00"/>
    <d v="2024-02-29T00:00:00"/>
    <x v="1"/>
    <s v="NA"/>
    <x v="0"/>
    <s v="Y"/>
    <n v="0"/>
    <n v="0"/>
    <n v="1"/>
    <n v="2"/>
    <s v="Mark Mirando"/>
    <s v="mark.mirando@usda.gov"/>
  </r>
  <r>
    <s v="Gilbert, Sophie"/>
    <s v="CNR"/>
    <s v="Fish and Wildlife Sciences"/>
    <s v="DISES-L: Cumulative effects of changing climate and recolonizing predators on dynamics and resiliency of coupled ranching-wildlife systems"/>
    <s v="NSF"/>
    <x v="59"/>
    <s v="NSF 20-579"/>
    <s v="V201149"/>
    <s v="N"/>
    <x v="0"/>
    <x v="1"/>
    <n v="1220979"/>
    <n v="376851"/>
    <n v="1597830"/>
    <d v="2020-11-16T00:00:00"/>
    <x v="2"/>
    <n v="1597830"/>
    <n v="0"/>
    <s v="N/A"/>
    <s v="N/A"/>
    <s v="n/a"/>
    <d v="2021-05-01T00:00:00"/>
    <s v="FY22"/>
    <d v="2021-09-01T00:00:00"/>
    <d v="2026-08-31T00:00:00"/>
    <x v="1"/>
    <s v="NA"/>
    <x v="0"/>
    <s v="Y"/>
    <n v="0"/>
    <n v="1"/>
    <n v="1"/>
    <n v="5"/>
    <s v="Elizabeth Blood"/>
    <s v="DISES@nsf.gov"/>
  </r>
  <r>
    <s v="Lewis, Ed"/>
    <s v="CALS"/>
    <s v="Plant Pathology and Nematology"/>
    <s v="REEU: Undergraduate research and mentoring at the nexus of plant, animal and human health in managed ecosystems"/>
    <s v="USDA-NIFA"/>
    <x v="87"/>
    <s v="REEU"/>
    <s v="V200601"/>
    <s v="Y-LS"/>
    <x v="3"/>
    <x v="3"/>
    <n v="432545"/>
    <n v="67424"/>
    <n v="499969"/>
    <d v="2020-07-23T00:00:00"/>
    <x v="2"/>
    <n v="499969"/>
    <n v="0"/>
    <s v="N/A"/>
    <s v="N/A"/>
    <s v="n/a"/>
    <d v="2021-01-01T00:00:00"/>
    <s v="FY22"/>
    <d v="2021-08-01T00:00:00"/>
    <d v="2026-07-31T00:00:00"/>
    <x v="1"/>
    <s v="NA"/>
    <x v="0"/>
    <s v="tbd"/>
    <n v="0"/>
    <n v="0"/>
    <n v="0"/>
    <n v="30"/>
    <s v="Ray Ali "/>
    <s v="nifa-education@usda.gov"/>
  </r>
  <r>
    <s v="Wardropper, Chloe"/>
    <s v="CNR"/>
    <s v="Natural Resources and Society"/>
    <s v="NIFA Sustainable Agroecosystems A1451 Seed: Sustaining ecosystem services in agricultural landscapes through a better understanding of decision-support systems "/>
    <s v="USDA-NIFA"/>
    <x v="8"/>
    <s v="Seed"/>
    <s v="V210413"/>
    <s v="N"/>
    <x v="3"/>
    <x v="3"/>
    <n v="264384"/>
    <n v="35125"/>
    <n v="299509"/>
    <d v="2021-06-17T00:00:00"/>
    <x v="2"/>
    <n v="299509"/>
    <n v="0"/>
    <s v="N/A"/>
    <s v="N/A"/>
    <s v="n/a"/>
    <d v="2021-10-01T00:00:00"/>
    <s v="FY22"/>
    <d v="2022-06-01T00:00:00"/>
    <d v="2024-05-31T00:00:00"/>
    <x v="1"/>
    <s v="NA"/>
    <x v="0"/>
    <s v="Y"/>
    <n v="0"/>
    <n v="1"/>
    <n v="0"/>
    <n v="0"/>
    <s v="Megan O'Rourke"/>
    <s v="megan.orourke@usda.gov"/>
  </r>
  <r>
    <s v="Woods, Damon"/>
    <s v="CAA"/>
    <s v="Integrated Design Lab"/>
    <s v="FY21 IGEM Idaho Global Entrepreneurial Mission: Testing new manufacturing methods of natural fiber insulation batts "/>
    <s v="COMMERCE"/>
    <x v="29"/>
    <s v="n/a"/>
    <s v="V210281"/>
    <s v="N"/>
    <x v="3"/>
    <x v="3"/>
    <n v="172186.05"/>
    <n v="34437.21"/>
    <n v="206623.25999999998"/>
    <d v="2021-04-19T00:00:00"/>
    <x v="2"/>
    <n v="206624"/>
    <n v="45297"/>
    <s v="N/A"/>
    <s v="N/A"/>
    <s v="Hempitecture"/>
    <d v="2021-06-01T00:00:00"/>
    <s v="FY21"/>
    <d v="2021-06-02T00:00:00"/>
    <d v="2022-09-30T00:00:00"/>
    <x v="1"/>
    <s v="NA"/>
    <x v="0"/>
    <s v="Y"/>
    <n v="1"/>
    <n v="2"/>
    <n v="0"/>
    <n v="0"/>
    <s v="Jeremy Tamsen"/>
    <s v="tamsen@uidaho.edu"/>
  </r>
  <r>
    <s v="Cai, Lili"/>
    <s v="CNR"/>
    <s v="Forest, Rangeland &amp; Fire Sciences"/>
    <s v="Lignin based coating by enzymatic polymerization for improved fire performance of building materials "/>
    <s v="Murdock"/>
    <x v="75"/>
    <s v="n/a"/>
    <s v="V201216"/>
    <s v="N"/>
    <x v="3"/>
    <x v="3"/>
    <n v="19000"/>
    <n v="0"/>
    <n v="19000"/>
    <d v="2020-12-01T00:00:00"/>
    <x v="2"/>
    <n v="19000"/>
    <n v="0"/>
    <s v="N/A"/>
    <s v="N/A"/>
    <s v="n/a"/>
    <d v="2021-04-01T00:00:00"/>
    <s v="FY22"/>
    <d v="2021-09-01T00:00:00"/>
    <d v="2023-07-01T00:00:00"/>
    <x v="1"/>
    <s v="NA"/>
    <x v="2"/>
    <s v="Y"/>
    <n v="0"/>
    <n v="0"/>
    <n v="0"/>
    <n v="0"/>
    <s v="Kim Newman"/>
    <s v="kimn@murdocktrust.org"/>
  </r>
  <r>
    <s v="Eitel, Karla"/>
    <s v="CNR"/>
    <s v="McCall Field Campus"/>
    <s v="MCA: Partnering with the Land and communities to create more equitable and inclusive STEM learning environments"/>
    <s v="NSF"/>
    <x v="88"/>
    <s v="n/a"/>
    <s v="V210059"/>
    <s v="N"/>
    <x v="3"/>
    <x v="3"/>
    <n v="180121"/>
    <n v="47398"/>
    <n v="227519"/>
    <d v="2021-02-18T00:00:00"/>
    <x v="2"/>
    <n v="227519"/>
    <n v="0"/>
    <s v="N/A"/>
    <s v="N/A"/>
    <s v="n/a"/>
    <d v="2021-07-01T00:00:00"/>
    <s v="FY22"/>
    <d v="2021-08-01T00:00:00"/>
    <d v="2023-07-31T00:00:00"/>
    <x v="1"/>
    <s v="NA"/>
    <x v="2"/>
    <s v="Y"/>
    <n v="0"/>
    <n v="0"/>
    <n v="1"/>
    <n v="0"/>
    <s v="Ernestine Easter"/>
    <s v="mca.info@nsf.gov"/>
  </r>
  <r>
    <s v="Wu, Sarah (Xian)"/>
    <s v="ENGR"/>
    <s v="Biological Engineering"/>
    <s v="Survey of Local PFAS contamination and development of a plasma-based treatment technology "/>
    <s v="Murdock"/>
    <x v="75"/>
    <s v="n/a"/>
    <s v="V201141"/>
    <s v="N"/>
    <x v="3"/>
    <x v="3"/>
    <n v="19000"/>
    <n v="0"/>
    <n v="19000"/>
    <d v="2020-12-01T00:00:00"/>
    <x v="2"/>
    <n v="19000"/>
    <n v="0"/>
    <s v="N/A"/>
    <s v="N/A"/>
    <s v="n/a"/>
    <d v="2021-04-01T00:00:00"/>
    <s v="FY22"/>
    <d v="2021-09-01T00:00:00"/>
    <d v="2023-07-01T00:00:00"/>
    <x v="1"/>
    <s v="NA"/>
    <x v="2"/>
    <s v="Y"/>
    <n v="0"/>
    <n v="0"/>
    <n v="0"/>
    <n v="0"/>
    <s v="Kim Newman"/>
    <s v="kimn@murdocktrust.org"/>
  </r>
  <r>
    <s v="Borowiec, Marek"/>
    <s v="CALS"/>
    <s v="Entomology, Plant Pathology and Nematology"/>
    <s v="FACT-AI: Harnessing artificial intelligence for implementing integrated pest management in small-grain production systems"/>
    <s v="USDA-NIFA"/>
    <x v="8"/>
    <s v="Strengthening Standard"/>
    <s v="V200848"/>
    <s v="N"/>
    <x v="2"/>
    <x v="3"/>
    <n v="352786"/>
    <n v="146735"/>
    <n v="499521"/>
    <d v="2020-07-16T00:00:00"/>
    <x v="2"/>
    <n v="499521"/>
    <n v="0"/>
    <s v="N/A"/>
    <s v="N/A"/>
    <s v="n/a"/>
    <d v="2021-01-16T00:00:00"/>
    <s v="FY21"/>
    <d v="2021-03-01T00:00:00"/>
    <d v="2025-02-28T00:00:00"/>
    <x v="1"/>
    <s v="NA"/>
    <x v="4"/>
    <s v="Y"/>
    <n v="1"/>
    <n v="0"/>
    <n v="1"/>
    <n v="1"/>
    <s v="Brad Rein"/>
    <s v="brein@Qusda.gov"/>
  </r>
  <r>
    <s v="Chen, Shiyi"/>
    <s v="CALS"/>
    <s v="Family Consumer Science"/>
    <s v="Young children from rural, lower-income and urban, higher-income families during COVID-19: Towards addressing challenges and reinforcing strengths"/>
    <s v="American Psychological Association "/>
    <x v="89"/>
    <s v="n/a"/>
    <s v="V200723"/>
    <s v="N"/>
    <x v="2"/>
    <x v="3"/>
    <n v="6000"/>
    <n v="0"/>
    <n v="6000"/>
    <d v="2020-10-15T00:00:00"/>
    <x v="2"/>
    <n v="6000"/>
    <n v="0"/>
    <s v="N/A"/>
    <s v="N/A"/>
    <s v="n/a"/>
    <d v="2020-09-01T00:00:00"/>
    <s v="FY21"/>
    <s v="N/A"/>
    <s v="N/A"/>
    <x v="1"/>
    <s v="NA"/>
    <x v="4"/>
    <s v="Y"/>
    <n v="0"/>
    <n v="0"/>
    <n v="0"/>
    <n v="0"/>
    <s v="Wendy Middlemiss"/>
    <s v="Wendy.Middlemiss@unt.edu"/>
  </r>
  <r>
    <s v="Chen, Shiyi"/>
    <s v="CALS"/>
    <s v="Family Consumer Science"/>
    <s v="A Metacognition-Driven Professional Development Program for Educators of Farm to Early Care and Education in South Central Idaho"/>
    <s v="USDA-NIFA"/>
    <x v="87"/>
    <s v="PDAL"/>
    <s v="V210479"/>
    <s v="N"/>
    <x v="3"/>
    <x v="3"/>
    <n v="443253"/>
    <n v="56746"/>
    <n v="499999"/>
    <d v="2021-06-10T00:00:00"/>
    <x v="2"/>
    <n v="499999"/>
    <n v="0"/>
    <s v="N/A"/>
    <s v="N/A"/>
    <s v="n/a"/>
    <d v="2021-12-10T00:00:00"/>
    <s v="FY22"/>
    <d v="2022-01-01T00:00:00"/>
    <d v="2024-12-31T00:00:00"/>
    <x v="1"/>
    <s v="NA"/>
    <x v="4"/>
    <s v="Y"/>
    <n v="0"/>
    <n v="0"/>
    <n v="1"/>
    <n v="0"/>
    <s v="Carlos Ortiz"/>
    <s v="carlos.ortiz@usda.gov"/>
  </r>
  <r>
    <s v="Fitzsimons, Daniel"/>
    <s v="CALS"/>
    <s v="Animal and Vetrinary Science"/>
    <s v="Myosin cross-bridge activation of force in human myocardium"/>
    <s v="MW CTR-IN"/>
    <x v="23"/>
    <s v="n/a"/>
    <s v="V210256 "/>
    <s v="Y-LS"/>
    <x v="3"/>
    <x v="3"/>
    <n v="51136"/>
    <n v="5114"/>
    <n v="56250"/>
    <d v="2021-04-09T00:00:00"/>
    <x v="2"/>
    <n v="56250"/>
    <n v="0"/>
    <s v="N/A"/>
    <s v="N/A"/>
    <s v="n/a"/>
    <d v="2021-06-20T00:00:00"/>
    <s v="FY22"/>
    <d v="2021-07-15T00:00:00"/>
    <d v="2022-07-14T00:00:00"/>
    <x v="1"/>
    <s v="NA"/>
    <x v="4"/>
    <s v="Y"/>
    <n v="0"/>
    <n v="0"/>
    <n v="0"/>
    <n v="0"/>
    <s v="Curtis Noonan"/>
    <s v="Curtis.noonan@umontana.edu"/>
  </r>
  <r>
    <s v="Engels, Mary"/>
    <s v="CNR"/>
    <s v="Natural Resources and Society"/>
    <s v="Crayfish as indicators of 6PPD-quinone contamination"/>
    <s v="EPA"/>
    <x v="90"/>
    <m/>
    <s v="V211201"/>
    <s v="Y-LS"/>
    <x v="3"/>
    <x v="3"/>
    <n v="195413"/>
    <n v="84612"/>
    <n v="280025"/>
    <d v="2022-03-08T00:00:00"/>
    <x v="3"/>
    <n v="280025"/>
    <n v="93385"/>
    <s v="N/A"/>
    <s v="N/A"/>
    <s v="CNR"/>
    <d v="2022-05-01T00:00:00"/>
    <s v="FY22"/>
    <d v="2022-08-15T00:00:00"/>
    <d v="2024-08-14T00:00:00"/>
    <x v="1"/>
    <s v="NA"/>
    <x v="7"/>
    <s v="Y"/>
    <n v="0"/>
    <n v="1"/>
    <n v="0"/>
    <n v="0"/>
    <s v="Michelle Wilcox"/>
    <s v=" ColumbiaRiverBasinGrant@epa.gov"/>
  </r>
  <r>
    <s v="Anthony-Stevens, Vanessa"/>
    <s v="CEHHS"/>
    <s v="Curriculum and Instruction"/>
    <s v="Cultivating relationship: Partnering people and landscapes for effective STEM education"/>
    <s v="NSF"/>
    <x v="12"/>
    <s v="NSF 20-572"/>
    <s v="V210880"/>
    <s v="N"/>
    <x v="0"/>
    <x v="1"/>
    <n v="2798230"/>
    <n v="201005"/>
    <n v="2999235"/>
    <d v="2021-10-08T00:00:00"/>
    <x v="3"/>
    <n v="2999235"/>
    <n v="0"/>
    <s v="ORS"/>
    <s v="N/A"/>
    <s v="n/a"/>
    <d v="2022-04-01T00:00:00"/>
    <s v="FY22"/>
    <d v="2022-06-01T00:00:00"/>
    <d v="2026-05-31T00:00:00"/>
    <x v="1"/>
    <s v="NA"/>
    <x v="0"/>
    <s v="Y"/>
    <n v="0"/>
    <n v="1"/>
    <n v="0"/>
    <n v="0"/>
    <s v="Toya Frank"/>
    <s v="tfrank@nsf.gov"/>
  </r>
  <r>
    <s v="Schiele, Nathan"/>
    <s v="ENGR"/>
    <s v="Chemical &amp; Biological Engineering"/>
    <s v="Understanding regulators of collagen crosslinking enzymes for tendon formation"/>
    <s v="NSF"/>
    <x v="91"/>
    <s v="tbd"/>
    <s v="V210519"/>
    <s v="N"/>
    <x v="3"/>
    <x v="3"/>
    <n v="280962"/>
    <n v="121379"/>
    <n v="402341"/>
    <d v="2021-07-26T00:00:00"/>
    <x v="3"/>
    <n v="402341"/>
    <n v="0"/>
    <s v="N/A"/>
    <s v="N/A"/>
    <s v="n/a"/>
    <d v="2022-02-01T00:00:00"/>
    <s v="FY22"/>
    <d v="2021-12-01T00:00:00"/>
    <d v="2024-11-30T00:00:00"/>
    <x v="1"/>
    <s v="NA"/>
    <x v="0"/>
    <s v="tbd"/>
    <n v="0"/>
    <n v="1"/>
    <n v="0"/>
    <n v="1"/>
    <s v="Lucy T. Zhang"/>
    <s v="luzhang@nsf.gov"/>
  </r>
  <r>
    <s v="Kimsey, Mark"/>
    <s v="CNR"/>
    <s v="Forest, Rangeland &amp; Fire Sciences"/>
    <s v="PARTNERSHIP: Revisioning precision forestry through tree level monitoring and modeling"/>
    <s v="USDA-NIFA"/>
    <x v="8"/>
    <s v="Strengthening Standard"/>
    <s v="V210620"/>
    <s v="N"/>
    <x v="3"/>
    <x v="3"/>
    <n v="740590"/>
    <n v="59409"/>
    <n v="799999"/>
    <d v="2021-07-15T00:00:00"/>
    <x v="3"/>
    <n v="799999"/>
    <n v="0"/>
    <s v="N/A"/>
    <s v="N/A"/>
    <s v="n/a"/>
    <d v="2022-06-01T00:00:00"/>
    <s v="FY22"/>
    <d v="2022-01-01T00:00:00"/>
    <d v="2025-06-30T00:00:00"/>
    <x v="1"/>
    <s v="NA"/>
    <x v="9"/>
    <s v="Y"/>
    <n v="1"/>
    <n v="1"/>
    <n v="0"/>
    <n v="4"/>
    <s v="Steven Thomson"/>
    <s v="_x0009__x000a_steven.j.thomson@usda.gov"/>
  </r>
  <r>
    <s v="Hamilton, Chris"/>
    <s v="SCIENCE"/>
    <s v="Entomology, Plant Pathology and Nematology"/>
    <s v="CAREER: Integrating Western science and Traditional Ecological Knowledge (TEK) to understand Aphonopelma diversity across the Madrean ‘sky islands’ and educate K-12 tribal students"/>
    <s v="NSF"/>
    <x v="2"/>
    <s v="NSF 20-525"/>
    <s v="V201602"/>
    <s v="N"/>
    <x v="1"/>
    <x v="1"/>
    <n v="703484"/>
    <n v="312828.5"/>
    <n v="1016312.5"/>
    <d v="2021-07-22T00:00:00"/>
    <x v="3"/>
    <n v="1016312"/>
    <n v="0"/>
    <s v="N/A"/>
    <s v="N/A"/>
    <s v="n/a"/>
    <d v="2022-01-10T00:00:00"/>
    <s v="FY22"/>
    <d v="2021-10-01T00:00:00"/>
    <d v="2026-09-30T00:00:00"/>
    <x v="1"/>
    <s v="NA"/>
    <x v="1"/>
    <s v="Y"/>
    <n v="0"/>
    <n v="1"/>
    <n v="0"/>
    <n v="1"/>
    <s v="Katharina Dittmar"/>
    <s v="kdittmar@nsf.gov"/>
  </r>
  <r>
    <s v="Freeman, Sydney"/>
    <s v="CEHHS"/>
    <s v="Leadership and Counseling"/>
    <s v="The Contributions of Blacks to the University of Idaho "/>
    <s v="Idaho Humanitites Council"/>
    <x v="92"/>
    <s v="n/a"/>
    <s v="V211116"/>
    <s v="N"/>
    <x v="2"/>
    <x v="3"/>
    <n v="5624"/>
    <n v="2137"/>
    <n v="7761"/>
    <d v="2021-12-15T00:00:00"/>
    <x v="3"/>
    <n v="7761"/>
    <n v="7761"/>
    <s v="N/A"/>
    <s v="N/A"/>
    <s v="CEHHS"/>
    <d v="2022-01-15T00:00:00"/>
    <s v="FY22"/>
    <d v="2022-03-01T00:00:00"/>
    <d v="2023-05-31T00:00:00"/>
    <x v="1"/>
    <s v="NA"/>
    <x v="2"/>
    <s v="Y"/>
    <n v="0"/>
    <n v="1"/>
    <n v="0"/>
    <n v="0"/>
    <s v="Doug Exton"/>
    <s v="doug@idahohumanities.org"/>
  </r>
  <r>
    <s v="Soria, Krista"/>
    <s v="CEHHS"/>
    <s v="Leadership and Counseling"/>
    <s v="The Career Outcomes of STEM College Graduates with Disabilities"/>
    <s v="American Educational Research Association"/>
    <x v="93"/>
    <s v="n/a"/>
    <s v="V210863"/>
    <s v="N"/>
    <x v="3"/>
    <x v="3"/>
    <n v="25000"/>
    <n v="0"/>
    <n v="25000"/>
    <d v="2021-10-05T00:00:00"/>
    <x v="3"/>
    <n v="4973"/>
    <n v="0"/>
    <s v="N/A"/>
    <s v="N/A"/>
    <s v="n/a"/>
    <d v="2022-04-01T00:00:00"/>
    <s v="FY22"/>
    <d v="2022-05-30T00:00:00"/>
    <d v="2023-05-29T00:00:00"/>
    <x v="1"/>
    <s v="NA"/>
    <x v="2"/>
    <s v="Y"/>
    <n v="0"/>
    <n v="0"/>
    <n v="1"/>
    <n v="0"/>
    <s v="George Wimberly"/>
    <s v="grantsprogram@aera.net"/>
  </r>
  <r>
    <s v="Kochevar, Elizabeth"/>
    <s v="CNR"/>
    <s v="MOSS"/>
    <s v="Idaho Community Program Grant for McCall Outdoor Science School"/>
    <s v="Idaho Department of Health and Welfare"/>
    <x v="94"/>
    <s v="n/a"/>
    <s v="V210989"/>
    <s v="N"/>
    <x v="2"/>
    <x v="3"/>
    <n v="899647"/>
    <n v="99963"/>
    <n v="999610"/>
    <d v="2021-12-15T00:00:00"/>
    <x v="3"/>
    <n v="2500000"/>
    <n v="0"/>
    <s v="N/A"/>
    <s v="N/A"/>
    <s v="n/a"/>
    <d v="2022-01-01T00:00:00"/>
    <s v="FY22"/>
    <d v="2022-01-01T00:00:00"/>
    <d v="2022-12-31T00:00:00"/>
    <x v="1"/>
    <s v="NA"/>
    <x v="2"/>
    <s v="Y"/>
    <n v="0"/>
    <n v="0"/>
    <n v="2"/>
    <n v="0"/>
    <s v="n/a"/>
    <m/>
  </r>
  <r>
    <s v="Mirkouei, Amin"/>
    <s v="ENGR"/>
    <s v="Idaho Falls Center"/>
    <s v="IGEM: Development of Idaho-Sourced Rare Earth Elements Drilling and Extraction "/>
    <s v="Idaho Department of Commerce"/>
    <x v="29"/>
    <s v="n/a"/>
    <s v="V211111"/>
    <s v="Y-LS"/>
    <x v="2"/>
    <x v="3"/>
    <n v="297142"/>
    <n v="51099"/>
    <n v="348241"/>
    <d v="2022-01-14T00:00:00"/>
    <x v="3"/>
    <n v="384241"/>
    <n v="0"/>
    <s v="N/A"/>
    <s v="N/A"/>
    <s v="n/a"/>
    <d v="2022-04-01T00:00:00"/>
    <s v="FY23"/>
    <d v="2022-07-01T00:00:00"/>
    <d v="2023-12-15T00:00:00"/>
    <x v="1"/>
    <s v="NA"/>
    <x v="2"/>
    <s v="Y"/>
    <n v="0"/>
    <n v="0"/>
    <n v="0"/>
    <n v="0"/>
    <s v="Jeremy Tamsen"/>
    <s v="tamsen@uidaho.edu"/>
  </r>
  <r>
    <s v="Cai, Lili"/>
    <s v="CNR"/>
    <s v="Forest, Rangeland, &amp; Fire Sciences"/>
    <s v="Phytic Acid Based Bio-Fire Retardants for Green Wood Building Materials Protection   "/>
    <s v="USDA-NIFA"/>
    <x v="8"/>
    <s v="Seed"/>
    <s v="V210579"/>
    <s v="N"/>
    <x v="2"/>
    <x v="3"/>
    <n v="230052"/>
    <n v="69948"/>
    <n v="300000"/>
    <d v="2021-07-01T00:00:00"/>
    <x v="3"/>
    <n v="300000"/>
    <n v="0"/>
    <s v="N/A"/>
    <s v="N/A"/>
    <s v="n/a"/>
    <d v="2022-04-13T00:00:00"/>
    <s v="FY22"/>
    <d v="2022-07-01T00:00:00"/>
    <d v="2024-06-30T00:00:00"/>
    <x v="1"/>
    <s v="NA"/>
    <x v="4"/>
    <s v="Y"/>
    <n v="0"/>
    <n v="0"/>
    <n v="2"/>
    <n v="2"/>
    <s v="Victoria Finkenstadt or pg 51 RFP"/>
    <s v="victoria.finkenstadt@usda.gov"/>
  </r>
  <r>
    <s v="Kolok, Alan"/>
    <s v="CNR"/>
    <s v="IWRRI"/>
    <s v="The Columbia River Basin Crayfish Mercury Project 2023-2024"/>
    <s v="EPA"/>
    <x v="95"/>
    <s v="n/a"/>
    <s v="V211057"/>
    <s v="Y-LS"/>
    <x v="3"/>
    <x v="3"/>
    <n v="286449"/>
    <n v="143224"/>
    <n v="429673"/>
    <d v="2022-02-08T00:00:00"/>
    <x v="3"/>
    <s v="$429, 673"/>
    <n v="107419"/>
    <s v="N/A"/>
    <s v="N/A"/>
    <n v="881996"/>
    <d v="2022-05-01T00:00:00"/>
    <s v="FY23"/>
    <d v="2022-08-15T00:00:00"/>
    <d v="2024-08-14T00:00:00"/>
    <x v="1"/>
    <s v="NA"/>
    <x v="4"/>
    <s v="Y"/>
    <n v="0"/>
    <n v="1"/>
    <n v="0"/>
    <n v="4"/>
    <s v="Michelle Wilcox"/>
    <s v=" ColumbiaRiverBasinGrant@epa.gov"/>
  </r>
  <r>
    <s v="Roe, Annie"/>
    <s v="CALS"/>
    <s v="Family Consumer Science"/>
    <s v="Feasibility of Egg-Based Diet Interventions and Assessing Perinatal Mental Health "/>
    <s v="MW CTR-IN"/>
    <x v="96"/>
    <s v="n/a"/>
    <n v="220174"/>
    <s v="Y-LS"/>
    <x v="3"/>
    <x v="3"/>
    <n v="60000"/>
    <n v="6000"/>
    <n v="66000"/>
    <d v="2022-03-08T00:00:00"/>
    <x v="3"/>
    <n v="66000"/>
    <n v="0"/>
    <s v="N/A"/>
    <s v="N/A"/>
    <s v="n/a"/>
    <d v="2022-05-09T00:00:00"/>
    <s v="FY23"/>
    <d v="2022-07-15T00:00:00"/>
    <d v="2023-06-30T00:00:00"/>
    <x v="1"/>
    <s v="NA"/>
    <x v="4"/>
    <s v="Y"/>
    <n v="0"/>
    <n v="0"/>
    <n v="1"/>
    <n v="0"/>
    <s v="Curtis Noonan"/>
    <s v="Curtis.noonan@umontana.edu"/>
  </r>
  <r>
    <s v="Rowley, Paul"/>
    <s v="SCIENCE"/>
    <s v="Biological Sciences"/>
    <s v="CAREER: Cellular mechanisms of killer toxin resistance in yeasts "/>
    <s v="NSF"/>
    <x v="2"/>
    <s v="n/a"/>
    <s v="V210632"/>
    <s v="N"/>
    <x v="3"/>
    <x v="3"/>
    <n v="621777"/>
    <n v="276444"/>
    <n v="898221"/>
    <d v="2021-07-22T00:00:00"/>
    <x v="3"/>
    <n v="898221"/>
    <n v="0"/>
    <s v="N/A"/>
    <s v="N/A"/>
    <s v="n/a"/>
    <d v="2022-01-27T00:00:00"/>
    <s v="FY22"/>
    <d v="2022-03-01T00:00:00"/>
    <d v="2027-02-28T00:00:00"/>
    <x v="1"/>
    <s v="NA"/>
    <x v="4"/>
    <s v="Y"/>
    <n v="0"/>
    <n v="1"/>
    <n v="0"/>
    <n v="1"/>
    <s v="n/a"/>
    <s v="nsf-ccc@nsf.gov"/>
  </r>
  <r>
    <s v="Launchbaugh, Karen"/>
    <s v="CNR"/>
    <s v="Forest, Rangeland, and Fire Sciences"/>
    <s v="_x000a__x0009_Technology to Manage Livestock Location Within RANGE and REALITY. "/>
    <s v="USDA-NIFA"/>
    <x v="8"/>
    <s v="Crosscutting"/>
    <s v="V210666 "/>
    <s v="N"/>
    <x v="3"/>
    <x v="3"/>
    <n v="746237"/>
    <n v="234493"/>
    <n v="980730"/>
    <d v="2021-07-14T00:00:00"/>
    <x v="3"/>
    <n v="980730"/>
    <n v="0"/>
    <s v="N/A"/>
    <s v="N/A"/>
    <s v="n/a"/>
    <d v="2022-11-04T00:00:00"/>
    <s v="FY22"/>
    <d v="2022-01-01T00:00:00"/>
    <d v="2025-12-31T00:00:00"/>
    <x v="1"/>
    <s v="NA"/>
    <x v="10"/>
    <s v="Y"/>
    <n v="0"/>
    <n v="2"/>
    <n v="1"/>
    <n v="15"/>
    <s v="Andres Cibils"/>
    <s v="andres.cibils@usda.gov"/>
  </r>
  <r>
    <s v="LaPaglia, Kirsten"/>
    <s v="CEHHS"/>
    <s v="TRIO"/>
    <s v="STEM Access Upward Bound Math Science (UBMS) 2022-2027 "/>
    <s v="Dept of ED"/>
    <x v="97"/>
    <s v="Upward Bound Math and Science (UBMS) Program"/>
    <s v="V19828"/>
    <s v="N"/>
    <x v="3"/>
    <x v="1"/>
    <n v="1686710"/>
    <n v="123230"/>
    <n v="1809940"/>
    <d v="2022-05-26T00:00:00"/>
    <x v="3"/>
    <n v="1809940"/>
    <n v="0"/>
    <s v="N/A"/>
    <s v="N/A"/>
    <s v="n/a"/>
    <d v="2022-10-01T00:00:00"/>
    <s v="FY23"/>
    <d v="2022-11-01T00:00:00"/>
    <d v="2027-10-31T00:00:00"/>
    <x v="1"/>
    <s v="NA"/>
    <x v="2"/>
    <s v="tbd"/>
    <n v="0"/>
    <n v="0"/>
    <n v="0"/>
    <n v="0"/>
    <s v="Tanisha Hamblin-Johnson"/>
    <s v="Tanisha.Johnson@ed.gov"/>
  </r>
  <r>
    <s v="Johnson-Maynard, Jodi"/>
    <s v="CALS"/>
    <s v="Soil and Water Systems"/>
    <s v="Climate-Smart Commodities for Idaho – A Public-Private-Tribal Partnership "/>
    <s v="USDA-NRCS"/>
    <x v="98"/>
    <m/>
    <s v="V220279"/>
    <s v="N"/>
    <x v="0"/>
    <x v="1"/>
    <n v="76060326"/>
    <n v="5148281"/>
    <n v="81208607"/>
    <d v="2022-05-06T00:00:00"/>
    <x v="3"/>
    <n v="55000000"/>
    <n v="95018"/>
    <s v="N/A"/>
    <s v="Yes"/>
    <s v="The Nature Conservancy"/>
    <d v="2021-12-11T00:00:00"/>
    <s v="FY23"/>
    <d v="2022-10-01T00:00:00"/>
    <d v="2027-09-30T00:00:00"/>
    <x v="1"/>
    <s v="NA"/>
    <x v="9"/>
    <s v="Y"/>
    <n v="25"/>
    <n v="6"/>
    <n v="2"/>
    <n v="1"/>
    <s v="Crystal Blackburn"/>
    <s v="Email: FPAC.BC.GAD@USDA.GOV with a copy to Climate-Smart-Commodities@usda.gov"/>
  </r>
  <r>
    <s v="Dandurand, Louise-Marie"/>
    <s v="CALS"/>
    <s v="Entomology, Plant Pathology &amp; Nematology"/>
    <s v="Systems approach to controlling nematodes in US potato production "/>
    <s v="USDA"/>
    <x v="99"/>
    <m/>
    <s v="V220323"/>
    <s v="N"/>
    <x v="0"/>
    <x v="1"/>
    <n v="5519424"/>
    <n v="1276727"/>
    <n v="6796151"/>
    <d v="2022-05-13T00:00:00"/>
    <x v="4"/>
    <n v="6796151"/>
    <n v="0"/>
    <s v="N/A"/>
    <s v="Yes"/>
    <s v="n/a"/>
    <d v="2022-04-04T00:00:00"/>
    <s v="FY23"/>
    <d v="2022-10-01T00:00:00"/>
    <d v="2026-09-30T00:00:00"/>
    <x v="1"/>
    <s v="NA"/>
    <x v="9"/>
    <s v="Y"/>
    <n v="1"/>
    <n v="5"/>
    <n v="1"/>
    <n v="2"/>
    <s v="Tom Bewick"/>
    <s v="tbewick@usda.gov"/>
  </r>
  <r>
    <s v="Karl, Jason"/>
    <s v="CNR"/>
    <s v="Forest, Rangeland &amp; Fire Sciences"/>
    <s v="Acquisition of a UAS-mounted aerial Lidar system to support agricultural and natural-resources research"/>
    <s v="USDA-NIFA"/>
    <x v="41"/>
    <s v="n/a"/>
    <s v=" V220162"/>
    <s v="Y-LS"/>
    <x v="3"/>
    <x v="3"/>
    <n v="104140"/>
    <n v="0"/>
    <n v="104140"/>
    <d v="2022-06-15T00:00:00"/>
    <x v="3"/>
    <s v="pending"/>
    <n v="0"/>
    <s v="N/A"/>
    <s v="N/A"/>
    <s v="n/a"/>
    <d v="2023-01-15T00:00:00"/>
    <s v="FY23"/>
    <d v="2022-10-01T00:00:00"/>
    <d v="2026-09-30T00:00:00"/>
    <x v="2"/>
    <m/>
    <x v="3"/>
    <s v="Y"/>
    <n v="0"/>
    <n v="0"/>
    <n v="0"/>
    <n v="0"/>
    <s v="Carlos Ortiz"/>
    <s v="carlos.ortiz@usda.gov"/>
  </r>
  <r>
    <s v="McGuire, Shelley"/>
    <s v="CALS"/>
    <s v="Family Consumer Science"/>
    <s v="COBRE in Nutrition and Women's Health"/>
    <s v="NIH"/>
    <x v="100"/>
    <s v="Women's Health"/>
    <s v="V211047"/>
    <s v="Y-LS"/>
    <x v="0"/>
    <x v="1"/>
    <n v="7800000"/>
    <n v="348162"/>
    <n v="8148162"/>
    <d v="2022-01-24T00:00:00"/>
    <x v="3"/>
    <s v="pending"/>
    <n v="0"/>
    <s v="N/A"/>
    <s v="N/A"/>
    <s v="n/a"/>
    <d v="2022-07-15T00:00:00"/>
    <s v="FY23"/>
    <d v="2023-01-15T00:00:00"/>
    <d v="2028-01-14T00:00:00"/>
    <x v="2"/>
    <m/>
    <x v="3"/>
    <s v="N"/>
    <m/>
    <m/>
    <m/>
    <m/>
    <s v="Samatha Farrell"/>
    <s v="samantha.farrell@nih.gov"/>
  </r>
  <r>
    <s v="Waynant, Kristopher"/>
    <s v="SCIENCE"/>
    <s v="Chemistry"/>
    <s v="FY2023 Beckman Scholars Program"/>
    <s v="Arnold and Mabel Beckman Foundation"/>
    <x v="14"/>
    <s v="n/a"/>
    <s v="V220506"/>
    <s v="Y-LS"/>
    <x v="3"/>
    <x v="3"/>
    <n v="130000"/>
    <n v="0"/>
    <n v="130000"/>
    <d v="2022-06-15T00:00:00"/>
    <x v="3"/>
    <s v="pending"/>
    <n v="0"/>
    <s v="N/A"/>
    <s v="N/A"/>
    <s v="n/a"/>
    <d v="2022-12-15T00:00:00"/>
    <s v="FY23"/>
    <d v="2023-06-01T00:00:00"/>
    <d v="2026-12-31T00:00:00"/>
    <x v="2"/>
    <m/>
    <x v="0"/>
    <s v="Y"/>
    <n v="0"/>
    <n v="0"/>
    <n v="0"/>
    <n v="6"/>
    <s v="Kaerie Ray"/>
    <s v="BSP@beckman-foundation.org"/>
  </r>
  <r>
    <s v="Barakat, Hala"/>
    <s v="CAA"/>
    <s v="Architecture"/>
    <s v="Cultural exchange through spatial and design thinking experiences between the inland Pacific Northwest and Jordan"/>
    <s v="U.S. Embassy in Amman"/>
    <x v="101"/>
    <s v="n/a"/>
    <s v="V220365"/>
    <s v="N"/>
    <x v="3"/>
    <x v="3"/>
    <n v="289435"/>
    <n v="96486"/>
    <n v="385921"/>
    <d v="2022-04-30T00:00:00"/>
    <x v="3"/>
    <s v="pending"/>
    <n v="0"/>
    <s v="N/A"/>
    <s v="N/A"/>
    <s v="n/a"/>
    <d v="2022-10-30T00:00:00"/>
    <s v="FY23"/>
    <d v="2022-08-15T00:00:00"/>
    <d v="2023-08-14T00:00:00"/>
    <x v="2"/>
    <m/>
    <x v="2"/>
    <s v="Y"/>
    <n v="0"/>
    <n v="0"/>
    <n v="0"/>
    <n v="0"/>
    <s v="n/a"/>
    <s v="n/a"/>
  </r>
  <r>
    <s v="Eitel, Jan"/>
    <s v="CNR"/>
    <s v="Natural Resources and Society"/>
    <s v="Collaborative Research: MRA: Improved understanding and monitoring of the effects of climate variability on tree growth across North America  "/>
    <s v="NSF"/>
    <x v="102"/>
    <s v="n/a"/>
    <s v="V210958"/>
    <s v="N"/>
    <x v="3"/>
    <x v="3"/>
    <n v="448096"/>
    <n v="143148"/>
    <n v="591244"/>
    <d v="2022-01-03T00:00:00"/>
    <x v="3"/>
    <s v="pending"/>
    <n v="0"/>
    <s v="N/A"/>
    <s v="N/A"/>
    <s v="n/a"/>
    <d v="2022-08-10T00:00:00"/>
    <s v="FY23"/>
    <d v="2022-08-01T00:00:00"/>
    <d v="2027-07-01T00:00:00"/>
    <x v="2"/>
    <m/>
    <x v="2"/>
    <s v="Y"/>
    <n v="0"/>
    <n v="2"/>
    <n v="0"/>
    <n v="0"/>
    <s v="Dr. Matthew Kane"/>
    <s v="mkane@nsf.gov"/>
  </r>
  <r>
    <s v="Haltinner, Kristin"/>
    <s v="CLASS"/>
    <s v="Culture, Society and Justice"/>
    <s v="The Influence of Narratives, Identity, and Affect on Climate Change Decision Making  "/>
    <s v="NSF"/>
    <x v="103"/>
    <s v="DRMS"/>
    <s v="V110891"/>
    <s v="N"/>
    <x v="3"/>
    <x v="3"/>
    <n v="407320"/>
    <n v="203661"/>
    <n v="610981"/>
    <d v="2022-01-17T00:00:00"/>
    <x v="3"/>
    <s v="pending"/>
    <n v="0"/>
    <s v="N/A"/>
    <s v="N/A"/>
    <s v="n/a"/>
    <d v="2022-07-17T00:00:00"/>
    <s v="FY23"/>
    <d v="2023-01-02T00:00:00"/>
    <d v="2025-01-02T00:00:00"/>
    <x v="2"/>
    <m/>
    <x v="2"/>
    <s v="Y"/>
    <n v="0"/>
    <n v="2"/>
    <n v="0"/>
    <n v="0"/>
    <s v="Dr. O’Connor and Dr. Gonzalez-Vallejo"/>
    <m/>
  </r>
  <r>
    <s v="Vanleuven, James"/>
    <s v="SCIENCE"/>
    <s v="IMCI"/>
    <s v="RII Track-4:NSF: Microbial engineering and ecosystem modeling in a tripartite symbiosis "/>
    <s v="NSF"/>
    <x v="104"/>
    <s v="NSF 22-573"/>
    <s v="V220390"/>
    <s v="N"/>
    <x v="3"/>
    <x v="3"/>
    <n v="158580"/>
    <n v="39112"/>
    <n v="197692"/>
    <d v="2022-05-12T00:00:00"/>
    <x v="3"/>
    <s v="pending"/>
    <n v="0"/>
    <s v="N/A"/>
    <s v="N/A"/>
    <s v="n/a"/>
    <d v="2022-11-12T00:00:00"/>
    <s v="FY23"/>
    <d v="2023-01-12T00:00:00"/>
    <d v="2025-01-11T00:00:00"/>
    <x v="2"/>
    <m/>
    <x v="2"/>
    <s v="Y"/>
    <n v="0"/>
    <n v="1"/>
    <n v="0"/>
    <n v="0"/>
    <s v="n/a"/>
    <s v="n/a"/>
  </r>
  <r>
    <s v="Wikle, Olivia"/>
    <s v="CLASS"/>
    <s v="LHSOM"/>
    <s v="Preserving Lionel Hampton Big Band Recordings from the University of Idaho's Jazz Festival "/>
    <s v="GRAMMY Museum"/>
    <x v="105"/>
    <s v="n/a"/>
    <s v="V211013"/>
    <s v="N"/>
    <x v="3"/>
    <x v="3"/>
    <n v="19989"/>
    <n v="5504"/>
    <n v="25493"/>
    <d v="2021-11-01T00:00:00"/>
    <x v="3"/>
    <s v="pending"/>
    <n v="0"/>
    <s v="N/A"/>
    <s v="N/A"/>
    <s v="n/a"/>
    <d v="2022-05-01T00:00:00"/>
    <s v="FY22"/>
    <d v="2022-07-01T00:00:00"/>
    <d v="2024-06-30T00:00:00"/>
    <x v="2"/>
    <m/>
    <x v="2"/>
    <s v="Y"/>
    <n v="0"/>
    <n v="0"/>
    <n v="0"/>
    <n v="0"/>
    <s v="GRAMMY Program"/>
    <s v="grants@grammymuseum.org"/>
  </r>
  <r>
    <s v="Chen, Yimin"/>
    <s v="CALS"/>
    <s v="Family Consumer Science"/>
    <s v="Mechanistic effects of early-life feeding on neurodevelopment via the gut-brain immune axis "/>
    <s v="NIH"/>
    <x v="53"/>
    <s v="RFA-HD-22-023 Elucidating the role of nutrition in Care and Development of preterm infants"/>
    <s v="V220178"/>
    <s v="N"/>
    <x v="3"/>
    <x v="1"/>
    <n v="1790592"/>
    <n v="603356"/>
    <n v="2393948"/>
    <d v="2022-03-29T00:00:00"/>
    <x v="3"/>
    <s v="pending"/>
    <n v="0"/>
    <s v="N/A"/>
    <s v="N/A"/>
    <s v="n/a"/>
    <d v="2022-09-29T00:00:00"/>
    <s v="FY23"/>
    <d v="2022-12-01T00:00:00"/>
    <d v="2026-11-30T00:00:00"/>
    <x v="2"/>
    <m/>
    <x v="4"/>
    <s v="Y"/>
    <n v="1"/>
    <n v="4"/>
    <n v="0"/>
    <n v="8"/>
    <s v="Andrew Bremer"/>
    <s v="andrew.bremer@nih.gov"/>
  </r>
  <r>
    <s v="Miura, Tanya"/>
    <s v="SCIENCE"/>
    <s v="Biological Sciences"/>
    <s v="Effects of Respiratory Viral Co-Infection on Pulmonary Immune Responses"/>
    <s v="NIH"/>
    <x v="53"/>
    <s v="n/a"/>
    <s v="V220082"/>
    <s v="N"/>
    <x v="3"/>
    <x v="1"/>
    <n v="1440164"/>
    <n v="629879"/>
    <n v="2070043"/>
    <d v="2022-03-02T00:00:00"/>
    <x v="3"/>
    <s v="pending"/>
    <n v="0"/>
    <s v="N/A"/>
    <s v="N/A"/>
    <s v="n/a"/>
    <d v="2022-09-02T00:00:00"/>
    <s v="FY23"/>
    <d v="2022-10-01T00:00:00"/>
    <d v="2027-09-30T00:00:00"/>
    <x v="2"/>
    <m/>
    <x v="4"/>
    <s v="Y"/>
    <n v="1"/>
    <n v="3"/>
    <n v="0"/>
    <n v="1"/>
    <s v="Qian “Joy” Liu"/>
    <s v="liujoy@niaid.nih.gov"/>
  </r>
  <r>
    <s v="Vakanski, Aleksandar"/>
    <s v="ENGR"/>
    <s v="Idaho Falls Center"/>
    <s v="System for Computer-Aided Evaluation of Home-based Physical Rehabilitation "/>
    <s v="NIH"/>
    <x v="53"/>
    <s v="n/a"/>
    <s v="V220254"/>
    <s v="N"/>
    <x v="3"/>
    <x v="3"/>
    <n v="550000"/>
    <n v="207244"/>
    <n v="757244"/>
    <d v="2022-07-05T00:00:00"/>
    <x v="3"/>
    <s v="pending"/>
    <n v="0"/>
    <s v="N/A"/>
    <s v="N/A"/>
    <s v="n/a"/>
    <d v="2022-11-05T00:00:00"/>
    <s v="FY23"/>
    <d v="2023-06-01T00:00:00"/>
    <d v="2026-05-31T00:00:00"/>
    <x v="2"/>
    <m/>
    <x v="4"/>
    <s v="Y"/>
    <n v="1"/>
    <n v="2"/>
    <n v="0"/>
    <n v="0"/>
    <s v="David Rampulla"/>
    <s v="david.rampulla@nih.gov"/>
  </r>
  <r>
    <s v="Zachary Kayler"/>
    <s v="CALS"/>
    <s v="Soils and Water Systems"/>
    <s v="CAREER: The hitched landscape – how connectivity governs biogeochemical cycles within the matrix of natural and managed systems"/>
    <s v="NSF"/>
    <x v="2"/>
    <s v="n/a"/>
    <s v="V220662"/>
    <s v="N"/>
    <x v="1"/>
    <x v="3"/>
    <n v="505240"/>
    <n v="221259"/>
    <n v="726499"/>
    <d v="2022-07-27T00:00:00"/>
    <x v="4"/>
    <s v="pending"/>
    <n v="0"/>
    <s v="N/A"/>
    <s v="N/A"/>
    <s v="n/a"/>
    <d v="2023-02-01T00:00:00"/>
    <s v="FY23"/>
    <d v="2023-11-01T00:00:00"/>
    <d v="2027-10-31T00:00:00"/>
    <x v="2"/>
    <m/>
    <x v="1"/>
    <m/>
    <n v="1"/>
    <n v="1"/>
    <n v="0"/>
    <n v="1"/>
    <s v="Leslie J. Rissler"/>
    <m/>
  </r>
  <r>
    <s v="Cai, Lili"/>
    <s v="CNR"/>
    <s v="Forest, Rangeland, &amp; Fire Sciences"/>
    <s v="CAREER: Construction for Climate-- Epsilon-poly-l-lysine as A Novel Natural Product for Sustainable Wooden Building Materials Protection"/>
    <s v="NSF"/>
    <x v="2"/>
    <s v="22-586"/>
    <n v="201237"/>
    <s v="N"/>
    <x v="3"/>
    <x v="3"/>
    <n v="476935"/>
    <n v="176532"/>
    <n v="653467"/>
    <d v="2022-07-27T00:00:00"/>
    <x v="4"/>
    <s v="pending"/>
    <n v="0"/>
    <s v="N/A"/>
    <s v="Yes"/>
    <s v="n/a"/>
    <d v="2023-02-01T00:00:00"/>
    <s v="FY23"/>
    <d v="2023-08-15T00:00:00"/>
    <d v="2028-08-14T00:00:00"/>
    <x v="2"/>
    <m/>
    <x v="2"/>
    <s v="Y"/>
    <m/>
    <m/>
    <m/>
    <m/>
    <s v="Gianluca Cusatis"/>
    <s v="gcusatis@nsf.gov"/>
  </r>
  <r>
    <s v="Roberson, Dakota"/>
    <s v="ENGR"/>
    <s v="Idaho Falls Center"/>
    <s v="CAREER: Cyber-Physical Influence Metrics for_x000a_Risk-Informed Distribution System Automation"/>
    <s v="NSF"/>
    <x v="2"/>
    <s v="22-587"/>
    <s v="V220611"/>
    <s v="N"/>
    <x v="3"/>
    <x v="3"/>
    <n v="358755"/>
    <n v="141145"/>
    <n v="499900"/>
    <d v="2022-07-27T00:00:00"/>
    <x v="4"/>
    <s v="pending"/>
    <n v="0"/>
    <s v="N/A"/>
    <s v="Yes"/>
    <s v="n/a"/>
    <d v="2023-02-01T00:00:00"/>
    <s v="FY23"/>
    <d v="2023-01-01T00:00:00"/>
    <d v="2027-12-31T00:00:00"/>
    <x v="2"/>
    <m/>
    <x v="3"/>
    <s v="Y"/>
    <m/>
    <m/>
    <m/>
    <m/>
    <m/>
    <m/>
  </r>
  <r>
    <s v="Waynant, Kristopher"/>
    <s v="SCIENCE"/>
    <s v="Chemistry"/>
    <s v="CAREER:Ligand-based Metal Dissolution: Mechanisms, Complexes, and Complexities"/>
    <s v="NSF"/>
    <x v="2"/>
    <s v="22-587"/>
    <s v="V220506"/>
    <s v="N"/>
    <x v="3"/>
    <x v="3"/>
    <n v="499310"/>
    <n v="186620"/>
    <n v="685930"/>
    <d v="2022-07-27T00:00:00"/>
    <x v="4"/>
    <s v="pending"/>
    <n v="0"/>
    <s v="N/A"/>
    <s v="Yes"/>
    <s v="n/a"/>
    <d v="2023-02-01T00:00:00"/>
    <s v="FY23"/>
    <d v="2023-01-01T00:00:00"/>
    <d v="2027-12-31T00:00:00"/>
    <x v="2"/>
    <m/>
    <x v="3"/>
    <s v="Y"/>
    <m/>
    <m/>
    <m/>
    <m/>
    <m/>
    <m/>
  </r>
  <r>
    <s v="Shih, Ting-Yen"/>
    <s v="ENGR"/>
    <s v="Electrical &amp; Computer Engineering"/>
    <s v="CAREER: Distributed Reconfigurable Intelligent Scatterers: Theoretical and Technical Foundations  "/>
    <s v="NSF"/>
    <x v="2"/>
    <s v="22-586"/>
    <s v="V220510"/>
    <s v="N"/>
    <x v="3"/>
    <x v="3"/>
    <n v="374048"/>
    <n v="147012"/>
    <n v="521060"/>
    <d v="2022-07-27T00:00:00"/>
    <x v="4"/>
    <s v="pending"/>
    <n v="0"/>
    <s v="N/A"/>
    <s v="Yes"/>
    <s v="n/a"/>
    <d v="2023-02-01T00:00:00"/>
    <s v="FY23"/>
    <d v="2023-07-01T00:00:00"/>
    <d v="2028-06-30T00:00:00"/>
    <x v="2"/>
    <m/>
    <x v="11"/>
    <s v="Y"/>
    <n v="0"/>
    <n v="1"/>
    <n v="0"/>
    <n v="1"/>
    <s v="Dr. Jenshan Lin"/>
    <s v="_x000a_jenlin@nsf.gov"/>
  </r>
  <r>
    <s v="Hu, Xiao"/>
    <s v="CAA"/>
    <s v="Architecture"/>
    <s v="Form, Power, and Socialism: China's Restructuring of Architecture the First Ten Years of Communism, 1949-1959"/>
    <s v="NEH"/>
    <x v="30"/>
    <s v="n/a"/>
    <s v="V220656"/>
    <s v="Y-LS"/>
    <x v="3"/>
    <x v="3"/>
    <n v="6000"/>
    <n v="0"/>
    <n v="6000"/>
    <d v="2022-09-21T00:00:00"/>
    <x v="4"/>
    <s v="pending"/>
    <n v="0"/>
    <s v="N/A"/>
    <s v="N/A"/>
    <s v="n/a"/>
    <d v="2023-04-01T00:00:00"/>
    <s v="FY23"/>
    <d v="2023-06-01T00:00:00"/>
    <d v="2023-07-31T00:00:00"/>
    <x v="2"/>
    <m/>
    <x v="12"/>
    <s v="Y"/>
    <n v="0"/>
    <n v="0"/>
    <n v="0"/>
    <n v="0"/>
    <s v="Beauty Bragg"/>
    <s v="stipends@neh.gov"/>
  </r>
  <r>
    <s v="Kliskey, Andrew"/>
    <s v="CAA"/>
    <s v="Landscape Architecture"/>
    <s v="EPSCoR Research Infrastructure Improvement Program Track-1 (RII Track-1):_x000a_RII Track-1: Idaho Community-engaged Resilience for Energy-Water Systems (I-CREWS)"/>
    <s v="NSF"/>
    <x v="106"/>
    <s v="22-599"/>
    <s v="V220514"/>
    <s v="Y-LS"/>
    <x v="0"/>
    <x v="1"/>
    <n v="16779045"/>
    <n v="3220955"/>
    <n v="20000000"/>
    <d v="2022-08-22T00:00:00"/>
    <x v="4"/>
    <s v="pending"/>
    <n v="4000000"/>
    <s v="N/A"/>
    <s v="Yes"/>
    <s v="HERC"/>
    <d v="2023-02-15T00:00:00"/>
    <s v="FY23"/>
    <s v="09.01/2023"/>
    <d v="2028-08-31T00:00:00"/>
    <x v="2"/>
    <m/>
    <x v="3"/>
    <s v="Y"/>
    <m/>
    <m/>
    <m/>
    <m/>
    <m/>
    <m/>
  </r>
  <r>
    <s v="Kumar, Kamal"/>
    <s v="ENGR"/>
    <s v="Mechanical Engineering"/>
    <s v="Environmental Preservation through Sustainable Mobility and Clean Energy Innovations (PRISTINE)"/>
    <s v="US DOT"/>
    <x v="107"/>
    <s v="Tier 1"/>
    <s v="V220569"/>
    <s v="N"/>
    <x v="0"/>
    <x v="1"/>
    <m/>
    <m/>
    <n v="1999997"/>
    <d v="2022-08-25T00:00:00"/>
    <x v="4"/>
    <s v="pending"/>
    <n v="999999"/>
    <s v="N/A"/>
    <s v="No"/>
    <s v="ENGR"/>
    <d v="2023-02-15T00:00:00"/>
    <s v="FY23"/>
    <d v="2023-01-01T00:00:00"/>
    <d v="2027-12-31T00:00:00"/>
    <x v="2"/>
    <m/>
    <x v="3"/>
    <s v="tbd"/>
    <m/>
    <m/>
    <m/>
    <m/>
    <m/>
    <m/>
  </r>
  <r>
    <s v="Lane, Ginny"/>
    <s v="CALS"/>
    <s v="Family Consumer Science"/>
    <s v="NSF Convergence Accelerator Track J: Sustainable food production, processing, and use: diversify production and divert potential industrial agriculture waste to support local food systems and reduce metabolic rift "/>
    <s v="NSF"/>
    <x v="108"/>
    <s v=" Track J"/>
    <s v="V220512"/>
    <s v="N"/>
    <x v="0"/>
    <x v="3"/>
    <n v="550601.89959344442"/>
    <n v="199397.94979672221"/>
    <n v="749999.84939016658"/>
    <d v="2022-07-20T00:00:00"/>
    <x v="4"/>
    <s v="pending"/>
    <n v="0"/>
    <s v="N/A"/>
    <s v="N/A"/>
    <s v="n/a"/>
    <d v="2022-05-30T00:00:00"/>
    <s v="FY23"/>
    <d v="2023-01-01T00:00:00"/>
    <d v="2023-12-31T00:00:00"/>
    <x v="2"/>
    <s v="LH followed up on 10/6; Ginny has not heard from NSF on 10/7"/>
    <x v="7"/>
    <s v="tbd"/>
    <n v="2"/>
    <n v="0"/>
    <n v="0"/>
    <n v="0"/>
    <s v="Michael Reksulak"/>
    <s v="mreksula@nsf.gov"/>
  </r>
  <r>
    <s v="Roe, Annie"/>
    <s v="CALS"/>
    <s v="Family Consumer Science"/>
    <s v="Increasing trout consumpution in young children and families for cognitive and mental health benefit"/>
    <s v="USDA-NIFA"/>
    <x v="8"/>
    <s v="Strengthening Standard"/>
    <s v="V210275 "/>
    <s v="N"/>
    <x v="3"/>
    <x v="3"/>
    <n v="810496"/>
    <n v="339504"/>
    <n v="1150000"/>
    <d v="2022-08-25T00:00:00"/>
    <x v="4"/>
    <s v="pending"/>
    <n v="0"/>
    <s v="N/A"/>
    <s v="N/A"/>
    <s v="n/a"/>
    <d v="2023-02-25T00:00:00"/>
    <s v="FY23"/>
    <d v="2023-08-01T00:00:00"/>
    <d v="2028-07-31T00:00:00"/>
    <x v="2"/>
    <m/>
    <x v="4"/>
    <s v="Y"/>
    <n v="0"/>
    <n v="0"/>
    <n v="5"/>
    <n v="1"/>
    <s v="Mallory Koenings"/>
    <s v="mallory.koenings@usda.gov"/>
  </r>
  <r>
    <s v="Vanleuven, James"/>
    <s v="SCIENCE"/>
    <s v="IMCI"/>
    <s v="Phage-bacteria interactions in honey bee microbiomes: Identifying factors contributing to healthy bees and disease prevention "/>
    <s v="USDA-NIFA"/>
    <x v="8"/>
    <s v="Strengthening Standard"/>
    <s v="V220599"/>
    <s v="N"/>
    <x v="3"/>
    <x v="3"/>
    <n v="209998"/>
    <n v="89999"/>
    <n v="299997"/>
    <d v="2022-08-25T00:00:00"/>
    <x v="4"/>
    <s v="pending"/>
    <n v="0"/>
    <s v="ORS"/>
    <s v="N/A"/>
    <s v="n/a"/>
    <d v="2023-02-25T00:00:00"/>
    <s v="FY23"/>
    <d v="2023-01-01T00:00:00"/>
    <d v="2024-01-01T00:00:00"/>
    <x v="2"/>
    <m/>
    <x v="4"/>
    <s v="tbd"/>
    <n v="0"/>
    <n v="0"/>
    <n v="0"/>
    <n v="1"/>
    <s v="Erica Kistner-Thomas"/>
    <s v="erica.kistnerthomas@usda.gov"/>
  </r>
  <r>
    <s v="Andrasi, Alina"/>
    <s v="SCIENCE"/>
    <s v="Chemistry"/>
    <s v="IUSE: A Teach-it-Forward Program to Boost Undergraduate Students’ Motivation and Retention in Chemistry "/>
    <s v="NSF"/>
    <x v="109"/>
    <s v="21-579"/>
    <s v="tbd"/>
    <s v="N"/>
    <x v="3"/>
    <x v="3"/>
    <m/>
    <m/>
    <n v="0"/>
    <d v="2022-07-20T00:00:00"/>
    <x v="4"/>
    <s v="proposal"/>
    <n v="0"/>
    <s v="N/A"/>
    <s v="N/A"/>
    <s v="n/a"/>
    <d v="2023-03-01T00:00:00"/>
    <s v="FY23"/>
    <d v="2023-09-01T00:00:00"/>
    <d v="2026-08-31T00:00:00"/>
    <x v="3"/>
    <m/>
    <x v="0"/>
    <s v="tbd"/>
    <m/>
    <m/>
    <m/>
    <m/>
    <s v="John Jackman"/>
    <s v="jjackman@nsf.gov"/>
  </r>
  <r>
    <s v="Fuerst, Peter"/>
    <s v="WWAMI"/>
    <s v="WWAMI"/>
    <s v="Bridges to Baccalaureate at the University of Idaho"/>
    <s v="NIH"/>
    <x v="55"/>
    <s v="PAR-19-299"/>
    <s v="V220362"/>
    <s v="Y-LS"/>
    <x v="0"/>
    <x v="1"/>
    <n v="2000000"/>
    <n v="88000"/>
    <n v="2088000"/>
    <d v="2022-09-26T00:00:00"/>
    <x v="4"/>
    <s v="proposal"/>
    <n v="0"/>
    <s v="ORS"/>
    <s v="Yes"/>
    <s v="n/a"/>
    <d v="2023-04-15T00:00:00"/>
    <s v="FY23"/>
    <d v="2023-07-01T00:00:00"/>
    <d v="2028-06-30T00:00:00"/>
    <x v="2"/>
    <m/>
    <x v="13"/>
    <s v="tbd"/>
    <n v="0"/>
    <n v="0"/>
    <n v="0"/>
    <n v="0"/>
    <s v="Laurie Stepanek"/>
    <s v="laurie.stepanek@nih.gov"/>
  </r>
  <r>
    <s v="Mayer, Sonya"/>
    <s v="CALS"/>
    <s v="Family Consumer Science"/>
    <s v="TBD"/>
    <s v="NEH"/>
    <x v="110"/>
    <s v="n/a"/>
    <s v="tbd"/>
    <s v="Y-LS"/>
    <x v="3"/>
    <x v="3"/>
    <m/>
    <m/>
    <n v="0"/>
    <d v="2022-10-05T00:00:00"/>
    <x v="4"/>
    <s v="proposal"/>
    <n v="0"/>
    <s v="N/A"/>
    <s v="N/A"/>
    <s v="n/a"/>
    <d v="2023-03-01T00:00:00"/>
    <s v="FY23"/>
    <m/>
    <m/>
    <x v="3"/>
    <m/>
    <x v="14"/>
    <s v="tbd"/>
    <m/>
    <m/>
    <m/>
    <m/>
    <m/>
    <m/>
  </r>
  <r>
    <s v="Borrelli, Robert"/>
    <s v="ENGR"/>
    <s v="Idaho Falls Center"/>
    <s v="TBD"/>
    <s v="NSF"/>
    <x v="111"/>
    <s v="21-551"/>
    <s v="tbd"/>
    <s v="N"/>
    <x v="0"/>
    <x v="1"/>
    <m/>
    <m/>
    <n v="0"/>
    <d v="2022-12-31T00:00:00"/>
    <x v="4"/>
    <s v="proposal"/>
    <n v="0"/>
    <s v="ORS"/>
    <s v="N/A"/>
    <s v="n/a"/>
    <d v="2023-06-01T00:00:00"/>
    <s v="FY23"/>
    <m/>
    <m/>
    <x v="3"/>
    <m/>
    <x v="15"/>
    <m/>
    <m/>
    <m/>
    <m/>
    <m/>
    <m/>
    <m/>
  </r>
  <r>
    <s v="Engels, Mary"/>
    <s v="CNR"/>
    <s v="Natural Resources and Society"/>
    <s v="Positioning Idaho Springs as Biodiversity Conservation Targets"/>
    <s v="NSF"/>
    <x v="112"/>
    <s v="NSF 22-613"/>
    <s v="V220860"/>
    <s v="N"/>
    <x v="0"/>
    <x v="1"/>
    <n v="1061486"/>
    <n v="397415"/>
    <n v="1458901"/>
    <d v="2023-10-11T00:00:00"/>
    <x v="4"/>
    <s v="pending"/>
    <n v="0"/>
    <s v="N/A"/>
    <s v="N/A"/>
    <s v="n/a"/>
    <d v="2022-08-30T00:00:00"/>
    <s v="FY23"/>
    <d v="2024-01-01T00:00:00"/>
    <d v="2026-12-01T00:00:00"/>
    <x v="2"/>
    <m/>
    <x v="7"/>
    <s v="Y"/>
    <n v="2"/>
    <n v="1"/>
    <n v="0"/>
    <n v="0"/>
    <s v="Matt Carling"/>
    <s v="mcarling@nsf.gov"/>
  </r>
  <r>
    <s v="Shiffelbein, Katie"/>
    <s v="ENGR"/>
    <m/>
    <s v="On hold"/>
    <s v="NSF"/>
    <x v="113"/>
    <s v="n/a"/>
    <s v="V210275 "/>
    <m/>
    <x v="3"/>
    <x v="3"/>
    <m/>
    <m/>
    <n v="0"/>
    <s v="TBD"/>
    <x v="3"/>
    <s v="proposal"/>
    <n v="0"/>
    <s v="N/A"/>
    <s v="N/A"/>
    <s v="n/a"/>
    <d v="2021-12-20T00:00:00"/>
    <m/>
    <m/>
    <m/>
    <x v="3"/>
    <m/>
    <x v="7"/>
    <s v="tbd"/>
    <n v="0"/>
    <n v="0"/>
    <n v="0"/>
    <n v="0"/>
    <s v="Christine Grant"/>
    <s v="cgrant@nsf.gov"/>
  </r>
  <r>
    <s v="Huidburg, Tara"/>
    <s v="CNR"/>
    <s v="Forest, Rangeland &amp; Fire Sciences"/>
    <s v="TBD"/>
    <s v="NSF"/>
    <x v="114"/>
    <s v="Type-2"/>
    <s v="tbd"/>
    <s v="Y-LS"/>
    <x v="0"/>
    <x v="1"/>
    <m/>
    <m/>
    <n v="0"/>
    <d v="2023-01-31T00:00:00"/>
    <x v="4"/>
    <s v="proposal"/>
    <n v="0"/>
    <s v="N/A"/>
    <s v="Yes"/>
    <m/>
    <m/>
    <m/>
    <m/>
    <m/>
    <x v="4"/>
    <m/>
    <x v="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F2FA9-8D03-4944-84AD-79B1E62EA43F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G25" firstHeaderRow="1" firstDataRow="2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m="1" x="5"/>
        <item x="2"/>
        <item x="3"/>
        <item x="0"/>
        <item x="1"/>
        <item m="1" x="6"/>
        <item m="1" x="4"/>
        <item t="default"/>
      </items>
    </pivotField>
    <pivotField showAll="0"/>
    <pivotField showAll="0"/>
    <pivotField showAll="0"/>
    <pivotField dataField="1" numFmtId="164" showAll="0"/>
    <pivotField numFmtId="165" showAll="0"/>
    <pivotField axis="axisRow" showAll="0">
      <items count="8">
        <item sd="0" x="0"/>
        <item x="1"/>
        <item x="2"/>
        <item x="3"/>
        <item x="4"/>
        <item m="1" x="5"/>
        <item m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2">
        <item x="0"/>
        <item m="1" x="8"/>
        <item m="1" x="5"/>
        <item x="1"/>
        <item m="1" x="6"/>
        <item m="1" x="9"/>
        <item x="2"/>
        <item x="3"/>
        <item x="4"/>
        <item m="1" x="7"/>
        <item m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5"/>
    <field x="9"/>
  </rowFields>
  <rowItems count="21">
    <i>
      <x/>
    </i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2"/>
    </i>
    <i r="1">
      <x v="3"/>
    </i>
    <i r="1">
      <x v="4"/>
    </i>
    <i t="grand">
      <x/>
    </i>
  </rowItems>
  <colFields count="1">
    <field x="25"/>
  </colFields>
  <colItems count="6">
    <i>
      <x/>
    </i>
    <i>
      <x v="3"/>
    </i>
    <i>
      <x v="6"/>
    </i>
    <i>
      <x v="7"/>
    </i>
    <i>
      <x v="8"/>
    </i>
    <i t="grand">
      <x/>
    </i>
  </colItems>
  <dataFields count="1">
    <dataField name="Sum of Total" fld="13" baseField="10" baseItem="3" numFmtId="44"/>
  </dataFields>
  <formats count="1"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B9FBD-1C6A-47D6-8554-2D1B10B427B7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G25" firstHeaderRow="1" firstDataRow="2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m="1" x="5"/>
        <item x="2"/>
        <item x="3"/>
        <item x="0"/>
        <item x="1"/>
        <item m="1" x="6"/>
        <item m="1" x="4"/>
        <item t="default"/>
      </items>
    </pivotField>
    <pivotField showAll="0"/>
    <pivotField showAll="0"/>
    <pivotField showAll="0"/>
    <pivotField dataField="1" numFmtId="164" showAll="0"/>
    <pivotField numFmtId="165" showAll="0"/>
    <pivotField axis="axisRow" showAll="0">
      <items count="8">
        <item sd="0" x="0"/>
        <item x="1"/>
        <item x="2"/>
        <item x="3"/>
        <item x="4"/>
        <item m="1" x="5"/>
        <item m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2">
        <item x="0"/>
        <item m="1" x="8"/>
        <item m="1" x="5"/>
        <item x="1"/>
        <item m="1" x="6"/>
        <item m="1" x="9"/>
        <item x="2"/>
        <item x="3"/>
        <item x="4"/>
        <item m="1" x="7"/>
        <item m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5"/>
    <field x="9"/>
  </rowFields>
  <rowItems count="21">
    <i>
      <x/>
    </i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2"/>
    </i>
    <i r="1">
      <x v="3"/>
    </i>
    <i r="1">
      <x v="4"/>
    </i>
    <i t="grand">
      <x/>
    </i>
  </rowItems>
  <colFields count="1">
    <field x="25"/>
  </colFields>
  <colItems count="6">
    <i>
      <x/>
    </i>
    <i>
      <x v="3"/>
    </i>
    <i>
      <x v="6"/>
    </i>
    <i>
      <x v="7"/>
    </i>
    <i>
      <x v="8"/>
    </i>
    <i t="grand">
      <x/>
    </i>
  </colItems>
  <dataFields count="1">
    <dataField name="Count of Total" fld="13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9A3DD-BE58-4C69-9E28-FACBB1078C55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G25" firstHeaderRow="1" firstDataRow="2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m="1" x="5"/>
        <item x="2"/>
        <item x="3"/>
        <item x="0"/>
        <item x="1"/>
        <item m="1" x="6"/>
        <item m="1" x="4"/>
        <item t="default"/>
      </items>
    </pivotField>
    <pivotField showAll="0"/>
    <pivotField showAll="0"/>
    <pivotField showAll="0"/>
    <pivotField numFmtId="164" showAll="0"/>
    <pivotField numFmtId="165" showAll="0"/>
    <pivotField axis="axisRow" showAll="0">
      <items count="8">
        <item sd="0" x="0"/>
        <item x="1"/>
        <item x="2"/>
        <item x="3"/>
        <item x="4"/>
        <item m="1" x="5"/>
        <item m="1"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2">
        <item x="0"/>
        <item m="1" x="8"/>
        <item m="1" x="5"/>
        <item x="1"/>
        <item m="1" x="6"/>
        <item m="1" x="9"/>
        <item x="2"/>
        <item x="3"/>
        <item x="4"/>
        <item m="1" x="7"/>
        <item m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5"/>
    <field x="9"/>
  </rowFields>
  <rowItems count="21">
    <i>
      <x/>
    </i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2"/>
    </i>
    <i r="1">
      <x v="3"/>
    </i>
    <i r="1">
      <x v="4"/>
    </i>
    <i t="grand">
      <x/>
    </i>
  </rowItems>
  <colFields count="1">
    <field x="25"/>
  </colFields>
  <colItems count="6">
    <i>
      <x/>
    </i>
    <i>
      <x v="3"/>
    </i>
    <i>
      <x v="6"/>
    </i>
    <i>
      <x v="7"/>
    </i>
    <i>
      <x v="8"/>
    </i>
    <i t="grand">
      <x/>
    </i>
  </colItems>
  <dataFields count="1">
    <dataField name="Sum of Amt Awarded" fld="16" baseField="10" baseItem="1" numFmtId="44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2EDBD-F7D1-4BED-A4D0-3C2A7EC8204D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G25" firstHeaderRow="1" firstDataRow="2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m="1" x="5"/>
        <item x="2"/>
        <item x="3"/>
        <item x="0"/>
        <item x="1"/>
        <item m="1" x="6"/>
        <item m="1" x="4"/>
        <item t="default"/>
      </items>
    </pivotField>
    <pivotField showAll="0"/>
    <pivotField showAll="0"/>
    <pivotField showAll="0"/>
    <pivotField numFmtId="164" showAll="0"/>
    <pivotField numFmtId="165" showAll="0"/>
    <pivotField axis="axisRow" showAll="0">
      <items count="8">
        <item sd="0" x="0"/>
        <item x="1"/>
        <item x="2"/>
        <item x="3"/>
        <item x="4"/>
        <item m="1" x="5"/>
        <item m="1"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2">
        <item x="0"/>
        <item m="1" x="8"/>
        <item m="1" x="5"/>
        <item x="1"/>
        <item m="1" x="6"/>
        <item m="1" x="9"/>
        <item x="2"/>
        <item x="3"/>
        <item x="4"/>
        <item m="1" x="7"/>
        <item m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5"/>
    <field x="9"/>
  </rowFields>
  <rowItems count="21">
    <i>
      <x/>
    </i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2"/>
    </i>
    <i r="1">
      <x v="3"/>
    </i>
    <i r="1">
      <x v="4"/>
    </i>
    <i t="grand">
      <x/>
    </i>
  </rowItems>
  <colFields count="1">
    <field x="25"/>
  </colFields>
  <colItems count="6">
    <i>
      <x/>
    </i>
    <i>
      <x v="3"/>
    </i>
    <i>
      <x v="6"/>
    </i>
    <i>
      <x v="7"/>
    </i>
    <i>
      <x v="8"/>
    </i>
    <i t="grand">
      <x/>
    </i>
  </colItems>
  <dataFields count="1">
    <dataField name="Count of Amt Awarded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990A0-5856-40AD-A458-FE33083E5A1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G40" firstHeaderRow="1" firstDataRow="2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x="2"/>
        <item sd="0" x="4"/>
        <item x="1"/>
        <item sd="0" x="0"/>
        <item sd="0" x="3"/>
        <item sd="0" m="1" x="8"/>
        <item sd="0" m="1" x="6"/>
        <item sd="0" m="1" x="5"/>
        <item sd="0" m="1" x="7"/>
        <item t="default"/>
      </items>
    </pivotField>
    <pivotField showAll="0"/>
    <pivotField showAll="0"/>
    <pivotField dataField="1" numFmtId="164" showAll="0"/>
    <pivotField showAll="0"/>
    <pivotField axis="axisRow" showAll="0">
      <items count="8">
        <item x="0"/>
        <item x="1"/>
        <item x="2"/>
        <item x="3"/>
        <item x="4"/>
        <item m="1" x="5"/>
        <item m="1" x="6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2">
        <item m="1" x="7"/>
        <item x="0"/>
        <item m="1" x="10"/>
        <item m="1" x="8"/>
        <item m="1" x="5"/>
        <item x="1"/>
        <item m="1" x="6"/>
        <item m="1" x="9"/>
        <item x="2"/>
        <item x="3"/>
        <item x="4"/>
        <item t="default"/>
      </items>
    </pivotField>
    <pivotField showAll="0"/>
    <pivotField axis="axisRow" showAll="0">
      <items count="19">
        <item x="3"/>
        <item x="6"/>
        <item x="9"/>
        <item x="0"/>
        <item x="1"/>
        <item x="2"/>
        <item x="4"/>
        <item x="5"/>
        <item x="10"/>
        <item x="7"/>
        <item m="1" x="16"/>
        <item x="8"/>
        <item m="1" x="17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3">
    <field x="10"/>
    <field x="15"/>
    <field x="27"/>
  </rowFields>
  <rowItems count="36">
    <i>
      <x/>
    </i>
    <i>
      <x v="1"/>
    </i>
    <i>
      <x v="2"/>
    </i>
    <i r="1">
      <x/>
    </i>
    <i r="2">
      <x v="3"/>
    </i>
    <i r="1">
      <x v="1"/>
    </i>
    <i r="2">
      <x/>
    </i>
    <i r="2">
      <x v="1"/>
    </i>
    <i r="2">
      <x v="3"/>
    </i>
    <i r="2">
      <x v="5"/>
    </i>
    <i r="1">
      <x v="2"/>
    </i>
    <i r="2">
      <x/>
    </i>
    <i r="2">
      <x v="1"/>
    </i>
    <i r="2">
      <x v="3"/>
    </i>
    <i r="2">
      <x v="5"/>
    </i>
    <i r="2">
      <x v="6"/>
    </i>
    <i r="2">
      <x v="7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9"/>
    </i>
    <i r="2">
      <x v="11"/>
    </i>
    <i r="1">
      <x v="4"/>
    </i>
    <i r="2">
      <x/>
    </i>
    <i r="2">
      <x v="2"/>
    </i>
    <i r="2">
      <x v="9"/>
    </i>
    <i r="2">
      <x v="15"/>
    </i>
    <i r="2">
      <x v="17"/>
    </i>
    <i>
      <x v="3"/>
    </i>
    <i>
      <x v="4"/>
    </i>
    <i t="grand">
      <x/>
    </i>
  </rowItems>
  <colFields count="1">
    <field x="25"/>
  </colFields>
  <colItems count="6">
    <i>
      <x v="1"/>
    </i>
    <i>
      <x v="5"/>
    </i>
    <i>
      <x v="8"/>
    </i>
    <i>
      <x v="9"/>
    </i>
    <i>
      <x v="10"/>
    </i>
    <i t="grand">
      <x/>
    </i>
  </colItems>
  <dataFields count="1">
    <dataField name="Sum of Total" fld="13" baseField="27" baseItem="3"/>
  </dataFields>
  <formats count="22">
    <format dxfId="21">
      <pivotArea outline="0" collapsedLevelsAreSubtotals="1" fieldPosition="0"/>
    </format>
    <format dxfId="20">
      <pivotArea field="27" grandCol="1" collapsedLevelsAreSubtotals="1" axis="axisRow" fieldPosition="2">
        <references count="2">
          <reference field="10" count="1" selected="0">
            <x v="2"/>
          </reference>
          <reference field="27" count="6">
            <x v="1"/>
            <x v="3"/>
            <x v="4"/>
            <x v="5"/>
            <x v="6"/>
            <x v="7"/>
          </reference>
        </references>
      </pivotArea>
    </format>
    <format dxfId="19">
      <pivotArea collapsedLevelsAreSubtotals="1" fieldPosition="0">
        <references count="3">
          <reference field="10" count="1" selected="0">
            <x v="2"/>
          </reference>
          <reference field="25" count="1" selected="0">
            <x v="4"/>
          </reference>
          <reference field="27" count="1">
            <x v="1"/>
          </reference>
        </references>
      </pivotArea>
    </format>
    <format dxfId="18">
      <pivotArea collapsedLevelsAreSubtotals="1" fieldPosition="0">
        <references count="4">
          <reference field="10" count="1" selected="0">
            <x v="2"/>
          </reference>
          <reference field="15" count="1" selected="0">
            <x v="1"/>
          </reference>
          <reference field="25" count="1" selected="0">
            <x v="5"/>
          </reference>
          <reference field="27" count="4">
            <x v="0"/>
            <x v="1"/>
            <x v="3"/>
            <x v="5"/>
          </reference>
        </references>
      </pivotArea>
    </format>
    <format dxfId="17">
      <pivotArea collapsedLevelsAreSubtotals="1" fieldPosition="0">
        <references count="3">
          <reference field="10" count="1" selected="0">
            <x v="2"/>
          </reference>
          <reference field="15" count="1">
            <x v="2"/>
          </reference>
          <reference field="25" count="1" selected="0">
            <x v="5"/>
          </reference>
        </references>
      </pivotArea>
    </format>
    <format dxfId="16">
      <pivotArea collapsedLevelsAreSubtotals="1" fieldPosition="0">
        <references count="4">
          <reference field="10" count="1" selected="0">
            <x v="2"/>
          </reference>
          <reference field="15" count="1" selected="0">
            <x v="2"/>
          </reference>
          <reference field="25" count="1" selected="0">
            <x v="5"/>
          </reference>
          <reference field="27" count="6">
            <x v="0"/>
            <x v="1"/>
            <x v="3"/>
            <x v="5"/>
            <x v="6"/>
            <x v="7"/>
          </reference>
        </references>
      </pivotArea>
    </format>
    <format dxfId="15">
      <pivotArea collapsedLevelsAreSubtotals="1" fieldPosition="0">
        <references count="3">
          <reference field="10" count="1" selected="0">
            <x v="2"/>
          </reference>
          <reference field="15" count="1">
            <x v="3"/>
          </reference>
          <reference field="25" count="1" selected="0">
            <x v="5"/>
          </reference>
        </references>
      </pivotArea>
    </format>
    <format dxfId="14">
      <pivotArea collapsedLevelsAreSubtotals="1" fieldPosition="0">
        <references count="4">
          <reference field="10" count="1" selected="0">
            <x v="2"/>
          </reference>
          <reference field="15" count="1" selected="0">
            <x v="3"/>
          </reference>
          <reference field="25" count="1" selected="0">
            <x v="5"/>
          </reference>
          <reference field="27" count="7">
            <x v="0"/>
            <x v="1"/>
            <x v="3"/>
            <x v="4"/>
            <x v="5"/>
            <x v="6"/>
            <x v="9"/>
          </reference>
        </references>
      </pivotArea>
    </format>
    <format dxfId="13">
      <pivotArea collapsedLevelsAreSubtotals="1" fieldPosition="0">
        <references count="2">
          <reference field="10" count="1">
            <x v="3"/>
          </reference>
          <reference field="25" count="1" selected="0">
            <x v="5"/>
          </reference>
        </references>
      </pivotArea>
    </format>
    <format dxfId="12">
      <pivotArea collapsedLevelsAreSubtotals="1" fieldPosition="0">
        <references count="2">
          <reference field="10" count="1">
            <x v="4"/>
          </reference>
          <reference field="25" count="1" selected="0">
            <x v="5"/>
          </reference>
        </references>
      </pivotArea>
    </format>
    <format dxfId="11">
      <pivotArea collapsedLevelsAreSubtotals="1" fieldPosition="0">
        <references count="3">
          <reference field="10" count="1" selected="0">
            <x v="4"/>
          </reference>
          <reference field="15" count="1">
            <x v="0"/>
          </reference>
          <reference field="25" count="1" selected="0">
            <x v="5"/>
          </reference>
        </references>
      </pivotArea>
    </format>
    <format dxfId="10">
      <pivotArea collapsedLevelsAreSubtotals="1" fieldPosition="0">
        <references count="4">
          <reference field="10" count="1" selected="0">
            <x v="4"/>
          </reference>
          <reference field="15" count="1" selected="0">
            <x v="0"/>
          </reference>
          <reference field="25" count="1" selected="0">
            <x v="5"/>
          </reference>
          <reference field="27" count="1">
            <x v="6"/>
          </reference>
        </references>
      </pivotArea>
    </format>
    <format dxfId="9">
      <pivotArea collapsedLevelsAreSubtotals="1" fieldPosition="0">
        <references count="3">
          <reference field="10" count="1" selected="0">
            <x v="4"/>
          </reference>
          <reference field="15" count="1">
            <x v="1"/>
          </reference>
          <reference field="25" count="1" selected="0">
            <x v="5"/>
          </reference>
        </references>
      </pivotArea>
    </format>
    <format dxfId="8">
      <pivotArea collapsedLevelsAreSubtotals="1" fieldPosition="0">
        <references count="4">
          <reference field="10" count="1" selected="0">
            <x v="4"/>
          </reference>
          <reference field="15" count="1" selected="0">
            <x v="1"/>
          </reference>
          <reference field="25" count="1" selected="0">
            <x v="5"/>
          </reference>
          <reference field="27" count="6">
            <x v="0"/>
            <x v="3"/>
            <x v="4"/>
            <x v="5"/>
            <x v="6"/>
            <x v="7"/>
          </reference>
        </references>
      </pivotArea>
    </format>
    <format dxfId="7">
      <pivotArea collapsedLevelsAreSubtotals="1" fieldPosition="0">
        <references count="3">
          <reference field="10" count="1" selected="0">
            <x v="4"/>
          </reference>
          <reference field="15" count="1">
            <x v="2"/>
          </reference>
          <reference field="25" count="1" selected="0">
            <x v="5"/>
          </reference>
        </references>
      </pivotArea>
    </format>
    <format dxfId="6">
      <pivotArea collapsedLevelsAreSubtotals="1" fieldPosition="0">
        <references count="4">
          <reference field="10" count="1" selected="0">
            <x v="4"/>
          </reference>
          <reference field="15" count="1" selected="0">
            <x v="2"/>
          </reference>
          <reference field="25" count="1" selected="0">
            <x v="5"/>
          </reference>
          <reference field="27" count="5">
            <x v="0"/>
            <x v="3"/>
            <x v="4"/>
            <x v="5"/>
            <x v="6"/>
          </reference>
        </references>
      </pivotArea>
    </format>
    <format dxfId="5">
      <pivotArea collapsedLevelsAreSubtotals="1" fieldPosition="0">
        <references count="3">
          <reference field="10" count="1" selected="0">
            <x v="4"/>
          </reference>
          <reference field="15" count="1">
            <x v="3"/>
          </reference>
          <reference field="25" count="1" selected="0">
            <x v="5"/>
          </reference>
        </references>
      </pivotArea>
    </format>
    <format dxfId="4">
      <pivotArea collapsedLevelsAreSubtotals="1" fieldPosition="0">
        <references count="4">
          <reference field="10" count="1" selected="0">
            <x v="4"/>
          </reference>
          <reference field="15" count="1" selected="0">
            <x v="3"/>
          </reference>
          <reference field="25" count="1" selected="0">
            <x v="5"/>
          </reference>
          <reference field="27" count="5">
            <x v="0"/>
            <x v="2"/>
            <x v="3"/>
            <x v="5"/>
            <x v="6"/>
          </reference>
        </references>
      </pivotArea>
    </format>
    <format dxfId="3">
      <pivotArea field="15" grandCol="1" collapsedLevelsAreSubtotals="1" axis="axisRow" fieldPosition="1">
        <references count="2">
          <reference field="10" count="1" selected="0">
            <x v="2"/>
          </reference>
          <reference field="15" count="1">
            <x v="1"/>
          </reference>
        </references>
      </pivotArea>
    </format>
    <format dxfId="2">
      <pivotArea field="15" grandCol="1" collapsedLevelsAreSubtotals="1" axis="axisRow" fieldPosition="1">
        <references count="2">
          <reference field="10" count="1" selected="0">
            <x v="2"/>
          </reference>
          <reference field="15" count="1">
            <x v="2"/>
          </reference>
        </references>
      </pivotArea>
    </format>
    <format dxfId="1">
      <pivotArea field="15" grandCol="1" collapsedLevelsAreSubtotals="1" axis="axisRow" fieldPosition="1">
        <references count="2">
          <reference field="10" count="1" selected="0">
            <x v="2"/>
          </reference>
          <reference field="15" count="1">
            <x v="3"/>
          </reference>
        </references>
      </pivotArea>
    </format>
    <format dxfId="0">
      <pivotArea field="15" grandCol="1" collapsedLevelsAreSubtotals="1" axis="axisRow" fieldPosition="1">
        <references count="2">
          <reference field="10" count="1" selected="0">
            <x v="2"/>
          </reference>
          <reference field="15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83EBB5-422B-449B-AD9C-E2CD4BB74AEA}" name="Table2" displayName="Table2" ref="A1:AH262" totalsRowShown="0" headerRowDxfId="62" dataDxfId="60" headerRowBorderDxfId="61" tableBorderDxfId="59" totalsRowBorderDxfId="58">
  <autoFilter ref="A1:AH262" xr:uid="{A3BDE1B6-66A8-4EE0-B2B5-DC1240C263BC}">
    <filterColumn colId="4">
      <filters>
        <filter val="NSF"/>
      </filters>
    </filterColumn>
    <filterColumn colId="15">
      <filters>
        <filter val="FY20"/>
        <filter val="FY21"/>
        <filter val="FY22"/>
        <filter val="FY23"/>
        <filter val="FY24"/>
      </filters>
    </filterColumn>
    <filterColumn colId="25">
      <filters>
        <filter val="Declined"/>
        <filter val="Funded"/>
        <filter val="Pending"/>
      </filters>
    </filterColumn>
  </autoFilter>
  <sortState xmlns:xlrd2="http://schemas.microsoft.com/office/spreadsheetml/2017/richdata2" ref="A6:AH261">
    <sortCondition ref="P1:P262"/>
  </sortState>
  <tableColumns count="34">
    <tableColumn id="1" xr3:uid="{674ADDB1-2033-4F08-8C4E-284EAECB99FF}" name="PI" dataDxfId="57"/>
    <tableColumn id="2" xr3:uid="{30FFCDBB-A90B-4C7D-9AE4-9593F0637DF0}" name="College" dataDxfId="56"/>
    <tableColumn id="3" xr3:uid="{C9AFDFDC-A24C-4144-8929-F0D7411B5A8F}" name="Department" dataDxfId="55"/>
    <tableColumn id="4" xr3:uid="{618E9FDF-2F5E-4F71-9372-5B0605C17C50}" name="Proposal Title" dataDxfId="54"/>
    <tableColumn id="5" xr3:uid="{311AA064-0DED-4DFA-B7E6-9A19B42D6B9F}" name="Source" dataDxfId="53"/>
    <tableColumn id="30" xr3:uid="{EE166485-2D0D-499A-9A53-B05458F6A4E3}" name="Program 1" dataDxfId="52"/>
    <tableColumn id="6" xr3:uid="{44654F18-26E7-4088-826B-3B4D735865DC}" name="Program 2" dataDxfId="51"/>
    <tableColumn id="34" xr3:uid="{607E4FE7-ACA5-4580-B330-A07A935FACBF}" name="VERAS #" dataDxfId="50"/>
    <tableColumn id="31" xr3:uid="{41CE9052-D57F-4F17-B8CB-CD1C9656F41A}" name="Limited Submission?" dataDxfId="49"/>
    <tableColumn id="33" xr3:uid="{B2ED8A46-3E18-4868-A615-614B8B67E120}" name="TDX PDA Level" dataDxfId="48"/>
    <tableColumn id="8" xr3:uid="{15BE8DD7-F5F3-41A0-8170-6E82C0F791EE}" name="RFD Awd Type" dataDxfId="47"/>
    <tableColumn id="9" xr3:uid="{D8CB8090-8CDD-4D76-9BA0-FD0AE41509DF}" name="Direct Costs Requested" dataDxfId="46"/>
    <tableColumn id="10" xr3:uid="{1028E4F2-D979-4379-9D63-1453434D96B8}" name="F&amp;A" dataDxfId="45"/>
    <tableColumn id="27" xr3:uid="{212E3D83-8312-4154-99DC-7683F8F833CD}" name="Total Budget Request" dataDxfId="44">
      <calculatedColumnFormula>SUM(L2,M2)</calculatedColumnFormula>
    </tableColumn>
    <tableColumn id="11" xr3:uid="{2F5C93D5-D5B4-4631-8579-6929B54908F9}" name="Date Submitted or Due" dataDxfId="43"/>
    <tableColumn id="12" xr3:uid="{F0D8640A-114F-4457-A5AE-2F5FC0152D06}" name="FY Submission" dataDxfId="42"/>
    <tableColumn id="13" xr3:uid="{A06D0954-EDB5-457B-B6B8-EADF385AE5CC}" name="Amt Awarded" dataDxfId="41"/>
    <tableColumn id="14" xr3:uid="{AEFBB53B-E29C-430D-AF81-38B563542CA5}" name="Cost Share Amt" dataDxfId="40"/>
    <tableColumn id="35" xr3:uid="{B3DC879B-4CF7-47CD-9FF2-3D266ACFF1A1}" name="ORS?" dataDxfId="39"/>
    <tableColumn id="18" xr3:uid="{58C13AB6-7E8D-4CC1-BF57-C58F7230CB74}" name="M&amp;Q?" dataDxfId="38"/>
    <tableColumn id="15" xr3:uid="{BBD8BC14-9BB8-4574-8D76-78C0DECDE4FD}" name="Cost Share Source" dataDxfId="37"/>
    <tableColumn id="16" xr3:uid="{7DC5AFC2-0660-4459-BC48-FF1384C3E988}" name="Notification Date" dataDxfId="36"/>
    <tableColumn id="17" xr3:uid="{D61AA95E-A0AE-45FB-BD91-3E5F977D9C94}" name="FY Award" dataDxfId="35"/>
    <tableColumn id="29" xr3:uid="{588E0A3D-5442-4CCA-ACA9-5BA5A3CAB565}" name="Start date" dataDxfId="34"/>
    <tableColumn id="28" xr3:uid="{13625F07-D67F-4ABD-B1A4-69A2C3A354EB}" name="End date" dataDxfId="33"/>
    <tableColumn id="19" xr3:uid="{4AF7F17B-BB4C-4441-9664-52F2D8BD0DB6}" name="Status" dataDxfId="32"/>
    <tableColumn id="7" xr3:uid="{3072C2F0-4E93-4E65-ADC5-D47CE0AF2B79}" name="Declined Follow Up Notes" dataDxfId="31"/>
    <tableColumn id="20" xr3:uid="{50CC0834-A835-47BF-B23A-5573E37033AB}" name="RFD Contact" dataDxfId="30"/>
    <tableColumn id="22" xr3:uid="{27FF2881-A6F0-443F-92EB-EA6D259C8697}" name="# Postdocs" dataDxfId="29"/>
    <tableColumn id="23" xr3:uid="{B983A6BC-56A6-41EC-8E24-28EBE52B3046}" name="# Phd Students" dataDxfId="28"/>
    <tableColumn id="32" xr3:uid="{602ACB32-FD01-4172-9C72-82475F3F1040}" name="# Masters Students" dataDxfId="27"/>
    <tableColumn id="24" xr3:uid="{152FF57F-3594-49BC-8B90-BF01C7776458}" name="# UG Students" dataDxfId="26"/>
    <tableColumn id="26" xr3:uid="{967CE20E-A1B8-4FF7-BA9B-786F2E8DC5E8}" name="Program Officer Name" dataDxfId="25"/>
    <tableColumn id="25" xr3:uid="{B5AFF015-17C8-4BCF-A86F-D9468BAC7B5E}" name="PO Email" dataDxfId="2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62" dT="2022-10-10T18:03:22.88" personId="{C017625E-F46B-41B4-995A-865F720FF9E4}" id="{EF43ACEA-8587-4D7D-99FD-238F08EAAF5C}">
    <text>Hows this going @Heinse, Laura (lheinse@uidaho.edu)?</text>
    <mentions>
      <mention mentionpersonId="{DEF3E732-90A0-4263-BA84-D083F7A57A09}" mentionId="{FAEB71CF-72EC-4878-BC0E-6425F6055D35}" startIndex="16" length="35"/>
    </mentions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39" dT="2022-12-12T18:39:32.31" personId="{C017625E-F46B-41B4-995A-865F720FF9E4}" id="{C6A7545D-EB1A-497C-8762-601EA9AD3975}">
    <text xml:space="preserve">Nick, are you able to help me figure out why cell L39 and M35 are one point off? 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inventors@moore.org" TargetMode="External"/><Relationship Id="rId21" Type="http://schemas.openxmlformats.org/officeDocument/2006/relationships/hyperlink" Target="mailto:n_jensen@acs.org" TargetMode="External"/><Relationship Id="rId42" Type="http://schemas.openxmlformats.org/officeDocument/2006/relationships/hyperlink" Target="mailto:alovinge@nsf.gov" TargetMode="External"/><Relationship Id="rId63" Type="http://schemas.openxmlformats.org/officeDocument/2006/relationships/hyperlink" Target="mailto:Curtis.noonan@umontana.edu" TargetMode="External"/><Relationship Id="rId84" Type="http://schemas.openxmlformats.org/officeDocument/2006/relationships/hyperlink" Target="mailto:tfrank@nsf.gov" TargetMode="External"/><Relationship Id="rId138" Type="http://schemas.openxmlformats.org/officeDocument/2006/relationships/hyperlink" Target="mailto:sailaja.koduri@nih.gov" TargetMode="External"/><Relationship Id="rId107" Type="http://schemas.openxmlformats.org/officeDocument/2006/relationships/hyperlink" Target="mailto:gcusatis@nsf.gov" TargetMode="External"/><Relationship Id="rId11" Type="http://schemas.openxmlformats.org/officeDocument/2006/relationships/hyperlink" Target="mailto:kkuyuk@nsf.gov" TargetMode="External"/><Relationship Id="rId32" Type="http://schemas.openxmlformats.org/officeDocument/2006/relationships/hyperlink" Target="mailto:brein@usda.gov" TargetMode="External"/><Relationship Id="rId37" Type="http://schemas.openxmlformats.org/officeDocument/2006/relationships/hyperlink" Target="mailto:dcannate@nsf.gov" TargetMode="External"/><Relationship Id="rId53" Type="http://schemas.openxmlformats.org/officeDocument/2006/relationships/hyperlink" Target="mailto:kcook@nsf.gov" TargetMode="External"/><Relationship Id="rId58" Type="http://schemas.openxmlformats.org/officeDocument/2006/relationships/hyperlink" Target="mailto:RuralOutreachProgram@hrsa.gov" TargetMode="External"/><Relationship Id="rId74" Type="http://schemas.openxmlformats.org/officeDocument/2006/relationships/hyperlink" Target="mailto:bhamilt@nsf.gov" TargetMode="External"/><Relationship Id="rId79" Type="http://schemas.openxmlformats.org/officeDocument/2006/relationships/hyperlink" Target="mailto:kdittmar@nsf.gov" TargetMode="External"/><Relationship Id="rId102" Type="http://schemas.openxmlformats.org/officeDocument/2006/relationships/hyperlink" Target="mailto:chenw@mail.nih.gov" TargetMode="External"/><Relationship Id="rId123" Type="http://schemas.openxmlformats.org/officeDocument/2006/relationships/hyperlink" Target="mailto:irina.krasnova@nih.gov" TargetMode="External"/><Relationship Id="rId128" Type="http://schemas.openxmlformats.org/officeDocument/2006/relationships/hyperlink" Target="mailto:irina.krasnova@nih.gov" TargetMode="External"/><Relationship Id="rId144" Type="http://schemas.microsoft.com/office/2017/10/relationships/threadedComment" Target="../threadedComments/threadedComment1.xml"/><Relationship Id="rId5" Type="http://schemas.openxmlformats.org/officeDocument/2006/relationships/hyperlink" Target="mailto:ztian@nsf.gov" TargetMode="External"/><Relationship Id="rId90" Type="http://schemas.openxmlformats.org/officeDocument/2006/relationships/hyperlink" Target="mailto:tamsen@uidaho.edu" TargetMode="External"/><Relationship Id="rId95" Type="http://schemas.openxmlformats.org/officeDocument/2006/relationships/hyperlink" Target="mailto:adpollin@nsf.gov" TargetMode="External"/><Relationship Id="rId22" Type="http://schemas.openxmlformats.org/officeDocument/2006/relationships/hyperlink" Target="mailto:Curtis.noonan@umontana.edu" TargetMode="External"/><Relationship Id="rId27" Type="http://schemas.openxmlformats.org/officeDocument/2006/relationships/hyperlink" Target="mailto:daniel.janes@nih.gov" TargetMode="External"/><Relationship Id="rId43" Type="http://schemas.openxmlformats.org/officeDocument/2006/relationships/hyperlink" Target="mailto:FY20BETOMultiTopicFOA@ee.doe.gov" TargetMode="External"/><Relationship Id="rId48" Type="http://schemas.openxmlformats.org/officeDocument/2006/relationships/hyperlink" Target="mailto:rsbeaman@nsf.gov" TargetMode="External"/><Relationship Id="rId64" Type="http://schemas.openxmlformats.org/officeDocument/2006/relationships/hyperlink" Target="mailto:tvanreke@nsf.gov" TargetMode="External"/><Relationship Id="rId69" Type="http://schemas.openxmlformats.org/officeDocument/2006/relationships/hyperlink" Target="mailto:tamsen@uidaho.edu" TargetMode="External"/><Relationship Id="rId113" Type="http://schemas.openxmlformats.org/officeDocument/2006/relationships/hyperlink" Target="mailto:erica.kistnerthomas@usda.gov" TargetMode="External"/><Relationship Id="rId118" Type="http://schemas.openxmlformats.org/officeDocument/2006/relationships/hyperlink" Target="mailto:jcolom@nsf.gov" TargetMode="External"/><Relationship Id="rId134" Type="http://schemas.openxmlformats.org/officeDocument/2006/relationships/hyperlink" Target="mailto:irina.krasnova@nih.gov" TargetMode="External"/><Relationship Id="rId139" Type="http://schemas.openxmlformats.org/officeDocument/2006/relationships/hyperlink" Target="mailto:Anne.gershenson@nih.gov" TargetMode="External"/><Relationship Id="rId80" Type="http://schemas.openxmlformats.org/officeDocument/2006/relationships/hyperlink" Target="mailto:ddenecke@nsf.gov" TargetMode="External"/><Relationship Id="rId85" Type="http://schemas.openxmlformats.org/officeDocument/2006/relationships/hyperlink" Target="mailto:eblood@nsf.gov" TargetMode="External"/><Relationship Id="rId12" Type="http://schemas.openxmlformats.org/officeDocument/2006/relationships/hyperlink" Target="mailto:gail.s.jackson@nasa.gov" TargetMode="External"/><Relationship Id="rId17" Type="http://schemas.openxmlformats.org/officeDocument/2006/relationships/hyperlink" Target="mailto:sharlan@nsf.gov" TargetMode="External"/><Relationship Id="rId33" Type="http://schemas.openxmlformats.org/officeDocument/2006/relationships/hyperlink" Target="mailto:researchgrants@breastcanceralliance.org" TargetMode="External"/><Relationship Id="rId38" Type="http://schemas.openxmlformats.org/officeDocument/2006/relationships/hyperlink" Target="mailto:DLambert@nsf.gov" TargetMode="External"/><Relationship Id="rId59" Type="http://schemas.openxmlformats.org/officeDocument/2006/relationships/hyperlink" Target="mailto:bsbarker@nsf.gov" TargetMode="External"/><Relationship Id="rId103" Type="http://schemas.openxmlformats.org/officeDocument/2006/relationships/hyperlink" Target="mailto:liujoy@niaid.nih.gov" TargetMode="External"/><Relationship Id="rId108" Type="http://schemas.openxmlformats.org/officeDocument/2006/relationships/hyperlink" Target="mailto:stipends@neh.gov" TargetMode="External"/><Relationship Id="rId124" Type="http://schemas.openxmlformats.org/officeDocument/2006/relationships/hyperlink" Target="mailto:sesiree.salazar@nih.gov" TargetMode="External"/><Relationship Id="rId129" Type="http://schemas.openxmlformats.org/officeDocument/2006/relationships/hyperlink" Target="mailto:samantha.farrell@nih.gov" TargetMode="External"/><Relationship Id="rId54" Type="http://schemas.openxmlformats.org/officeDocument/2006/relationships/hyperlink" Target="mailto:jswanson@nsf.gov" TargetMode="External"/><Relationship Id="rId70" Type="http://schemas.openxmlformats.org/officeDocument/2006/relationships/hyperlink" Target="mailto:IACs@ee.doe.gov" TargetMode="External"/><Relationship Id="rId75" Type="http://schemas.openxmlformats.org/officeDocument/2006/relationships/hyperlink" Target="mailto:tvanreke@nsf.gov" TargetMode="External"/><Relationship Id="rId91" Type="http://schemas.openxmlformats.org/officeDocument/2006/relationships/hyperlink" Target="mailto:tamsen@uidaho.edu" TargetMode="External"/><Relationship Id="rId96" Type="http://schemas.openxmlformats.org/officeDocument/2006/relationships/hyperlink" Target="mailto:samantha.farrell@nih.gov" TargetMode="External"/><Relationship Id="rId140" Type="http://schemas.openxmlformats.org/officeDocument/2006/relationships/printerSettings" Target="../printerSettings/printerSettings1.bin"/><Relationship Id="rId1" Type="http://schemas.openxmlformats.org/officeDocument/2006/relationships/hyperlink" Target="mailto:mkane@nsf.gov" TargetMode="External"/><Relationship Id="rId6" Type="http://schemas.openxmlformats.org/officeDocument/2006/relationships/hyperlink" Target="mailto:kimn@murdocktrust.org" TargetMode="External"/><Relationship Id="rId23" Type="http://schemas.openxmlformats.org/officeDocument/2006/relationships/hyperlink" Target="mailto:Curtis.noonan@umontana.edu" TargetMode="External"/><Relationship Id="rId28" Type="http://schemas.openxmlformats.org/officeDocument/2006/relationships/hyperlink" Target="mailto:hongda.chen@usda.gov" TargetMode="External"/><Relationship Id="rId49" Type="http://schemas.openxmlformats.org/officeDocument/2006/relationships/hyperlink" Target="mailto:DISES@nsf.gov" TargetMode="External"/><Relationship Id="rId114" Type="http://schemas.openxmlformats.org/officeDocument/2006/relationships/hyperlink" Target="mailto:llautz@nsf.gov" TargetMode="External"/><Relationship Id="rId119" Type="http://schemas.openxmlformats.org/officeDocument/2006/relationships/hyperlink" Target="mailto:vakanski@uidaho.edu" TargetMode="External"/><Relationship Id="rId44" Type="http://schemas.openxmlformats.org/officeDocument/2006/relationships/hyperlink" Target="mailto:patrickbrown@nih.gov%20and" TargetMode="External"/><Relationship Id="rId60" Type="http://schemas.openxmlformats.org/officeDocument/2006/relationships/hyperlink" Target="mailto:sthillaireclacn@mail.nih.gov" TargetMode="External"/><Relationship Id="rId65" Type="http://schemas.openxmlformats.org/officeDocument/2006/relationships/hyperlink" Target="mailto:namla@nsf.gov" TargetMode="External"/><Relationship Id="rId81" Type="http://schemas.openxmlformats.org/officeDocument/2006/relationships/hyperlink" Target="mailto:vonEckartsberg@sloan.org" TargetMode="External"/><Relationship Id="rId86" Type="http://schemas.openxmlformats.org/officeDocument/2006/relationships/hyperlink" Target="mailto:luzhang@nsf.gov" TargetMode="External"/><Relationship Id="rId130" Type="http://schemas.openxmlformats.org/officeDocument/2006/relationships/hyperlink" Target="mailto:irina.krasnova@nih.gov" TargetMode="External"/><Relationship Id="rId135" Type="http://schemas.openxmlformats.org/officeDocument/2006/relationships/hyperlink" Target="mailto:jyellen@nsf.gov" TargetMode="External"/><Relationship Id="rId13" Type="http://schemas.openxmlformats.org/officeDocument/2006/relationships/hyperlink" Target="mailto:stipends@neh.gov" TargetMode="External"/><Relationship Id="rId18" Type="http://schemas.openxmlformats.org/officeDocument/2006/relationships/hyperlink" Target="mailto:EuropeEurasia@iie.org" TargetMode="External"/><Relationship Id="rId39" Type="http://schemas.openxmlformats.org/officeDocument/2006/relationships/hyperlink" Target="mailto:asimonia@nsf.gov" TargetMode="External"/><Relationship Id="rId109" Type="http://schemas.openxmlformats.org/officeDocument/2006/relationships/hyperlink" Target="mailto:stipends@neh.gov" TargetMode="External"/><Relationship Id="rId34" Type="http://schemas.openxmlformats.org/officeDocument/2006/relationships/hyperlink" Target="mailto:brein@Qusda.gov" TargetMode="External"/><Relationship Id="rId50" Type="http://schemas.openxmlformats.org/officeDocument/2006/relationships/hyperlink" Target="mailto:jjohnson@nsf.gov" TargetMode="External"/><Relationship Id="rId55" Type="http://schemas.openxmlformats.org/officeDocument/2006/relationships/hyperlink" Target="mailto:Karen.Epps@ed.gov" TargetMode="External"/><Relationship Id="rId76" Type="http://schemas.openxmlformats.org/officeDocument/2006/relationships/hyperlink" Target="mailto:eastasiapacific@iie.org" TargetMode="External"/><Relationship Id="rId97" Type="http://schemas.openxmlformats.org/officeDocument/2006/relationships/hyperlink" Target="mailto:scarson@nsf.gov" TargetMode="External"/><Relationship Id="rId104" Type="http://schemas.openxmlformats.org/officeDocument/2006/relationships/hyperlink" Target="mailto:Curtis.noonan@umontana.edu" TargetMode="External"/><Relationship Id="rId120" Type="http://schemas.openxmlformats.org/officeDocument/2006/relationships/hyperlink" Target="mailto:cwhitley@nsf.gov" TargetMode="External"/><Relationship Id="rId125" Type="http://schemas.openxmlformats.org/officeDocument/2006/relationships/hyperlink" Target="mailto:carmen.achabal@commerce.idaho.gov" TargetMode="External"/><Relationship Id="rId141" Type="http://schemas.openxmlformats.org/officeDocument/2006/relationships/vmlDrawing" Target="../drawings/vmlDrawing1.vml"/><Relationship Id="rId7" Type="http://schemas.openxmlformats.org/officeDocument/2006/relationships/hyperlink" Target="mailto:kimn@murdocktrust.org" TargetMode="External"/><Relationship Id="rId71" Type="http://schemas.openxmlformats.org/officeDocument/2006/relationships/hyperlink" Target="mailto:ddenecke@nsf.gov" TargetMode="External"/><Relationship Id="rId92" Type="http://schemas.openxmlformats.org/officeDocument/2006/relationships/hyperlink" Target="mailto:grants@grammymuseum.org" TargetMode="External"/><Relationship Id="rId2" Type="http://schemas.openxmlformats.org/officeDocument/2006/relationships/hyperlink" Target="mailto:sharlan@nsf.gov" TargetMode="External"/><Relationship Id="rId29" Type="http://schemas.openxmlformats.org/officeDocument/2006/relationships/hyperlink" Target="mailto:steven.i.smith@usda.gov" TargetMode="External"/><Relationship Id="rId24" Type="http://schemas.openxmlformats.org/officeDocument/2006/relationships/hyperlink" Target="mailto:Curtis.noonan@umontana.edu" TargetMode="External"/><Relationship Id="rId40" Type="http://schemas.openxmlformats.org/officeDocument/2006/relationships/hyperlink" Target="mailto:ynorman@osmre.gov" TargetMode="External"/><Relationship Id="rId45" Type="http://schemas.openxmlformats.org/officeDocument/2006/relationships/hyperlink" Target="mailto:DRLAISL@nsf.gov;%20(703)%20292-8616" TargetMode="External"/><Relationship Id="rId66" Type="http://schemas.openxmlformats.org/officeDocument/2006/relationships/hyperlink" Target="mailto:mallory.koenings@usda.gov" TargetMode="External"/><Relationship Id="rId87" Type="http://schemas.openxmlformats.org/officeDocument/2006/relationships/hyperlink" Target="mailto:amedinab@nsf.gov" TargetMode="External"/><Relationship Id="rId110" Type="http://schemas.openxmlformats.org/officeDocument/2006/relationships/hyperlink" Target="mailto:tbewick@usda.gov" TargetMode="External"/><Relationship Id="rId115" Type="http://schemas.openxmlformats.org/officeDocument/2006/relationships/hyperlink" Target="mailto:roconnor@nsf.gov" TargetMode="External"/><Relationship Id="rId131" Type="http://schemas.openxmlformats.org/officeDocument/2006/relationships/hyperlink" Target="mailto:maruvadp@mail.nih.gov" TargetMode="External"/><Relationship Id="rId136" Type="http://schemas.openxmlformats.org/officeDocument/2006/relationships/hyperlink" Target="mailto:carlos.ortiz@usda.gov" TargetMode="External"/><Relationship Id="rId61" Type="http://schemas.openxmlformats.org/officeDocument/2006/relationships/hyperlink" Target="mailto:GrantsInfo@nih.gov" TargetMode="External"/><Relationship Id="rId82" Type="http://schemas.openxmlformats.org/officeDocument/2006/relationships/hyperlink" Target="mailto:doug@idahohumanities.org" TargetMode="External"/><Relationship Id="rId19" Type="http://schemas.openxmlformats.org/officeDocument/2006/relationships/hyperlink" Target="mailto:researchgrants@getty.edu" TargetMode="External"/><Relationship Id="rId14" Type="http://schemas.openxmlformats.org/officeDocument/2006/relationships/hyperlink" Target="mailto:stipends@neh.gov" TargetMode="External"/><Relationship Id="rId30" Type="http://schemas.openxmlformats.org/officeDocument/2006/relationships/hyperlink" Target="mailto:Curtis.noonan@umontana.edu" TargetMode="External"/><Relationship Id="rId35" Type="http://schemas.openxmlformats.org/officeDocument/2006/relationships/hyperlink" Target="mailto:rsheehan@nsf.gov" TargetMode="External"/><Relationship Id="rId56" Type="http://schemas.openxmlformats.org/officeDocument/2006/relationships/hyperlink" Target="mailto:mosesl@murdocktrust.org" TargetMode="External"/><Relationship Id="rId77" Type="http://schemas.openxmlformats.org/officeDocument/2006/relationships/hyperlink" Target="mailto:sharlan@nsf.gov" TargetMode="External"/><Relationship Id="rId100" Type="http://schemas.openxmlformats.org/officeDocument/2006/relationships/hyperlink" Target="mailto:andrew.bremer@nih.gov" TargetMode="External"/><Relationship Id="rId105" Type="http://schemas.openxmlformats.org/officeDocument/2006/relationships/hyperlink" Target="mailto:Tanisha.Johnson@ed.gov" TargetMode="External"/><Relationship Id="rId126" Type="http://schemas.openxmlformats.org/officeDocument/2006/relationships/hyperlink" Target="mailto:irina.krasnova@nih.gov" TargetMode="External"/><Relationship Id="rId8" Type="http://schemas.openxmlformats.org/officeDocument/2006/relationships/hyperlink" Target="mailto:samantha.farrell@nih.gov" TargetMode="External"/><Relationship Id="rId51" Type="http://schemas.openxmlformats.org/officeDocument/2006/relationships/hyperlink" Target="mailto:DE-FOA-0002196@netl.doe.gov" TargetMode="External"/><Relationship Id="rId72" Type="http://schemas.openxmlformats.org/officeDocument/2006/relationships/hyperlink" Target="mailto:megan.orourke@usda.gov" TargetMode="External"/><Relationship Id="rId93" Type="http://schemas.openxmlformats.org/officeDocument/2006/relationships/hyperlink" Target="mailto:scarson@nsf.gov" TargetMode="External"/><Relationship Id="rId98" Type="http://schemas.openxmlformats.org/officeDocument/2006/relationships/hyperlink" Target="mailto:andrew.bremer@nih.gov" TargetMode="External"/><Relationship Id="rId121" Type="http://schemas.openxmlformats.org/officeDocument/2006/relationships/hyperlink" Target="mailto:Curtis.noonan@umontana.edu" TargetMode="External"/><Relationship Id="rId142" Type="http://schemas.openxmlformats.org/officeDocument/2006/relationships/table" Target="../tables/table1.xml"/><Relationship Id="rId3" Type="http://schemas.openxmlformats.org/officeDocument/2006/relationships/hyperlink" Target="mailto:cjschnei@nsf.gov" TargetMode="External"/><Relationship Id="rId25" Type="http://schemas.openxmlformats.org/officeDocument/2006/relationships/hyperlink" Target="mailto:ColumbiaRiverBasinGrant@epa.gov" TargetMode="External"/><Relationship Id="rId46" Type="http://schemas.openxmlformats.org/officeDocument/2006/relationships/hyperlink" Target="mailto:Wendy.Middlemiss@unt.edu" TargetMode="External"/><Relationship Id="rId67" Type="http://schemas.openxmlformats.org/officeDocument/2006/relationships/hyperlink" Target="mailto:mark.mirando@usda.gov" TargetMode="External"/><Relationship Id="rId116" Type="http://schemas.openxmlformats.org/officeDocument/2006/relationships/hyperlink" Target="mailto:DRLAISL@nsf.gov" TargetMode="External"/><Relationship Id="rId137" Type="http://schemas.openxmlformats.org/officeDocument/2006/relationships/hyperlink" Target="mailto:nadya@nasa.gov" TargetMode="External"/><Relationship Id="rId20" Type="http://schemas.openxmlformats.org/officeDocument/2006/relationships/hyperlink" Target="mailto:jsmall@nsf.gov" TargetMode="External"/><Relationship Id="rId41" Type="http://schemas.openxmlformats.org/officeDocument/2006/relationships/hyperlink" Target="mailto:rdickins@nsf.gov" TargetMode="External"/><Relationship Id="rId62" Type="http://schemas.openxmlformats.org/officeDocument/2006/relationships/hyperlink" Target="mailto:Curtis.noonan@umontana.edu" TargetMode="External"/><Relationship Id="rId83" Type="http://schemas.openxmlformats.org/officeDocument/2006/relationships/hyperlink" Target="mailto:mkane@nsf.gov" TargetMode="External"/><Relationship Id="rId88" Type="http://schemas.openxmlformats.org/officeDocument/2006/relationships/hyperlink" Target="mailto:rsbeaman@nsf.gov" TargetMode="External"/><Relationship Id="rId111" Type="http://schemas.openxmlformats.org/officeDocument/2006/relationships/hyperlink" Target="mailto:hal.finkel@science.doe.gov" TargetMode="External"/><Relationship Id="rId132" Type="http://schemas.openxmlformats.org/officeDocument/2006/relationships/hyperlink" Target="mailto:sunyoung.Ahn@ewd.gov" TargetMode="External"/><Relationship Id="rId15" Type="http://schemas.openxmlformats.org/officeDocument/2006/relationships/hyperlink" Target="mailto:bhector@fulbright.ca" TargetMode="External"/><Relationship Id="rId36" Type="http://schemas.openxmlformats.org/officeDocument/2006/relationships/hyperlink" Target="mailto:stipends@neh.gov" TargetMode="External"/><Relationship Id="rId57" Type="http://schemas.openxmlformats.org/officeDocument/2006/relationships/hyperlink" Target="mailto:YFA2021@darpa.mil" TargetMode="External"/><Relationship Id="rId106" Type="http://schemas.openxmlformats.org/officeDocument/2006/relationships/hyperlink" Target="mailto:carlos.ortiz@usda.gov" TargetMode="External"/><Relationship Id="rId127" Type="http://schemas.openxmlformats.org/officeDocument/2006/relationships/hyperlink" Target="mailto:irina.krasnova@nih.gov" TargetMode="External"/><Relationship Id="rId10" Type="http://schemas.openxmlformats.org/officeDocument/2006/relationships/hyperlink" Target="mailto:bsbarker@nsf.gov" TargetMode="External"/><Relationship Id="rId31" Type="http://schemas.openxmlformats.org/officeDocument/2006/relationships/hyperlink" Target="mailto:kcoleman@pewtrusts.org" TargetMode="External"/><Relationship Id="rId52" Type="http://schemas.openxmlformats.org/officeDocument/2006/relationships/hyperlink" Target="mailto:rfleisch@nsf.gov" TargetMode="External"/><Relationship Id="rId73" Type="http://schemas.openxmlformats.org/officeDocument/2006/relationships/hyperlink" Target="mailto:laurie.stepanek@nih.gov" TargetMode="External"/><Relationship Id="rId78" Type="http://schemas.openxmlformats.org/officeDocument/2006/relationships/hyperlink" Target="mailto:rsheehan@nsf.gov" TargetMode="External"/><Relationship Id="rId94" Type="http://schemas.openxmlformats.org/officeDocument/2006/relationships/hyperlink" Target="mailto:sjsmith@nsf.gov" TargetMode="External"/><Relationship Id="rId99" Type="http://schemas.openxmlformats.org/officeDocument/2006/relationships/hyperlink" Target="mailto:andrew.bremer@nih.gov" TargetMode="External"/><Relationship Id="rId101" Type="http://schemas.openxmlformats.org/officeDocument/2006/relationships/hyperlink" Target="mailto:andrew.bremer@nih.gov" TargetMode="External"/><Relationship Id="rId122" Type="http://schemas.openxmlformats.org/officeDocument/2006/relationships/hyperlink" Target="mailto:irina.krasnova@nih.gov" TargetMode="External"/><Relationship Id="rId143" Type="http://schemas.openxmlformats.org/officeDocument/2006/relationships/comments" Target="../comments1.xml"/><Relationship Id="rId4" Type="http://schemas.openxmlformats.org/officeDocument/2006/relationships/hyperlink" Target="mailto:eastasiapacific@iie.org" TargetMode="External"/><Relationship Id="rId9" Type="http://schemas.openxmlformats.org/officeDocument/2006/relationships/hyperlink" Target="mailto:ColumbiaRiverBasinGrant@epa.gov" TargetMode="External"/><Relationship Id="rId26" Type="http://schemas.openxmlformats.org/officeDocument/2006/relationships/hyperlink" Target="mailto:russ.feist@avistacorp.com" TargetMode="External"/><Relationship Id="rId47" Type="http://schemas.openxmlformats.org/officeDocument/2006/relationships/hyperlink" Target="mailto:kimn@murdocktrust.org" TargetMode="External"/><Relationship Id="rId68" Type="http://schemas.openxmlformats.org/officeDocument/2006/relationships/hyperlink" Target="mailto:sgreensp@nsf.gov" TargetMode="External"/><Relationship Id="rId89" Type="http://schemas.openxmlformats.org/officeDocument/2006/relationships/hyperlink" Target="mailto:vdz9@cdc.gov" TargetMode="External"/><Relationship Id="rId112" Type="http://schemas.openxmlformats.org/officeDocument/2006/relationships/hyperlink" Target="mailto:mcarling@nsf.gov" TargetMode="External"/><Relationship Id="rId133" Type="http://schemas.openxmlformats.org/officeDocument/2006/relationships/hyperlink" Target="mailto:hq-smd-ria@mail.nasa.gov" TargetMode="External"/><Relationship Id="rId16" Type="http://schemas.openxmlformats.org/officeDocument/2006/relationships/hyperlink" Target="mailto:AMP@darpa.mi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ivotTable" Target="../pivotTables/pivotTable2.x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4929-8A03-4222-9ACF-173346678A50}">
  <dimension ref="A1:DI273"/>
  <sheetViews>
    <sheetView tabSelected="1" zoomScale="80" zoomScaleNormal="80" workbookViewId="0">
      <pane xSplit="1" ySplit="1" topLeftCell="D104" activePane="bottomRight" state="frozen"/>
      <selection pane="topRight" activeCell="B1" sqref="B1"/>
      <selection pane="bottomLeft" activeCell="A2" sqref="A2"/>
      <selection pane="bottomRight" activeCell="S101" sqref="S101:S103"/>
    </sheetView>
  </sheetViews>
  <sheetFormatPr defaultRowHeight="14.5" x14ac:dyDescent="0.35"/>
  <cols>
    <col min="1" max="1" width="23.81640625" customWidth="1"/>
    <col min="2" max="2" width="11.54296875" customWidth="1"/>
    <col min="3" max="3" width="23.54296875" customWidth="1"/>
    <col min="4" max="4" width="43.453125" customWidth="1"/>
    <col min="5" max="5" width="16.453125" customWidth="1"/>
    <col min="6" max="6" width="26" customWidth="1"/>
    <col min="7" max="7" width="13.54296875" customWidth="1"/>
    <col min="8" max="8" width="13.54296875" style="30" customWidth="1"/>
    <col min="9" max="10" width="8.54296875" customWidth="1"/>
    <col min="11" max="11" width="15.453125" customWidth="1"/>
    <col min="12" max="12" width="19.453125" style="30" customWidth="1"/>
    <col min="13" max="13" width="18.453125" customWidth="1"/>
    <col min="14" max="14" width="14.54296875" style="53" customWidth="1"/>
    <col min="15" max="15" width="17.54296875" style="53" customWidth="1"/>
    <col min="16" max="16" width="13.453125" style="53" customWidth="1"/>
    <col min="17" max="17" width="16.54296875" customWidth="1"/>
    <col min="18" max="18" width="14.453125" customWidth="1"/>
    <col min="19" max="20" width="8.453125" customWidth="1"/>
    <col min="21" max="21" width="8.54296875" customWidth="1"/>
    <col min="22" max="22" width="11.54296875" customWidth="1"/>
    <col min="23" max="23" width="13.453125" bestFit="1" customWidth="1"/>
    <col min="24" max="24" width="9.453125" bestFit="1" customWidth="1"/>
    <col min="25" max="25" width="10.453125" bestFit="1" customWidth="1"/>
    <col min="26" max="26" width="13.453125" bestFit="1" customWidth="1"/>
    <col min="27" max="27" width="11.54296875" style="17" bestFit="1" customWidth="1"/>
    <col min="28" max="28" width="15.54296875" customWidth="1"/>
    <col min="34" max="34" width="20.453125" bestFit="1" customWidth="1"/>
    <col min="38" max="38" width="17.54296875" customWidth="1"/>
  </cols>
  <sheetData>
    <row r="1" spans="1:39" s="196" customFormat="1" ht="39" x14ac:dyDescent="0.35">
      <c r="A1" s="190" t="s">
        <v>0</v>
      </c>
      <c r="B1" s="191" t="s">
        <v>1</v>
      </c>
      <c r="C1" s="191" t="s">
        <v>2</v>
      </c>
      <c r="D1" s="191" t="s">
        <v>3</v>
      </c>
      <c r="E1" s="191" t="s">
        <v>4</v>
      </c>
      <c r="F1" s="191" t="s">
        <v>5</v>
      </c>
      <c r="G1" s="191" t="s">
        <v>6</v>
      </c>
      <c r="H1" s="191" t="s">
        <v>7</v>
      </c>
      <c r="I1" s="191" t="s">
        <v>8</v>
      </c>
      <c r="J1" s="191" t="s">
        <v>9</v>
      </c>
      <c r="K1" s="191" t="s">
        <v>10</v>
      </c>
      <c r="L1" s="192" t="s">
        <v>11</v>
      </c>
      <c r="M1" s="192" t="s">
        <v>12</v>
      </c>
      <c r="N1" s="232" t="s">
        <v>13</v>
      </c>
      <c r="O1" s="331" t="s">
        <v>14</v>
      </c>
      <c r="P1" s="331" t="s">
        <v>15</v>
      </c>
      <c r="Q1" s="192" t="s">
        <v>16</v>
      </c>
      <c r="R1" s="192" t="s">
        <v>17</v>
      </c>
      <c r="S1" s="191" t="s">
        <v>18</v>
      </c>
      <c r="T1" s="191" t="s">
        <v>19</v>
      </c>
      <c r="U1" s="191" t="s">
        <v>20</v>
      </c>
      <c r="V1" s="193" t="s">
        <v>21</v>
      </c>
      <c r="W1" s="191" t="s">
        <v>22</v>
      </c>
      <c r="X1" s="191" t="s">
        <v>23</v>
      </c>
      <c r="Y1" s="191" t="s">
        <v>24</v>
      </c>
      <c r="Z1" s="191" t="s">
        <v>25</v>
      </c>
      <c r="AA1" s="191" t="s">
        <v>26</v>
      </c>
      <c r="AB1" s="191" t="s">
        <v>27</v>
      </c>
      <c r="AC1" s="194" t="s">
        <v>28</v>
      </c>
      <c r="AD1" s="194" t="s">
        <v>29</v>
      </c>
      <c r="AE1" s="194" t="s">
        <v>30</v>
      </c>
      <c r="AF1" s="194" t="s">
        <v>31</v>
      </c>
      <c r="AG1" s="194" t="s">
        <v>32</v>
      </c>
      <c r="AH1" s="195" t="s">
        <v>33</v>
      </c>
    </row>
    <row r="2" spans="1:39" hidden="1" x14ac:dyDescent="0.35">
      <c r="A2" s="1" t="s">
        <v>34</v>
      </c>
      <c r="B2" s="67" t="s">
        <v>35</v>
      </c>
      <c r="C2" s="33" t="s">
        <v>36</v>
      </c>
      <c r="D2" s="33" t="s">
        <v>37</v>
      </c>
      <c r="E2" s="2" t="s">
        <v>38</v>
      </c>
      <c r="F2" s="2" t="s">
        <v>39</v>
      </c>
      <c r="G2" s="2" t="s">
        <v>40</v>
      </c>
      <c r="H2" s="203" t="s">
        <v>41</v>
      </c>
      <c r="I2" s="2" t="s">
        <v>42</v>
      </c>
      <c r="J2" s="2">
        <v>5</v>
      </c>
      <c r="K2" s="2" t="s">
        <v>43</v>
      </c>
      <c r="L2" s="3">
        <v>2212604</v>
      </c>
      <c r="M2" s="3">
        <v>896340</v>
      </c>
      <c r="N2" s="233">
        <f>SUM(L2,M2)</f>
        <v>3108944</v>
      </c>
      <c r="O2" s="25">
        <v>43791</v>
      </c>
      <c r="P2" s="2" t="s">
        <v>44</v>
      </c>
      <c r="Q2" s="3">
        <v>0</v>
      </c>
      <c r="R2" s="3">
        <v>0</v>
      </c>
      <c r="S2" s="2" t="s">
        <v>45</v>
      </c>
      <c r="T2" s="2" t="s">
        <v>45</v>
      </c>
      <c r="U2" s="2" t="s">
        <v>46</v>
      </c>
      <c r="V2" s="4">
        <v>43891</v>
      </c>
      <c r="W2" s="2" t="s">
        <v>44</v>
      </c>
      <c r="X2" s="4">
        <v>43922</v>
      </c>
      <c r="Y2" s="4">
        <v>45382</v>
      </c>
      <c r="Z2" s="2" t="s">
        <v>47</v>
      </c>
      <c r="AA2" s="2"/>
      <c r="AB2" s="2" t="s">
        <v>48</v>
      </c>
      <c r="AC2" s="5">
        <v>0</v>
      </c>
      <c r="AD2" s="5">
        <v>3</v>
      </c>
      <c r="AE2" s="5">
        <v>3</v>
      </c>
      <c r="AF2" s="5">
        <v>0</v>
      </c>
      <c r="AG2" s="6" t="s">
        <v>49</v>
      </c>
      <c r="AH2" s="54" t="s">
        <v>50</v>
      </c>
      <c r="AL2" s="224" t="s">
        <v>51</v>
      </c>
    </row>
    <row r="3" spans="1:39" hidden="1" x14ac:dyDescent="0.35">
      <c r="A3" s="1" t="s">
        <v>52</v>
      </c>
      <c r="B3" s="67" t="s">
        <v>53</v>
      </c>
      <c r="C3" s="33" t="s">
        <v>54</v>
      </c>
      <c r="D3" s="33" t="s">
        <v>55</v>
      </c>
      <c r="E3" s="2" t="s">
        <v>56</v>
      </c>
      <c r="F3" s="2" t="s">
        <v>57</v>
      </c>
      <c r="G3" s="2" t="s">
        <v>46</v>
      </c>
      <c r="H3" s="2" t="s">
        <v>58</v>
      </c>
      <c r="I3" s="2" t="s">
        <v>42</v>
      </c>
      <c r="J3" s="2">
        <v>5</v>
      </c>
      <c r="K3" s="2" t="s">
        <v>59</v>
      </c>
      <c r="L3" s="3">
        <v>50000</v>
      </c>
      <c r="M3" s="3">
        <v>0</v>
      </c>
      <c r="N3" s="233">
        <f>SUM(L3,M3)</f>
        <v>50000</v>
      </c>
      <c r="O3" s="25">
        <v>43990</v>
      </c>
      <c r="P3" s="2" t="s">
        <v>44</v>
      </c>
      <c r="Q3" s="3">
        <v>0</v>
      </c>
      <c r="R3" s="3">
        <v>0</v>
      </c>
      <c r="S3" s="2" t="s">
        <v>45</v>
      </c>
      <c r="T3" s="2" t="s">
        <v>45</v>
      </c>
      <c r="U3" s="2" t="s">
        <v>46</v>
      </c>
      <c r="V3" s="4">
        <v>44166</v>
      </c>
      <c r="W3" s="2" t="s">
        <v>60</v>
      </c>
      <c r="X3" s="4">
        <v>44044</v>
      </c>
      <c r="Y3" s="4">
        <v>44592</v>
      </c>
      <c r="Z3" s="2" t="s">
        <v>47</v>
      </c>
      <c r="AA3" s="2"/>
      <c r="AB3" s="2" t="s">
        <v>48</v>
      </c>
      <c r="AC3" s="5">
        <v>0</v>
      </c>
      <c r="AD3" s="5">
        <v>1</v>
      </c>
      <c r="AE3" s="5">
        <v>0</v>
      </c>
      <c r="AF3" s="5">
        <v>0</v>
      </c>
      <c r="AG3" s="6" t="s">
        <v>46</v>
      </c>
      <c r="AH3" s="54" t="s">
        <v>46</v>
      </c>
      <c r="AL3" s="218" t="s">
        <v>61</v>
      </c>
    </row>
    <row r="4" spans="1:39" hidden="1" x14ac:dyDescent="0.35">
      <c r="A4" s="1" t="s">
        <v>62</v>
      </c>
      <c r="B4" s="67" t="s">
        <v>63</v>
      </c>
      <c r="C4" s="33" t="s">
        <v>64</v>
      </c>
      <c r="D4" s="33" t="s">
        <v>65</v>
      </c>
      <c r="E4" s="2" t="s">
        <v>66</v>
      </c>
      <c r="F4" s="2" t="s">
        <v>67</v>
      </c>
      <c r="G4" s="2" t="s">
        <v>46</v>
      </c>
      <c r="H4" s="2" t="s">
        <v>46</v>
      </c>
      <c r="I4" s="2" t="s">
        <v>42</v>
      </c>
      <c r="J4" s="2">
        <v>4</v>
      </c>
      <c r="K4" s="2" t="s">
        <v>68</v>
      </c>
      <c r="L4" s="3">
        <v>0</v>
      </c>
      <c r="M4" s="3">
        <v>0</v>
      </c>
      <c r="N4" s="233">
        <v>0</v>
      </c>
      <c r="O4" s="25">
        <v>43724</v>
      </c>
      <c r="P4" s="2" t="s">
        <v>44</v>
      </c>
      <c r="Q4" s="3">
        <v>0</v>
      </c>
      <c r="R4" s="3">
        <v>0</v>
      </c>
      <c r="S4" s="2" t="s">
        <v>45</v>
      </c>
      <c r="T4" s="2" t="s">
        <v>45</v>
      </c>
      <c r="U4" s="2" t="s">
        <v>46</v>
      </c>
      <c r="V4" s="4">
        <v>43889</v>
      </c>
      <c r="W4" s="2" t="s">
        <v>60</v>
      </c>
      <c r="X4" s="4">
        <v>44197</v>
      </c>
      <c r="Y4" s="4">
        <v>44347</v>
      </c>
      <c r="Z4" s="2" t="s">
        <v>47</v>
      </c>
      <c r="AA4" s="2"/>
      <c r="AB4" s="2" t="s">
        <v>48</v>
      </c>
      <c r="AC4" s="5">
        <v>0</v>
      </c>
      <c r="AD4" s="5">
        <v>0</v>
      </c>
      <c r="AE4" s="5">
        <v>0</v>
      </c>
      <c r="AF4" s="5">
        <v>0</v>
      </c>
      <c r="AG4" s="6" t="s">
        <v>69</v>
      </c>
      <c r="AH4" s="54" t="s">
        <v>70</v>
      </c>
      <c r="AL4" s="219" t="s">
        <v>71</v>
      </c>
    </row>
    <row r="5" spans="1:39" hidden="1" x14ac:dyDescent="0.35">
      <c r="A5" s="1" t="s">
        <v>72</v>
      </c>
      <c r="B5" s="67" t="s">
        <v>35</v>
      </c>
      <c r="C5" s="33" t="s">
        <v>73</v>
      </c>
      <c r="D5" s="33" t="s">
        <v>74</v>
      </c>
      <c r="E5" s="2" t="s">
        <v>75</v>
      </c>
      <c r="F5" s="2" t="s">
        <v>76</v>
      </c>
      <c r="G5" s="2" t="s">
        <v>77</v>
      </c>
      <c r="H5" s="2" t="s">
        <v>78</v>
      </c>
      <c r="I5" s="2" t="s">
        <v>42</v>
      </c>
      <c r="J5" s="2">
        <v>4</v>
      </c>
      <c r="K5" s="2" t="s">
        <v>59</v>
      </c>
      <c r="L5" s="3">
        <v>400000</v>
      </c>
      <c r="M5" s="3">
        <v>171481</v>
      </c>
      <c r="N5" s="233">
        <f>SUM(L5,M5)</f>
        <v>571481</v>
      </c>
      <c r="O5" s="332">
        <v>43878</v>
      </c>
      <c r="P5" s="333" t="s">
        <v>44</v>
      </c>
      <c r="Q5" s="3">
        <v>0</v>
      </c>
      <c r="R5" s="3">
        <v>0</v>
      </c>
      <c r="S5" s="2" t="s">
        <v>45</v>
      </c>
      <c r="T5" s="2" t="s">
        <v>45</v>
      </c>
      <c r="U5" s="2" t="s">
        <v>46</v>
      </c>
      <c r="V5" s="4">
        <v>44104</v>
      </c>
      <c r="W5" s="2" t="s">
        <v>60</v>
      </c>
      <c r="X5" s="4">
        <v>44075</v>
      </c>
      <c r="Y5" s="4">
        <v>45169</v>
      </c>
      <c r="Z5" s="2" t="s">
        <v>47</v>
      </c>
      <c r="AA5" s="101" t="s">
        <v>79</v>
      </c>
      <c r="AB5" s="2" t="s">
        <v>48</v>
      </c>
      <c r="AC5" s="5">
        <v>0</v>
      </c>
      <c r="AD5" s="5">
        <v>1</v>
      </c>
      <c r="AE5" s="5">
        <v>0</v>
      </c>
      <c r="AF5" s="5">
        <v>0</v>
      </c>
      <c r="AG5" s="6" t="s">
        <v>80</v>
      </c>
      <c r="AH5" s="54" t="s">
        <v>81</v>
      </c>
      <c r="AL5" s="214" t="s">
        <v>82</v>
      </c>
    </row>
    <row r="6" spans="1:39" hidden="1" x14ac:dyDescent="0.35">
      <c r="A6" s="1" t="s">
        <v>287</v>
      </c>
      <c r="B6" s="67" t="s">
        <v>261</v>
      </c>
      <c r="C6" s="33" t="s">
        <v>288</v>
      </c>
      <c r="D6" s="33" t="s">
        <v>289</v>
      </c>
      <c r="E6" s="2" t="s">
        <v>87</v>
      </c>
      <c r="F6" s="2" t="s">
        <v>290</v>
      </c>
      <c r="G6" s="2" t="s">
        <v>291</v>
      </c>
      <c r="H6" s="203" t="s">
        <v>292</v>
      </c>
      <c r="I6" s="2" t="s">
        <v>42</v>
      </c>
      <c r="J6" s="2">
        <v>6</v>
      </c>
      <c r="K6" s="2" t="s">
        <v>43</v>
      </c>
      <c r="L6" s="3">
        <v>1251338</v>
      </c>
      <c r="M6" s="3">
        <v>347630</v>
      </c>
      <c r="N6" s="233">
        <f>SUM(L6,M6)</f>
        <v>1598968</v>
      </c>
      <c r="O6" s="25">
        <v>43510</v>
      </c>
      <c r="P6" s="333" t="s">
        <v>293</v>
      </c>
      <c r="Q6" s="3">
        <v>0</v>
      </c>
      <c r="R6" s="3">
        <v>0</v>
      </c>
      <c r="S6" s="2" t="s">
        <v>45</v>
      </c>
      <c r="T6" s="2" t="s">
        <v>45</v>
      </c>
      <c r="U6" s="2" t="s">
        <v>46</v>
      </c>
      <c r="V6" s="4">
        <v>43637</v>
      </c>
      <c r="W6" s="2" t="s">
        <v>44</v>
      </c>
      <c r="X6" s="4">
        <v>43832</v>
      </c>
      <c r="Y6" s="4">
        <v>44926</v>
      </c>
      <c r="Z6" s="2" t="s">
        <v>47</v>
      </c>
      <c r="AA6" s="222" t="s">
        <v>106</v>
      </c>
      <c r="AB6" s="2" t="s">
        <v>294</v>
      </c>
      <c r="AC6" s="5">
        <v>1</v>
      </c>
      <c r="AD6" s="5">
        <v>2</v>
      </c>
      <c r="AE6" s="5">
        <v>0</v>
      </c>
      <c r="AF6" s="5">
        <v>1</v>
      </c>
      <c r="AG6" s="6" t="s">
        <v>295</v>
      </c>
      <c r="AH6" s="54" t="s">
        <v>296</v>
      </c>
      <c r="AL6" s="215" t="s">
        <v>90</v>
      </c>
    </row>
    <row r="7" spans="1:39" hidden="1" x14ac:dyDescent="0.35">
      <c r="A7" s="1" t="s">
        <v>532</v>
      </c>
      <c r="B7" s="67" t="s">
        <v>35</v>
      </c>
      <c r="C7" s="33" t="s">
        <v>471</v>
      </c>
      <c r="D7" s="33" t="s">
        <v>533</v>
      </c>
      <c r="E7" s="2" t="s">
        <v>87</v>
      </c>
      <c r="F7" s="2" t="s">
        <v>96</v>
      </c>
      <c r="G7" s="2" t="s">
        <v>97</v>
      </c>
      <c r="H7" s="203" t="s">
        <v>534</v>
      </c>
      <c r="I7" s="2" t="s">
        <v>42</v>
      </c>
      <c r="J7" s="2">
        <v>4</v>
      </c>
      <c r="K7" s="2" t="s">
        <v>96</v>
      </c>
      <c r="L7" s="3">
        <v>377260</v>
      </c>
      <c r="M7" s="3">
        <v>144203</v>
      </c>
      <c r="N7" s="233">
        <f>SUM(L7,M7)</f>
        <v>521463</v>
      </c>
      <c r="O7" s="25">
        <v>43299</v>
      </c>
      <c r="P7" s="333" t="s">
        <v>293</v>
      </c>
      <c r="Q7" s="3">
        <v>0</v>
      </c>
      <c r="R7" s="3">
        <v>0</v>
      </c>
      <c r="S7" s="2" t="s">
        <v>45</v>
      </c>
      <c r="T7" s="2" t="s">
        <v>45</v>
      </c>
      <c r="U7" s="2" t="s">
        <v>46</v>
      </c>
      <c r="V7" s="4">
        <v>43510</v>
      </c>
      <c r="W7" s="2" t="s">
        <v>44</v>
      </c>
      <c r="X7" s="4">
        <v>43647</v>
      </c>
      <c r="Y7" s="4">
        <v>45473</v>
      </c>
      <c r="Z7" s="2" t="s">
        <v>47</v>
      </c>
      <c r="AA7" s="220" t="s">
        <v>71</v>
      </c>
      <c r="AB7" s="2" t="s">
        <v>535</v>
      </c>
      <c r="AC7" s="5">
        <v>0</v>
      </c>
      <c r="AD7" s="5">
        <v>2</v>
      </c>
      <c r="AE7" s="5">
        <v>0</v>
      </c>
      <c r="AF7" s="5">
        <v>20</v>
      </c>
      <c r="AG7" s="6" t="s">
        <v>536</v>
      </c>
      <c r="AH7" s="54" t="s">
        <v>46</v>
      </c>
      <c r="AL7" s="216" t="s">
        <v>100</v>
      </c>
    </row>
    <row r="8" spans="1:39" hidden="1" x14ac:dyDescent="0.35">
      <c r="A8" s="1" t="s">
        <v>101</v>
      </c>
      <c r="B8" s="67" t="s">
        <v>63</v>
      </c>
      <c r="C8" s="33" t="s">
        <v>102</v>
      </c>
      <c r="D8" s="33" t="s">
        <v>103</v>
      </c>
      <c r="E8" s="2" t="s">
        <v>66</v>
      </c>
      <c r="F8" s="2" t="s">
        <v>67</v>
      </c>
      <c r="G8" s="2" t="s">
        <v>46</v>
      </c>
      <c r="H8" s="2"/>
      <c r="I8" s="2" t="s">
        <v>42</v>
      </c>
      <c r="J8" s="2">
        <v>4</v>
      </c>
      <c r="K8" s="2" t="s">
        <v>68</v>
      </c>
      <c r="L8" s="3">
        <v>0</v>
      </c>
      <c r="M8" s="3">
        <v>0</v>
      </c>
      <c r="N8" s="233">
        <f>SUM(L8,M8)</f>
        <v>0</v>
      </c>
      <c r="O8" s="25">
        <v>43724</v>
      </c>
      <c r="P8" s="2" t="s">
        <v>44</v>
      </c>
      <c r="Q8" s="3">
        <v>0</v>
      </c>
      <c r="R8" s="3">
        <v>0</v>
      </c>
      <c r="S8" s="2" t="s">
        <v>45</v>
      </c>
      <c r="T8" s="2" t="s">
        <v>45</v>
      </c>
      <c r="U8" s="2" t="s">
        <v>46</v>
      </c>
      <c r="V8" s="4">
        <v>43843</v>
      </c>
      <c r="W8" s="2" t="s">
        <v>60</v>
      </c>
      <c r="X8" s="4">
        <v>44075</v>
      </c>
      <c r="Y8" s="4">
        <v>44196</v>
      </c>
      <c r="Z8" s="2" t="s">
        <v>47</v>
      </c>
      <c r="AA8" s="2"/>
      <c r="AB8" s="2" t="s">
        <v>48</v>
      </c>
      <c r="AC8" s="5">
        <v>0</v>
      </c>
      <c r="AD8" s="5">
        <v>0</v>
      </c>
      <c r="AE8" s="5">
        <v>0</v>
      </c>
      <c r="AF8" s="5">
        <v>0</v>
      </c>
      <c r="AG8" s="6" t="s">
        <v>104</v>
      </c>
      <c r="AH8" s="54" t="s">
        <v>105</v>
      </c>
      <c r="AL8" s="221" t="s">
        <v>106</v>
      </c>
      <c r="AM8" t="s">
        <v>107</v>
      </c>
    </row>
    <row r="9" spans="1:39" hidden="1" x14ac:dyDescent="0.35">
      <c r="A9" s="1" t="s">
        <v>108</v>
      </c>
      <c r="B9" s="67" t="s">
        <v>35</v>
      </c>
      <c r="C9" s="33" t="s">
        <v>73</v>
      </c>
      <c r="D9" s="33" t="s">
        <v>109</v>
      </c>
      <c r="E9" s="2" t="s">
        <v>110</v>
      </c>
      <c r="F9" s="2" t="s">
        <v>111</v>
      </c>
      <c r="G9" s="2" t="s">
        <v>112</v>
      </c>
      <c r="H9" s="2" t="s">
        <v>113</v>
      </c>
      <c r="I9" s="2" t="s">
        <v>42</v>
      </c>
      <c r="J9" s="2">
        <v>5</v>
      </c>
      <c r="K9" s="2" t="s">
        <v>59</v>
      </c>
      <c r="L9" s="3">
        <v>379051</v>
      </c>
      <c r="M9" s="3">
        <v>120949</v>
      </c>
      <c r="N9" s="233">
        <f>SUM(L9,M9)</f>
        <v>500000</v>
      </c>
      <c r="O9" s="25">
        <v>43923</v>
      </c>
      <c r="P9" s="2" t="s">
        <v>44</v>
      </c>
      <c r="Q9" s="3">
        <v>0</v>
      </c>
      <c r="R9" s="3">
        <v>0</v>
      </c>
      <c r="S9" s="2" t="s">
        <v>45</v>
      </c>
      <c r="T9" s="2" t="s">
        <v>45</v>
      </c>
      <c r="U9" s="2" t="s">
        <v>46</v>
      </c>
      <c r="V9" s="4">
        <v>44075</v>
      </c>
      <c r="W9" s="2" t="s">
        <v>60</v>
      </c>
      <c r="X9" s="4">
        <v>44075</v>
      </c>
      <c r="Y9" s="4">
        <v>45169</v>
      </c>
      <c r="Z9" s="2" t="s">
        <v>47</v>
      </c>
      <c r="AA9" s="2"/>
      <c r="AB9" s="2" t="s">
        <v>48</v>
      </c>
      <c r="AC9" s="5">
        <v>0</v>
      </c>
      <c r="AD9" s="5">
        <v>1</v>
      </c>
      <c r="AE9" s="5">
        <v>0</v>
      </c>
      <c r="AF9" s="5">
        <v>1</v>
      </c>
      <c r="AG9" s="6" t="s">
        <v>114</v>
      </c>
      <c r="AH9" s="54" t="s">
        <v>115</v>
      </c>
      <c r="AM9" t="s">
        <v>116</v>
      </c>
    </row>
    <row r="10" spans="1:39" hidden="1" x14ac:dyDescent="0.35">
      <c r="A10" s="1" t="s">
        <v>117</v>
      </c>
      <c r="B10" s="67" t="s">
        <v>84</v>
      </c>
      <c r="C10" s="33" t="s">
        <v>94</v>
      </c>
      <c r="D10" s="33" t="s">
        <v>118</v>
      </c>
      <c r="E10" s="2" t="s">
        <v>75</v>
      </c>
      <c r="F10" s="2" t="s">
        <v>119</v>
      </c>
      <c r="G10" s="2" t="s">
        <v>57</v>
      </c>
      <c r="H10" s="2" t="s">
        <v>120</v>
      </c>
      <c r="I10" s="2" t="s">
        <v>42</v>
      </c>
      <c r="J10" s="2">
        <v>4</v>
      </c>
      <c r="K10" s="2" t="s">
        <v>43</v>
      </c>
      <c r="L10" s="3">
        <v>2336635</v>
      </c>
      <c r="M10" s="3">
        <v>850887</v>
      </c>
      <c r="N10" s="233">
        <f>SUM(L10,M10)</f>
        <v>3187522</v>
      </c>
      <c r="O10" s="332">
        <v>43987</v>
      </c>
      <c r="P10" s="333" t="s">
        <v>44</v>
      </c>
      <c r="Q10" s="3">
        <v>0</v>
      </c>
      <c r="R10" s="3">
        <v>0</v>
      </c>
      <c r="S10" s="2" t="s">
        <v>45</v>
      </c>
      <c r="T10" s="2" t="s">
        <v>45</v>
      </c>
      <c r="U10" s="2" t="s">
        <v>46</v>
      </c>
      <c r="V10" s="4">
        <v>44440</v>
      </c>
      <c r="W10" s="2" t="s">
        <v>60</v>
      </c>
      <c r="X10" s="4" t="s">
        <v>121</v>
      </c>
      <c r="Y10" s="4">
        <v>45838</v>
      </c>
      <c r="Z10" s="2" t="s">
        <v>47</v>
      </c>
      <c r="AA10" s="2"/>
      <c r="AB10" s="2" t="s">
        <v>48</v>
      </c>
      <c r="AC10" s="5">
        <v>0</v>
      </c>
      <c r="AD10" s="5">
        <v>0</v>
      </c>
      <c r="AE10" s="5">
        <v>0</v>
      </c>
      <c r="AF10" s="5">
        <v>0</v>
      </c>
      <c r="AG10" s="6" t="s">
        <v>122</v>
      </c>
      <c r="AH10" s="54" t="s">
        <v>123</v>
      </c>
      <c r="AM10" t="s">
        <v>124</v>
      </c>
    </row>
    <row r="11" spans="1:39" hidden="1" x14ac:dyDescent="0.35">
      <c r="A11" s="1" t="s">
        <v>125</v>
      </c>
      <c r="B11" s="67" t="s">
        <v>35</v>
      </c>
      <c r="C11" s="33" t="s">
        <v>126</v>
      </c>
      <c r="D11" s="33" t="s">
        <v>127</v>
      </c>
      <c r="E11" s="2" t="s">
        <v>38</v>
      </c>
      <c r="F11" s="2" t="s">
        <v>128</v>
      </c>
      <c r="G11" s="2" t="s">
        <v>46</v>
      </c>
      <c r="H11" s="2" t="s">
        <v>129</v>
      </c>
      <c r="I11" s="2" t="s">
        <v>42</v>
      </c>
      <c r="J11" s="2">
        <v>5</v>
      </c>
      <c r="K11" s="2" t="s">
        <v>59</v>
      </c>
      <c r="L11" s="3">
        <v>639943</v>
      </c>
      <c r="M11" s="3">
        <v>175486</v>
      </c>
      <c r="N11" s="233">
        <f>SUM(L11,M11)</f>
        <v>815429</v>
      </c>
      <c r="O11" s="25">
        <v>44216</v>
      </c>
      <c r="P11" s="2" t="s">
        <v>60</v>
      </c>
      <c r="Q11" s="3">
        <v>0</v>
      </c>
      <c r="R11" s="3">
        <v>0</v>
      </c>
      <c r="S11" s="2" t="s">
        <v>45</v>
      </c>
      <c r="T11" s="2" t="s">
        <v>45</v>
      </c>
      <c r="U11" s="2" t="s">
        <v>46</v>
      </c>
      <c r="V11" s="4">
        <v>44392</v>
      </c>
      <c r="W11" s="2" t="s">
        <v>130</v>
      </c>
      <c r="X11" s="4">
        <v>44378</v>
      </c>
      <c r="Y11" s="4">
        <v>45473</v>
      </c>
      <c r="Z11" s="2" t="s">
        <v>47</v>
      </c>
      <c r="AA11" s="2"/>
      <c r="AB11" s="2" t="s">
        <v>48</v>
      </c>
      <c r="AC11" s="5">
        <v>0</v>
      </c>
      <c r="AD11" s="5">
        <v>1</v>
      </c>
      <c r="AE11" s="5">
        <v>0</v>
      </c>
      <c r="AF11" s="5">
        <v>0</v>
      </c>
      <c r="AG11" s="6" t="s">
        <v>46</v>
      </c>
      <c r="AH11" s="54" t="s">
        <v>131</v>
      </c>
      <c r="AM11" t="s">
        <v>132</v>
      </c>
    </row>
    <row r="12" spans="1:39" hidden="1" x14ac:dyDescent="0.35">
      <c r="A12" s="1" t="s">
        <v>133</v>
      </c>
      <c r="B12" s="67" t="s">
        <v>84</v>
      </c>
      <c r="C12" s="33" t="s">
        <v>85</v>
      </c>
      <c r="D12" s="33" t="s">
        <v>134</v>
      </c>
      <c r="E12" s="2" t="s">
        <v>135</v>
      </c>
      <c r="F12" s="2" t="s">
        <v>136</v>
      </c>
      <c r="G12" s="2" t="s">
        <v>46</v>
      </c>
      <c r="H12" s="2" t="s">
        <v>137</v>
      </c>
      <c r="I12" s="2" t="s">
        <v>42</v>
      </c>
      <c r="J12" s="2">
        <v>4</v>
      </c>
      <c r="K12" s="2" t="s">
        <v>43</v>
      </c>
      <c r="L12" s="3">
        <v>1098609</v>
      </c>
      <c r="M12" s="3">
        <v>97850</v>
      </c>
      <c r="N12" s="233">
        <f>SUM(L12,M12)</f>
        <v>1196459</v>
      </c>
      <c r="O12" s="25">
        <v>44120</v>
      </c>
      <c r="P12" s="2" t="s">
        <v>60</v>
      </c>
      <c r="Q12" s="3">
        <v>0</v>
      </c>
      <c r="R12" s="3">
        <v>0</v>
      </c>
      <c r="S12" s="2" t="s">
        <v>45</v>
      </c>
      <c r="T12" s="2" t="s">
        <v>45</v>
      </c>
      <c r="U12" s="2" t="s">
        <v>46</v>
      </c>
      <c r="V12" s="4">
        <v>44317</v>
      </c>
      <c r="W12" s="2" t="s">
        <v>60</v>
      </c>
      <c r="X12" s="4">
        <v>44562</v>
      </c>
      <c r="Y12" s="4">
        <v>45291</v>
      </c>
      <c r="Z12" s="2" t="s">
        <v>47</v>
      </c>
      <c r="AA12" s="2"/>
      <c r="AB12" s="2" t="s">
        <v>48</v>
      </c>
      <c r="AC12" s="5">
        <v>0</v>
      </c>
      <c r="AD12" s="5">
        <v>1</v>
      </c>
      <c r="AE12" s="5">
        <v>0</v>
      </c>
      <c r="AF12" s="5">
        <v>0</v>
      </c>
      <c r="AG12" s="6" t="s">
        <v>138</v>
      </c>
      <c r="AH12" s="54" t="s">
        <v>139</v>
      </c>
    </row>
    <row r="13" spans="1:39" hidden="1" x14ac:dyDescent="0.35">
      <c r="A13" s="1" t="s">
        <v>140</v>
      </c>
      <c r="B13" s="67" t="s">
        <v>84</v>
      </c>
      <c r="C13" s="33" t="s">
        <v>85</v>
      </c>
      <c r="D13" s="33" t="s">
        <v>141</v>
      </c>
      <c r="E13" s="2" t="s">
        <v>142</v>
      </c>
      <c r="F13" s="2" t="s">
        <v>143</v>
      </c>
      <c r="G13" s="2" t="s">
        <v>144</v>
      </c>
      <c r="H13" s="2" t="s">
        <v>145</v>
      </c>
      <c r="I13" s="2" t="s">
        <v>42</v>
      </c>
      <c r="J13" s="2">
        <v>4</v>
      </c>
      <c r="K13" s="2" t="s">
        <v>59</v>
      </c>
      <c r="L13" s="3">
        <v>143266</v>
      </c>
      <c r="M13" s="3">
        <v>56695</v>
      </c>
      <c r="N13" s="233">
        <f>SUM(L13,M13)</f>
        <v>199961</v>
      </c>
      <c r="O13" s="25">
        <v>44027</v>
      </c>
      <c r="P13" s="2" t="s">
        <v>60</v>
      </c>
      <c r="Q13" s="3">
        <v>0</v>
      </c>
      <c r="R13" s="3">
        <v>0</v>
      </c>
      <c r="S13" s="2" t="s">
        <v>45</v>
      </c>
      <c r="T13" s="2" t="s">
        <v>45</v>
      </c>
      <c r="U13" s="2" t="s">
        <v>46</v>
      </c>
      <c r="V13" s="4">
        <v>44256</v>
      </c>
      <c r="W13" s="2" t="s">
        <v>130</v>
      </c>
      <c r="X13" s="4">
        <v>44378</v>
      </c>
      <c r="Y13" s="4">
        <v>45107</v>
      </c>
      <c r="Z13" s="2" t="s">
        <v>47</v>
      </c>
      <c r="AA13" s="2"/>
      <c r="AB13" s="2" t="s">
        <v>48</v>
      </c>
      <c r="AC13" s="5">
        <v>0</v>
      </c>
      <c r="AD13" s="5">
        <v>0</v>
      </c>
      <c r="AE13" s="5">
        <v>0</v>
      </c>
      <c r="AF13" s="5">
        <v>0</v>
      </c>
      <c r="AG13" s="6" t="s">
        <v>146</v>
      </c>
      <c r="AH13" s="54" t="s">
        <v>147</v>
      </c>
    </row>
    <row r="14" spans="1:39" hidden="1" x14ac:dyDescent="0.35">
      <c r="A14" s="7" t="s">
        <v>1103</v>
      </c>
      <c r="B14" s="200" t="s">
        <v>84</v>
      </c>
      <c r="C14" s="9" t="s">
        <v>85</v>
      </c>
      <c r="D14" s="9" t="s">
        <v>1104</v>
      </c>
      <c r="E14" s="8" t="s">
        <v>87</v>
      </c>
      <c r="F14" s="8" t="s">
        <v>96</v>
      </c>
      <c r="G14" s="8" t="s">
        <v>97</v>
      </c>
      <c r="H14" s="61"/>
      <c r="I14" s="8" t="s">
        <v>42</v>
      </c>
      <c r="J14" s="8">
        <v>4</v>
      </c>
      <c r="K14" s="8" t="s">
        <v>96</v>
      </c>
      <c r="L14" s="10">
        <v>526296</v>
      </c>
      <c r="M14" s="11">
        <v>203636</v>
      </c>
      <c r="N14" s="236">
        <f>SUM(L14,M14)</f>
        <v>729932</v>
      </c>
      <c r="O14" s="26">
        <v>43301</v>
      </c>
      <c r="P14" s="337" t="s">
        <v>293</v>
      </c>
      <c r="Q14" s="11">
        <v>729932</v>
      </c>
      <c r="R14" s="11">
        <v>0</v>
      </c>
      <c r="S14" s="8" t="s">
        <v>45</v>
      </c>
      <c r="T14" s="8" t="s">
        <v>45</v>
      </c>
      <c r="U14" s="8" t="s">
        <v>46</v>
      </c>
      <c r="V14" s="12">
        <v>43522</v>
      </c>
      <c r="W14" s="8" t="s">
        <v>293</v>
      </c>
      <c r="X14" s="12">
        <v>43617</v>
      </c>
      <c r="Y14" s="12">
        <v>45443</v>
      </c>
      <c r="Z14" s="12" t="s">
        <v>915</v>
      </c>
      <c r="AA14" s="61" t="s">
        <v>525</v>
      </c>
      <c r="AB14" s="8" t="s">
        <v>535</v>
      </c>
      <c r="AC14" s="13">
        <v>0</v>
      </c>
      <c r="AD14" s="13">
        <v>2</v>
      </c>
      <c r="AE14" s="13">
        <v>0</v>
      </c>
      <c r="AF14" s="13">
        <v>20</v>
      </c>
      <c r="AG14" s="14" t="s">
        <v>1105</v>
      </c>
      <c r="AH14" s="56" t="s">
        <v>92</v>
      </c>
    </row>
    <row r="15" spans="1:39" hidden="1" x14ac:dyDescent="0.35">
      <c r="A15" s="7" t="s">
        <v>997</v>
      </c>
      <c r="B15" s="200" t="s">
        <v>210</v>
      </c>
      <c r="C15" s="9" t="s">
        <v>348</v>
      </c>
      <c r="D15" s="9" t="s">
        <v>1106</v>
      </c>
      <c r="E15" s="8" t="s">
        <v>87</v>
      </c>
      <c r="F15" s="8" t="s">
        <v>96</v>
      </c>
      <c r="G15" s="8" t="s">
        <v>97</v>
      </c>
      <c r="H15" s="61"/>
      <c r="I15" s="8" t="s">
        <v>42</v>
      </c>
      <c r="J15" s="8">
        <v>5</v>
      </c>
      <c r="K15" s="8" t="s">
        <v>96</v>
      </c>
      <c r="L15" s="10">
        <v>458392</v>
      </c>
      <c r="M15" s="11">
        <v>193306</v>
      </c>
      <c r="N15" s="236">
        <f>SUM(L15,M15)</f>
        <v>651698</v>
      </c>
      <c r="O15" s="26">
        <v>43299</v>
      </c>
      <c r="P15" s="337" t="s">
        <v>293</v>
      </c>
      <c r="Q15" s="11">
        <v>651698</v>
      </c>
      <c r="R15" s="11">
        <v>0</v>
      </c>
      <c r="S15" s="8" t="s">
        <v>45</v>
      </c>
      <c r="T15" s="8" t="s">
        <v>45</v>
      </c>
      <c r="U15" s="8" t="s">
        <v>46</v>
      </c>
      <c r="V15" s="12">
        <v>43510</v>
      </c>
      <c r="W15" s="8" t="s">
        <v>293</v>
      </c>
      <c r="X15" s="12">
        <v>43525</v>
      </c>
      <c r="Y15" s="12">
        <v>45350</v>
      </c>
      <c r="Z15" s="12" t="s">
        <v>915</v>
      </c>
      <c r="AA15" s="61" t="s">
        <v>525</v>
      </c>
      <c r="AB15" s="8" t="s">
        <v>535</v>
      </c>
      <c r="AC15" s="13">
        <v>1</v>
      </c>
      <c r="AD15" s="13">
        <v>1</v>
      </c>
      <c r="AE15" s="13">
        <v>0</v>
      </c>
      <c r="AF15" s="13">
        <v>0</v>
      </c>
      <c r="AG15" s="14" t="s">
        <v>1107</v>
      </c>
      <c r="AH15" s="56" t="s">
        <v>676</v>
      </c>
    </row>
    <row r="16" spans="1:39" hidden="1" x14ac:dyDescent="0.35">
      <c r="A16" s="1" t="s">
        <v>162</v>
      </c>
      <c r="B16" s="67" t="s">
        <v>35</v>
      </c>
      <c r="C16" s="33" t="s">
        <v>126</v>
      </c>
      <c r="D16" s="33" t="s">
        <v>163</v>
      </c>
      <c r="E16" s="2" t="s">
        <v>164</v>
      </c>
      <c r="F16" s="2" t="s">
        <v>165</v>
      </c>
      <c r="G16" s="2"/>
      <c r="H16" s="2" t="s">
        <v>166</v>
      </c>
      <c r="I16" s="2" t="s">
        <v>152</v>
      </c>
      <c r="J16" s="2">
        <v>5</v>
      </c>
      <c r="K16" s="2" t="s">
        <v>59</v>
      </c>
      <c r="L16" s="3">
        <v>404154</v>
      </c>
      <c r="M16" s="3">
        <v>44906</v>
      </c>
      <c r="N16" s="233">
        <f>SUM(L16,M16)</f>
        <v>449060</v>
      </c>
      <c r="O16" s="25">
        <v>44253</v>
      </c>
      <c r="P16" s="2" t="s">
        <v>60</v>
      </c>
      <c r="Q16" s="3">
        <v>0</v>
      </c>
      <c r="R16" s="3">
        <v>0</v>
      </c>
      <c r="S16" s="2" t="s">
        <v>45</v>
      </c>
      <c r="T16" s="2" t="s">
        <v>45</v>
      </c>
      <c r="U16" s="2" t="s">
        <v>46</v>
      </c>
      <c r="V16" s="4">
        <v>44287</v>
      </c>
      <c r="W16" s="2" t="s">
        <v>130</v>
      </c>
      <c r="X16" s="4">
        <v>44470</v>
      </c>
      <c r="Y16" s="4">
        <v>45565</v>
      </c>
      <c r="Z16" s="2" t="s">
        <v>47</v>
      </c>
      <c r="AA16" s="2"/>
      <c r="AB16" s="2" t="s">
        <v>48</v>
      </c>
      <c r="AC16" s="5">
        <v>0</v>
      </c>
      <c r="AD16" s="5">
        <v>2</v>
      </c>
      <c r="AE16" s="5">
        <v>0</v>
      </c>
      <c r="AF16" s="5">
        <v>4</v>
      </c>
      <c r="AG16" s="6"/>
      <c r="AH16" s="54"/>
    </row>
    <row r="17" spans="1:34" hidden="1" x14ac:dyDescent="0.35">
      <c r="A17" s="1" t="s">
        <v>167</v>
      </c>
      <c r="B17" s="67" t="s">
        <v>53</v>
      </c>
      <c r="C17" s="33" t="s">
        <v>168</v>
      </c>
      <c r="D17" s="33" t="s">
        <v>169</v>
      </c>
      <c r="E17" s="2" t="s">
        <v>170</v>
      </c>
      <c r="F17" s="2" t="s">
        <v>171</v>
      </c>
      <c r="G17" s="2" t="s">
        <v>46</v>
      </c>
      <c r="H17" s="2" t="s">
        <v>172</v>
      </c>
      <c r="I17" s="2" t="s">
        <v>152</v>
      </c>
      <c r="J17" s="2">
        <v>6</v>
      </c>
      <c r="K17" s="2" t="s">
        <v>43</v>
      </c>
      <c r="L17" s="3">
        <v>1126486</v>
      </c>
      <c r="M17" s="3">
        <v>372150</v>
      </c>
      <c r="N17" s="233">
        <f>SUM(L17,M17)</f>
        <v>1498636</v>
      </c>
      <c r="O17" s="25">
        <v>44124</v>
      </c>
      <c r="P17" s="2" t="s">
        <v>60</v>
      </c>
      <c r="Q17" s="3">
        <v>0</v>
      </c>
      <c r="R17" s="3">
        <v>0</v>
      </c>
      <c r="S17" s="2" t="s">
        <v>45</v>
      </c>
      <c r="T17" s="2" t="s">
        <v>45</v>
      </c>
      <c r="U17" s="2" t="s">
        <v>46</v>
      </c>
      <c r="V17" s="4">
        <v>44317</v>
      </c>
      <c r="W17" s="2" t="s">
        <v>130</v>
      </c>
      <c r="X17" s="4">
        <v>44348</v>
      </c>
      <c r="Y17" s="4">
        <v>44712</v>
      </c>
      <c r="Z17" s="2" t="s">
        <v>47</v>
      </c>
      <c r="AA17" s="2"/>
      <c r="AB17" s="2" t="s">
        <v>48</v>
      </c>
      <c r="AC17" s="5">
        <v>0</v>
      </c>
      <c r="AD17" s="5">
        <v>0</v>
      </c>
      <c r="AE17" s="5">
        <v>0</v>
      </c>
      <c r="AF17" s="5">
        <v>0</v>
      </c>
      <c r="AG17" s="6" t="s">
        <v>173</v>
      </c>
      <c r="AH17" s="54" t="s">
        <v>174</v>
      </c>
    </row>
    <row r="18" spans="1:34" hidden="1" x14ac:dyDescent="0.35">
      <c r="A18" s="1" t="s">
        <v>175</v>
      </c>
      <c r="B18" s="67" t="s">
        <v>176</v>
      </c>
      <c r="C18" s="33" t="s">
        <v>177</v>
      </c>
      <c r="D18" s="33" t="s">
        <v>178</v>
      </c>
      <c r="E18" s="2" t="s">
        <v>179</v>
      </c>
      <c r="F18" s="2" t="s">
        <v>180</v>
      </c>
      <c r="G18" s="2" t="s">
        <v>46</v>
      </c>
      <c r="H18" s="2" t="s">
        <v>181</v>
      </c>
      <c r="I18" s="2" t="s">
        <v>152</v>
      </c>
      <c r="J18" s="2">
        <v>6</v>
      </c>
      <c r="K18" s="2" t="s">
        <v>43</v>
      </c>
      <c r="L18" s="3">
        <v>2065220</v>
      </c>
      <c r="M18" s="3">
        <v>309780</v>
      </c>
      <c r="N18" s="233">
        <f>SUM(L18,M18)</f>
        <v>2375000</v>
      </c>
      <c r="O18" s="25">
        <v>44372</v>
      </c>
      <c r="P18" s="2" t="s">
        <v>60</v>
      </c>
      <c r="Q18" s="3">
        <v>0</v>
      </c>
      <c r="R18" s="3">
        <v>0</v>
      </c>
      <c r="S18" s="2" t="s">
        <v>45</v>
      </c>
      <c r="T18" s="2" t="s">
        <v>45</v>
      </c>
      <c r="U18" s="2" t="s">
        <v>46</v>
      </c>
      <c r="V18" s="4">
        <v>44454</v>
      </c>
      <c r="W18" s="2" t="s">
        <v>130</v>
      </c>
      <c r="X18" s="4">
        <v>44469</v>
      </c>
      <c r="Y18" s="4">
        <v>46294</v>
      </c>
      <c r="Z18" s="2" t="s">
        <v>47</v>
      </c>
      <c r="AA18" s="2"/>
      <c r="AB18" s="2" t="s">
        <v>48</v>
      </c>
      <c r="AC18" s="5">
        <v>0</v>
      </c>
      <c r="AD18" s="5">
        <v>0</v>
      </c>
      <c r="AE18" s="5">
        <v>0</v>
      </c>
      <c r="AF18" s="5">
        <v>0</v>
      </c>
      <c r="AG18" s="6" t="s">
        <v>182</v>
      </c>
      <c r="AH18" s="54" t="s">
        <v>183</v>
      </c>
    </row>
    <row r="19" spans="1:34" hidden="1" x14ac:dyDescent="0.35">
      <c r="A19" s="1" t="s">
        <v>184</v>
      </c>
      <c r="B19" s="67" t="s">
        <v>35</v>
      </c>
      <c r="C19" s="33" t="s">
        <v>185</v>
      </c>
      <c r="D19" s="33" t="s">
        <v>186</v>
      </c>
      <c r="E19" s="2" t="s">
        <v>66</v>
      </c>
      <c r="F19" s="2" t="s">
        <v>67</v>
      </c>
      <c r="G19" s="2" t="s">
        <v>46</v>
      </c>
      <c r="H19" s="2" t="s">
        <v>46</v>
      </c>
      <c r="I19" s="2" t="s">
        <v>42</v>
      </c>
      <c r="J19" s="2">
        <v>4</v>
      </c>
      <c r="K19" s="2" t="s">
        <v>68</v>
      </c>
      <c r="L19" s="3">
        <v>0</v>
      </c>
      <c r="M19" s="3">
        <v>0</v>
      </c>
      <c r="N19" s="233">
        <f>SUM(L19,M19)</f>
        <v>0</v>
      </c>
      <c r="O19" s="25">
        <v>44089</v>
      </c>
      <c r="P19" s="2" t="s">
        <v>60</v>
      </c>
      <c r="Q19" s="3">
        <v>0</v>
      </c>
      <c r="R19" s="3">
        <v>0</v>
      </c>
      <c r="S19" s="2" t="s">
        <v>45</v>
      </c>
      <c r="T19" s="2" t="s">
        <v>45</v>
      </c>
      <c r="U19" s="2" t="s">
        <v>46</v>
      </c>
      <c r="V19" s="4">
        <v>44197</v>
      </c>
      <c r="W19" s="2" t="s">
        <v>130</v>
      </c>
      <c r="X19" s="4">
        <v>44440</v>
      </c>
      <c r="Y19" s="4">
        <v>44561</v>
      </c>
      <c r="Z19" s="2" t="s">
        <v>47</v>
      </c>
      <c r="AA19" s="2"/>
      <c r="AB19" s="2" t="s">
        <v>48</v>
      </c>
      <c r="AC19" s="5">
        <v>0</v>
      </c>
      <c r="AD19" s="5">
        <v>0</v>
      </c>
      <c r="AE19" s="5">
        <v>0</v>
      </c>
      <c r="AF19" s="5">
        <v>0</v>
      </c>
      <c r="AG19" s="6"/>
      <c r="AH19" s="54"/>
    </row>
    <row r="20" spans="1:34" hidden="1" x14ac:dyDescent="0.35">
      <c r="A20" s="7" t="s">
        <v>1168</v>
      </c>
      <c r="B20" s="200" t="s">
        <v>35</v>
      </c>
      <c r="C20" s="9" t="s">
        <v>185</v>
      </c>
      <c r="D20" s="9" t="s">
        <v>1169</v>
      </c>
      <c r="E20" s="8" t="s">
        <v>87</v>
      </c>
      <c r="F20" s="8" t="s">
        <v>1170</v>
      </c>
      <c r="G20" s="8" t="s">
        <v>599</v>
      </c>
      <c r="H20" s="8">
        <v>19560</v>
      </c>
      <c r="I20" s="8" t="s">
        <v>152</v>
      </c>
      <c r="J20" s="8">
        <v>4</v>
      </c>
      <c r="K20" s="8" t="s">
        <v>59</v>
      </c>
      <c r="L20" s="10">
        <v>120675</v>
      </c>
      <c r="M20" s="11">
        <v>31375</v>
      </c>
      <c r="N20" s="236">
        <f>SUM(L20,M20)</f>
        <v>152050</v>
      </c>
      <c r="O20" s="26">
        <v>43536</v>
      </c>
      <c r="P20" s="337" t="s">
        <v>293</v>
      </c>
      <c r="Q20" s="11">
        <v>152050</v>
      </c>
      <c r="R20" s="11">
        <v>0</v>
      </c>
      <c r="S20" s="8" t="s">
        <v>45</v>
      </c>
      <c r="T20" s="8" t="s">
        <v>45</v>
      </c>
      <c r="U20" s="8" t="s">
        <v>46</v>
      </c>
      <c r="V20" s="12">
        <v>43795</v>
      </c>
      <c r="W20" s="8" t="s">
        <v>44</v>
      </c>
      <c r="X20" s="12">
        <v>43800</v>
      </c>
      <c r="Y20" s="12">
        <v>44196</v>
      </c>
      <c r="Z20" s="12" t="s">
        <v>915</v>
      </c>
      <c r="AA20" s="61" t="s">
        <v>525</v>
      </c>
      <c r="AB20" s="8" t="s">
        <v>772</v>
      </c>
      <c r="AC20" s="13">
        <v>1</v>
      </c>
      <c r="AD20" s="13">
        <v>0</v>
      </c>
      <c r="AE20" s="13">
        <v>0</v>
      </c>
      <c r="AF20" s="13">
        <v>0</v>
      </c>
      <c r="AG20" s="382" t="s">
        <v>949</v>
      </c>
      <c r="AH20" s="56" t="s">
        <v>950</v>
      </c>
    </row>
    <row r="21" spans="1:34" hidden="1" x14ac:dyDescent="0.35">
      <c r="A21" s="1" t="s">
        <v>101</v>
      </c>
      <c r="B21" s="67" t="s">
        <v>63</v>
      </c>
      <c r="C21" s="33" t="s">
        <v>102</v>
      </c>
      <c r="D21" s="33" t="s">
        <v>103</v>
      </c>
      <c r="E21" s="2" t="s">
        <v>66</v>
      </c>
      <c r="F21" s="2" t="s">
        <v>67</v>
      </c>
      <c r="G21" s="2" t="s">
        <v>46</v>
      </c>
      <c r="H21" s="2" t="s">
        <v>46</v>
      </c>
      <c r="I21" s="2" t="s">
        <v>42</v>
      </c>
      <c r="J21" s="2">
        <v>4</v>
      </c>
      <c r="K21" s="2" t="s">
        <v>68</v>
      </c>
      <c r="L21" s="3">
        <v>0</v>
      </c>
      <c r="M21" s="3">
        <v>0</v>
      </c>
      <c r="N21" s="233">
        <f>SUM(L21,M21)</f>
        <v>0</v>
      </c>
      <c r="O21" s="25">
        <v>44090</v>
      </c>
      <c r="P21" s="2" t="s">
        <v>60</v>
      </c>
      <c r="Q21" s="3">
        <v>0</v>
      </c>
      <c r="R21" s="3">
        <v>0</v>
      </c>
      <c r="S21" s="2" t="s">
        <v>45</v>
      </c>
      <c r="T21" s="2" t="s">
        <v>45</v>
      </c>
      <c r="U21" s="2" t="s">
        <v>46</v>
      </c>
      <c r="V21" s="4">
        <v>44209</v>
      </c>
      <c r="W21" s="2" t="s">
        <v>60</v>
      </c>
      <c r="X21" s="4">
        <v>44440</v>
      </c>
      <c r="Y21" s="4">
        <v>44561</v>
      </c>
      <c r="Z21" s="2" t="s">
        <v>47</v>
      </c>
      <c r="AA21" s="2"/>
      <c r="AB21" s="2" t="s">
        <v>48</v>
      </c>
      <c r="AC21" s="5">
        <v>0</v>
      </c>
      <c r="AD21" s="5">
        <v>0</v>
      </c>
      <c r="AE21" s="5">
        <v>0</v>
      </c>
      <c r="AF21" s="5">
        <v>0</v>
      </c>
      <c r="AG21" s="6" t="s">
        <v>104</v>
      </c>
      <c r="AH21" s="54" t="s">
        <v>105</v>
      </c>
    </row>
    <row r="22" spans="1:34" x14ac:dyDescent="0.35">
      <c r="A22" s="1" t="s">
        <v>83</v>
      </c>
      <c r="B22" s="67" t="s">
        <v>84</v>
      </c>
      <c r="C22" s="33" t="s">
        <v>85</v>
      </c>
      <c r="D22" s="33" t="s">
        <v>86</v>
      </c>
      <c r="E22" s="2" t="s">
        <v>87</v>
      </c>
      <c r="F22" s="2" t="s">
        <v>88</v>
      </c>
      <c r="G22" s="2" t="s">
        <v>89</v>
      </c>
      <c r="H22" s="2"/>
      <c r="I22" s="2" t="s">
        <v>42</v>
      </c>
      <c r="J22" s="2">
        <v>4</v>
      </c>
      <c r="K22" s="2" t="s">
        <v>59</v>
      </c>
      <c r="L22" s="3">
        <v>259468</v>
      </c>
      <c r="M22" s="3">
        <v>97287</v>
      </c>
      <c r="N22" s="233">
        <f>SUM(L22,M22)</f>
        <v>356755</v>
      </c>
      <c r="O22" s="25">
        <v>43819</v>
      </c>
      <c r="P22" s="333" t="s">
        <v>44</v>
      </c>
      <c r="Q22" s="3">
        <v>0</v>
      </c>
      <c r="R22" s="3">
        <v>0</v>
      </c>
      <c r="S22" s="2" t="s">
        <v>45</v>
      </c>
      <c r="T22" s="2" t="s">
        <v>45</v>
      </c>
      <c r="U22" s="2" t="s">
        <v>46</v>
      </c>
      <c r="V22" s="4">
        <v>43997</v>
      </c>
      <c r="W22" s="2" t="s">
        <v>60</v>
      </c>
      <c r="X22" s="4">
        <v>44044</v>
      </c>
      <c r="Y22" s="4">
        <v>45138</v>
      </c>
      <c r="Z22" s="2" t="s">
        <v>47</v>
      </c>
      <c r="AA22" s="212" t="s">
        <v>90</v>
      </c>
      <c r="AB22" s="2" t="s">
        <v>48</v>
      </c>
      <c r="AC22" s="5">
        <v>0</v>
      </c>
      <c r="AD22" s="5">
        <v>1</v>
      </c>
      <c r="AE22" s="5">
        <v>1</v>
      </c>
      <c r="AF22" s="5">
        <v>1</v>
      </c>
      <c r="AG22" s="6" t="s">
        <v>91</v>
      </c>
      <c r="AH22" s="54" t="s">
        <v>92</v>
      </c>
    </row>
    <row r="23" spans="1:34" hidden="1" x14ac:dyDescent="0.35">
      <c r="A23" s="1" t="s">
        <v>201</v>
      </c>
      <c r="B23" s="67" t="s">
        <v>202</v>
      </c>
      <c r="C23" s="33" t="s">
        <v>203</v>
      </c>
      <c r="D23" s="33" t="s">
        <v>204</v>
      </c>
      <c r="E23" s="2" t="s">
        <v>110</v>
      </c>
      <c r="F23" s="2" t="s">
        <v>205</v>
      </c>
      <c r="G23" s="2" t="s">
        <v>46</v>
      </c>
      <c r="H23" s="2" t="s">
        <v>206</v>
      </c>
      <c r="I23" s="2" t="s">
        <v>152</v>
      </c>
      <c r="J23" s="2">
        <v>5</v>
      </c>
      <c r="K23" s="2" t="s">
        <v>59</v>
      </c>
      <c r="L23" s="3">
        <v>104140</v>
      </c>
      <c r="M23" s="3">
        <v>0</v>
      </c>
      <c r="N23" s="233">
        <f>SUM(L23,M23)</f>
        <v>104140</v>
      </c>
      <c r="O23" s="25">
        <v>44727</v>
      </c>
      <c r="P23" s="2" t="s">
        <v>130</v>
      </c>
      <c r="Q23" s="3">
        <v>0</v>
      </c>
      <c r="R23" s="3">
        <v>0</v>
      </c>
      <c r="S23" s="2" t="s">
        <v>45</v>
      </c>
      <c r="T23" s="2" t="s">
        <v>45</v>
      </c>
      <c r="U23" s="2" t="s">
        <v>46</v>
      </c>
      <c r="V23" s="4">
        <v>44941</v>
      </c>
      <c r="W23" s="2" t="s">
        <v>198</v>
      </c>
      <c r="X23" s="4">
        <v>44835</v>
      </c>
      <c r="Y23" s="4">
        <v>46295</v>
      </c>
      <c r="Z23" s="2" t="s">
        <v>47</v>
      </c>
      <c r="AA23" s="2"/>
      <c r="AB23" s="2" t="s">
        <v>48</v>
      </c>
      <c r="AC23" s="5">
        <v>0</v>
      </c>
      <c r="AD23" s="5">
        <v>0</v>
      </c>
      <c r="AE23" s="5">
        <v>0</v>
      </c>
      <c r="AF23" s="5">
        <v>0</v>
      </c>
      <c r="AG23" s="6" t="s">
        <v>207</v>
      </c>
      <c r="AH23" s="102" t="s">
        <v>208</v>
      </c>
    </row>
    <row r="24" spans="1:34" hidden="1" x14ac:dyDescent="0.35">
      <c r="A24" s="1" t="s">
        <v>209</v>
      </c>
      <c r="B24" s="67" t="s">
        <v>210</v>
      </c>
      <c r="C24" s="33" t="s">
        <v>211</v>
      </c>
      <c r="D24" s="33" t="s">
        <v>212</v>
      </c>
      <c r="E24" s="2" t="s">
        <v>75</v>
      </c>
      <c r="F24" s="2" t="s">
        <v>213</v>
      </c>
      <c r="G24" s="2" t="s">
        <v>214</v>
      </c>
      <c r="H24" s="2" t="s">
        <v>215</v>
      </c>
      <c r="I24" s="2" t="s">
        <v>152</v>
      </c>
      <c r="J24" s="2">
        <v>6</v>
      </c>
      <c r="K24" s="2" t="s">
        <v>43</v>
      </c>
      <c r="L24" s="3">
        <v>7800000</v>
      </c>
      <c r="M24" s="3">
        <v>348162</v>
      </c>
      <c r="N24" s="233">
        <f>SUM(L24,M24)</f>
        <v>8148162</v>
      </c>
      <c r="O24" s="332">
        <v>44585</v>
      </c>
      <c r="P24" s="333" t="s">
        <v>130</v>
      </c>
      <c r="Q24" s="3">
        <v>0</v>
      </c>
      <c r="R24" s="3">
        <v>0</v>
      </c>
      <c r="S24" s="2" t="s">
        <v>45</v>
      </c>
      <c r="T24" s="2" t="s">
        <v>45</v>
      </c>
      <c r="U24" s="2" t="s">
        <v>46</v>
      </c>
      <c r="V24" s="4">
        <v>44757</v>
      </c>
      <c r="W24" s="2" t="s">
        <v>198</v>
      </c>
      <c r="X24" s="4">
        <v>44941</v>
      </c>
      <c r="Y24" s="4">
        <v>46766</v>
      </c>
      <c r="Z24" s="2" t="s">
        <v>47</v>
      </c>
      <c r="AA24" s="2"/>
      <c r="AB24" s="2" t="s">
        <v>48</v>
      </c>
      <c r="AC24" s="5"/>
      <c r="AD24" s="5"/>
      <c r="AE24" s="5"/>
      <c r="AF24" s="5"/>
      <c r="AG24" s="70" t="s">
        <v>216</v>
      </c>
      <c r="AH24" s="80" t="s">
        <v>217</v>
      </c>
    </row>
    <row r="25" spans="1:34" x14ac:dyDescent="0.35">
      <c r="A25" s="1" t="s">
        <v>93</v>
      </c>
      <c r="B25" s="67" t="s">
        <v>84</v>
      </c>
      <c r="C25" s="33" t="s">
        <v>94</v>
      </c>
      <c r="D25" s="33" t="s">
        <v>95</v>
      </c>
      <c r="E25" s="2" t="s">
        <v>87</v>
      </c>
      <c r="F25" s="2" t="s">
        <v>96</v>
      </c>
      <c r="G25" s="2" t="s">
        <v>97</v>
      </c>
      <c r="H25" s="2"/>
      <c r="I25" s="2" t="s">
        <v>42</v>
      </c>
      <c r="J25" s="2">
        <v>4</v>
      </c>
      <c r="K25" s="2" t="s">
        <v>96</v>
      </c>
      <c r="L25" s="3">
        <v>859847</v>
      </c>
      <c r="M25" s="3">
        <v>324598</v>
      </c>
      <c r="N25" s="233">
        <f>SUM(L25,M25)</f>
        <v>1184445</v>
      </c>
      <c r="O25" s="25">
        <v>43663</v>
      </c>
      <c r="P25" s="333" t="s">
        <v>44</v>
      </c>
      <c r="Q25" s="3">
        <v>0</v>
      </c>
      <c r="R25" s="3">
        <v>0</v>
      </c>
      <c r="S25" s="2" t="s">
        <v>45</v>
      </c>
      <c r="T25" s="2" t="s">
        <v>45</v>
      </c>
      <c r="U25" s="2" t="s">
        <v>46</v>
      </c>
      <c r="V25" s="4">
        <v>43862</v>
      </c>
      <c r="W25" s="2" t="s">
        <v>60</v>
      </c>
      <c r="X25" s="4">
        <v>44075</v>
      </c>
      <c r="Y25" s="4">
        <v>45900</v>
      </c>
      <c r="Z25" s="2" t="s">
        <v>47</v>
      </c>
      <c r="AA25" s="220" t="s">
        <v>71</v>
      </c>
      <c r="AB25" s="2" t="s">
        <v>48</v>
      </c>
      <c r="AC25" s="5">
        <v>0</v>
      </c>
      <c r="AD25" s="5">
        <v>2</v>
      </c>
      <c r="AE25" s="5">
        <v>0</v>
      </c>
      <c r="AF25" s="5">
        <v>10</v>
      </c>
      <c r="AG25" s="6" t="s">
        <v>98</v>
      </c>
      <c r="AH25" s="54" t="s">
        <v>99</v>
      </c>
    </row>
    <row r="26" spans="1:34" x14ac:dyDescent="0.35">
      <c r="A26" s="1" t="s">
        <v>297</v>
      </c>
      <c r="B26" s="67" t="s">
        <v>84</v>
      </c>
      <c r="C26" s="33" t="s">
        <v>85</v>
      </c>
      <c r="D26" s="33" t="s">
        <v>298</v>
      </c>
      <c r="E26" s="2" t="s">
        <v>87</v>
      </c>
      <c r="F26" s="2" t="s">
        <v>299</v>
      </c>
      <c r="G26" s="2" t="s">
        <v>300</v>
      </c>
      <c r="H26" s="2" t="s">
        <v>301</v>
      </c>
      <c r="I26" s="2" t="s">
        <v>42</v>
      </c>
      <c r="J26" s="2">
        <v>6</v>
      </c>
      <c r="K26" s="2" t="s">
        <v>43</v>
      </c>
      <c r="L26" s="3">
        <v>1122634</v>
      </c>
      <c r="M26" s="3">
        <v>134040</v>
      </c>
      <c r="N26" s="233">
        <f>SUM(L26,M26)</f>
        <v>1256674</v>
      </c>
      <c r="O26" s="25">
        <v>43707</v>
      </c>
      <c r="P26" s="333" t="s">
        <v>44</v>
      </c>
      <c r="Q26" s="3">
        <v>0</v>
      </c>
      <c r="R26" s="3">
        <v>0</v>
      </c>
      <c r="S26" s="2" t="s">
        <v>45</v>
      </c>
      <c r="T26" s="2" t="s">
        <v>45</v>
      </c>
      <c r="U26" s="2" t="s">
        <v>46</v>
      </c>
      <c r="V26" s="4" t="s">
        <v>302</v>
      </c>
      <c r="W26" s="2" t="s">
        <v>44</v>
      </c>
      <c r="X26" s="4">
        <v>44197</v>
      </c>
      <c r="Y26" s="4">
        <v>45291</v>
      </c>
      <c r="Z26" s="2" t="s">
        <v>47</v>
      </c>
      <c r="AA26" s="217" t="s">
        <v>303</v>
      </c>
      <c r="AB26" s="2" t="s">
        <v>294</v>
      </c>
      <c r="AC26" s="5">
        <v>0</v>
      </c>
      <c r="AD26" s="5">
        <v>1</v>
      </c>
      <c r="AE26" s="5">
        <v>0</v>
      </c>
      <c r="AF26" s="5">
        <v>0</v>
      </c>
      <c r="AG26" s="6" t="s">
        <v>304</v>
      </c>
      <c r="AH26" s="54" t="s">
        <v>305</v>
      </c>
    </row>
    <row r="27" spans="1:34" x14ac:dyDescent="0.35">
      <c r="A27" s="1" t="s">
        <v>314</v>
      </c>
      <c r="B27" s="67" t="s">
        <v>202</v>
      </c>
      <c r="C27" s="33" t="s">
        <v>281</v>
      </c>
      <c r="D27" s="33" t="s">
        <v>315</v>
      </c>
      <c r="E27" s="2" t="s">
        <v>87</v>
      </c>
      <c r="F27" s="2" t="s">
        <v>316</v>
      </c>
      <c r="G27" s="2" t="s">
        <v>317</v>
      </c>
      <c r="H27" s="2" t="s">
        <v>318</v>
      </c>
      <c r="I27" s="2" t="s">
        <v>42</v>
      </c>
      <c r="J27" s="2">
        <v>6</v>
      </c>
      <c r="K27" s="2" t="s">
        <v>43</v>
      </c>
      <c r="L27" s="3">
        <v>2597612</v>
      </c>
      <c r="M27" s="3">
        <v>402073</v>
      </c>
      <c r="N27" s="233">
        <f>SUM(L27,M27)</f>
        <v>2999685</v>
      </c>
      <c r="O27" s="25">
        <v>43787</v>
      </c>
      <c r="P27" s="333" t="s">
        <v>44</v>
      </c>
      <c r="Q27" s="3">
        <v>0</v>
      </c>
      <c r="R27" s="3">
        <v>0</v>
      </c>
      <c r="S27" s="2" t="s">
        <v>276</v>
      </c>
      <c r="T27" s="2" t="s">
        <v>45</v>
      </c>
      <c r="U27" s="2" t="s">
        <v>46</v>
      </c>
      <c r="V27" s="4">
        <v>43997</v>
      </c>
      <c r="W27" s="2" t="s">
        <v>60</v>
      </c>
      <c r="X27" s="4">
        <v>44044</v>
      </c>
      <c r="Y27" s="4">
        <v>45503</v>
      </c>
      <c r="Z27" s="2" t="s">
        <v>47</v>
      </c>
      <c r="AA27" s="222" t="s">
        <v>106</v>
      </c>
      <c r="AB27" s="2" t="s">
        <v>294</v>
      </c>
      <c r="AC27" s="5">
        <v>0</v>
      </c>
      <c r="AD27" s="5">
        <v>2</v>
      </c>
      <c r="AE27" s="5">
        <v>14</v>
      </c>
      <c r="AF27" s="5">
        <v>0</v>
      </c>
      <c r="AG27" s="6" t="s">
        <v>319</v>
      </c>
      <c r="AH27" s="54" t="s">
        <v>320</v>
      </c>
    </row>
    <row r="28" spans="1:34" x14ac:dyDescent="0.35">
      <c r="A28" s="1" t="s">
        <v>321</v>
      </c>
      <c r="B28" s="67" t="s">
        <v>84</v>
      </c>
      <c r="C28" s="33" t="s">
        <v>322</v>
      </c>
      <c r="D28" s="33" t="s">
        <v>323</v>
      </c>
      <c r="E28" s="2" t="s">
        <v>87</v>
      </c>
      <c r="F28" s="2" t="s">
        <v>96</v>
      </c>
      <c r="G28" s="2" t="s">
        <v>97</v>
      </c>
      <c r="H28" s="2"/>
      <c r="I28" s="2" t="s">
        <v>42</v>
      </c>
      <c r="J28" s="2">
        <v>5</v>
      </c>
      <c r="K28" s="2" t="s">
        <v>96</v>
      </c>
      <c r="L28" s="3">
        <v>414744</v>
      </c>
      <c r="M28" s="3">
        <v>134017</v>
      </c>
      <c r="N28" s="233">
        <f>SUM(L28,M28)</f>
        <v>548761</v>
      </c>
      <c r="O28" s="25">
        <v>43663</v>
      </c>
      <c r="P28" s="333" t="s">
        <v>44</v>
      </c>
      <c r="Q28" s="3">
        <v>0</v>
      </c>
      <c r="R28" s="3">
        <v>0</v>
      </c>
      <c r="S28" s="2" t="s">
        <v>45</v>
      </c>
      <c r="T28" s="2" t="s">
        <v>45</v>
      </c>
      <c r="U28" s="2" t="s">
        <v>46</v>
      </c>
      <c r="V28" s="4">
        <v>43862</v>
      </c>
      <c r="W28" s="2" t="s">
        <v>60</v>
      </c>
      <c r="X28" s="4">
        <v>44013</v>
      </c>
      <c r="Y28" s="4">
        <v>45838</v>
      </c>
      <c r="Z28" s="2" t="s">
        <v>47</v>
      </c>
      <c r="AA28" s="220" t="s">
        <v>71</v>
      </c>
      <c r="AB28" s="2" t="s">
        <v>294</v>
      </c>
      <c r="AC28" s="5">
        <v>0</v>
      </c>
      <c r="AD28" s="5">
        <v>2</v>
      </c>
      <c r="AE28" s="5">
        <v>0</v>
      </c>
      <c r="AF28" s="5">
        <v>0</v>
      </c>
      <c r="AG28" s="6" t="s">
        <v>324</v>
      </c>
      <c r="AH28" s="54" t="s">
        <v>325</v>
      </c>
    </row>
    <row r="29" spans="1:34" hidden="1" x14ac:dyDescent="0.35">
      <c r="A29" s="1" t="s">
        <v>236</v>
      </c>
      <c r="B29" s="67" t="s">
        <v>35</v>
      </c>
      <c r="C29" s="33" t="s">
        <v>126</v>
      </c>
      <c r="D29" s="33" t="s">
        <v>237</v>
      </c>
      <c r="E29" s="2" t="s">
        <v>238</v>
      </c>
      <c r="F29" s="2" t="s">
        <v>239</v>
      </c>
      <c r="G29" s="2" t="s">
        <v>240</v>
      </c>
      <c r="H29" s="2" t="s">
        <v>241</v>
      </c>
      <c r="I29" s="2" t="s">
        <v>42</v>
      </c>
      <c r="J29" s="2">
        <v>6</v>
      </c>
      <c r="K29" s="2" t="s">
        <v>59</v>
      </c>
      <c r="L29" s="3">
        <v>512464</v>
      </c>
      <c r="M29" s="3">
        <v>287536</v>
      </c>
      <c r="N29" s="233">
        <f>SUM(L29,M29)</f>
        <v>800000</v>
      </c>
      <c r="O29" s="25">
        <v>44798</v>
      </c>
      <c r="P29" s="2" t="s">
        <v>198</v>
      </c>
      <c r="Q29" s="3">
        <v>0</v>
      </c>
      <c r="R29" s="3">
        <v>999999</v>
      </c>
      <c r="S29" s="2" t="s">
        <v>45</v>
      </c>
      <c r="T29" s="2" t="s">
        <v>242</v>
      </c>
      <c r="U29" s="2" t="s">
        <v>35</v>
      </c>
      <c r="V29" s="4">
        <v>44972</v>
      </c>
      <c r="W29" s="2" t="s">
        <v>198</v>
      </c>
      <c r="X29" s="4">
        <v>44927</v>
      </c>
      <c r="Y29" s="4">
        <v>46752</v>
      </c>
      <c r="Z29" s="2" t="s">
        <v>47</v>
      </c>
      <c r="AA29" s="2"/>
      <c r="AB29" s="2" t="s">
        <v>48</v>
      </c>
      <c r="AC29" s="5"/>
      <c r="AD29" s="5"/>
      <c r="AE29" s="5"/>
      <c r="AF29" s="5"/>
      <c r="AG29" s="5"/>
      <c r="AH29" s="54"/>
    </row>
    <row r="30" spans="1:34" hidden="1" x14ac:dyDescent="0.35">
      <c r="A30" s="259" t="s">
        <v>243</v>
      </c>
      <c r="B30" s="271" t="s">
        <v>244</v>
      </c>
      <c r="C30" s="260" t="s">
        <v>245</v>
      </c>
      <c r="D30" s="33" t="s">
        <v>246</v>
      </c>
      <c r="E30" s="225" t="s">
        <v>75</v>
      </c>
      <c r="F30" s="225" t="s">
        <v>247</v>
      </c>
      <c r="G30" s="2" t="s">
        <v>248</v>
      </c>
      <c r="H30" s="2" t="s">
        <v>249</v>
      </c>
      <c r="I30" s="225" t="s">
        <v>42</v>
      </c>
      <c r="J30" s="225">
        <v>5</v>
      </c>
      <c r="K30" s="225" t="s">
        <v>59</v>
      </c>
      <c r="L30" s="227">
        <v>400000</v>
      </c>
      <c r="M30" s="227">
        <v>186750</v>
      </c>
      <c r="N30" s="233">
        <f>SUM(L30,M30)</f>
        <v>586750</v>
      </c>
      <c r="O30" s="332">
        <v>45072</v>
      </c>
      <c r="P30" s="333" t="s">
        <v>198</v>
      </c>
      <c r="Q30" s="3" t="s">
        <v>250</v>
      </c>
      <c r="R30" s="227">
        <v>0</v>
      </c>
      <c r="S30" s="3" t="s">
        <v>45</v>
      </c>
      <c r="T30" s="2" t="s">
        <v>45</v>
      </c>
      <c r="U30" s="2" t="s">
        <v>46</v>
      </c>
      <c r="V30" s="229">
        <v>45306</v>
      </c>
      <c r="W30" s="2" t="s">
        <v>251</v>
      </c>
      <c r="X30" s="229">
        <v>45383</v>
      </c>
      <c r="Y30" s="229">
        <v>46843</v>
      </c>
      <c r="Z30" s="2" t="s">
        <v>47</v>
      </c>
      <c r="AA30" s="2"/>
      <c r="AB30" s="2" t="s">
        <v>48</v>
      </c>
      <c r="AC30" s="230"/>
      <c r="AD30" s="230"/>
      <c r="AE30" s="230"/>
      <c r="AF30" s="230"/>
      <c r="AG30" s="5" t="s">
        <v>252</v>
      </c>
      <c r="AH30" s="102" t="s">
        <v>253</v>
      </c>
    </row>
    <row r="31" spans="1:34" x14ac:dyDescent="0.35">
      <c r="A31" s="1" t="s">
        <v>326</v>
      </c>
      <c r="B31" s="67" t="s">
        <v>84</v>
      </c>
      <c r="C31" s="33" t="s">
        <v>327</v>
      </c>
      <c r="D31" s="33" t="s">
        <v>328</v>
      </c>
      <c r="E31" s="2" t="s">
        <v>87</v>
      </c>
      <c r="F31" s="2" t="s">
        <v>107</v>
      </c>
      <c r="G31" s="2" t="s">
        <v>329</v>
      </c>
      <c r="H31" s="2" t="s">
        <v>330</v>
      </c>
      <c r="I31" s="2" t="s">
        <v>152</v>
      </c>
      <c r="J31" s="2">
        <v>5</v>
      </c>
      <c r="K31" s="2" t="s">
        <v>43</v>
      </c>
      <c r="L31" s="3">
        <v>2691327</v>
      </c>
      <c r="M31" s="3">
        <v>308672</v>
      </c>
      <c r="N31" s="233">
        <f>SUM(L31,M31)</f>
        <v>2999999</v>
      </c>
      <c r="O31" s="25">
        <v>43867</v>
      </c>
      <c r="P31" s="333" t="s">
        <v>44</v>
      </c>
      <c r="Q31" s="3">
        <v>0</v>
      </c>
      <c r="R31" s="3">
        <v>0</v>
      </c>
      <c r="S31" s="2" t="s">
        <v>45</v>
      </c>
      <c r="T31" s="2" t="s">
        <v>45</v>
      </c>
      <c r="U31" s="2" t="s">
        <v>46</v>
      </c>
      <c r="V31" s="4">
        <v>44136</v>
      </c>
      <c r="W31" s="2" t="s">
        <v>60</v>
      </c>
      <c r="X31" s="4">
        <v>44075</v>
      </c>
      <c r="Y31" s="4">
        <v>45535</v>
      </c>
      <c r="Z31" s="2" t="s">
        <v>47</v>
      </c>
      <c r="AA31" s="222" t="s">
        <v>106</v>
      </c>
      <c r="AB31" s="2" t="s">
        <v>294</v>
      </c>
      <c r="AC31" s="5">
        <v>0</v>
      </c>
      <c r="AD31" s="5">
        <v>24</v>
      </c>
      <c r="AE31" s="5">
        <v>24</v>
      </c>
      <c r="AF31" s="5">
        <v>0</v>
      </c>
      <c r="AG31" s="6" t="s">
        <v>331</v>
      </c>
      <c r="AH31" s="54" t="s">
        <v>332</v>
      </c>
    </row>
    <row r="32" spans="1:34" hidden="1" x14ac:dyDescent="0.35">
      <c r="A32" s="1" t="s">
        <v>260</v>
      </c>
      <c r="B32" s="67" t="s">
        <v>261</v>
      </c>
      <c r="C32" s="33" t="s">
        <v>262</v>
      </c>
      <c r="D32" s="33" t="s">
        <v>263</v>
      </c>
      <c r="E32" s="2" t="s">
        <v>264</v>
      </c>
      <c r="F32" s="2" t="s">
        <v>265</v>
      </c>
      <c r="G32" s="2" t="s">
        <v>266</v>
      </c>
      <c r="H32" s="2" t="s">
        <v>267</v>
      </c>
      <c r="I32" s="2" t="s">
        <v>42</v>
      </c>
      <c r="J32" s="2">
        <v>6</v>
      </c>
      <c r="K32" s="2" t="s">
        <v>43</v>
      </c>
      <c r="L32" s="3">
        <v>8829887</v>
      </c>
      <c r="M32" s="3">
        <v>1009306</v>
      </c>
      <c r="N32" s="233">
        <f>SUM(L32,M32)</f>
        <v>9839193</v>
      </c>
      <c r="O32" s="25">
        <v>44579</v>
      </c>
      <c r="P32" s="2" t="s">
        <v>130</v>
      </c>
      <c r="Q32" s="3">
        <v>0</v>
      </c>
      <c r="R32" s="3">
        <v>0</v>
      </c>
      <c r="S32" s="2" t="s">
        <v>45</v>
      </c>
      <c r="T32" s="2" t="s">
        <v>45</v>
      </c>
      <c r="U32" s="2" t="s">
        <v>46</v>
      </c>
      <c r="V32" s="4">
        <v>44743</v>
      </c>
      <c r="W32" s="2" t="s">
        <v>198</v>
      </c>
      <c r="X32" s="4">
        <v>44743</v>
      </c>
      <c r="Y32" s="4">
        <v>46568</v>
      </c>
      <c r="Z32" s="2" t="s">
        <v>47</v>
      </c>
      <c r="AA32" s="2"/>
      <c r="AB32" s="2" t="s">
        <v>268</v>
      </c>
      <c r="AC32" s="5">
        <v>2</v>
      </c>
      <c r="AD32" s="5">
        <v>0</v>
      </c>
      <c r="AE32" s="5">
        <v>0</v>
      </c>
      <c r="AF32" s="5">
        <v>4</v>
      </c>
      <c r="AG32" s="6" t="s">
        <v>269</v>
      </c>
      <c r="AH32" s="54" t="s">
        <v>270</v>
      </c>
    </row>
    <row r="33" spans="1:34" x14ac:dyDescent="0.35">
      <c r="A33" s="1" t="s">
        <v>333</v>
      </c>
      <c r="B33" s="67" t="s">
        <v>202</v>
      </c>
      <c r="C33" s="33" t="s">
        <v>334</v>
      </c>
      <c r="D33" s="33" t="s">
        <v>335</v>
      </c>
      <c r="E33" s="2" t="s">
        <v>87</v>
      </c>
      <c r="F33" s="2" t="s">
        <v>290</v>
      </c>
      <c r="G33" s="2" t="s">
        <v>291</v>
      </c>
      <c r="H33" s="2" t="s">
        <v>336</v>
      </c>
      <c r="I33" s="2" t="s">
        <v>152</v>
      </c>
      <c r="J33" s="2">
        <v>6</v>
      </c>
      <c r="K33" s="2" t="s">
        <v>43</v>
      </c>
      <c r="L33" s="3">
        <v>1345050</v>
      </c>
      <c r="M33" s="3">
        <v>254462</v>
      </c>
      <c r="N33" s="233">
        <f>SUM(L33,M33)</f>
        <v>1599512</v>
      </c>
      <c r="O33" s="25">
        <v>43784</v>
      </c>
      <c r="P33" s="333" t="s">
        <v>44</v>
      </c>
      <c r="Q33" s="3">
        <v>0</v>
      </c>
      <c r="R33" s="3">
        <v>0</v>
      </c>
      <c r="S33" s="2" t="s">
        <v>45</v>
      </c>
      <c r="T33" s="2" t="s">
        <v>45</v>
      </c>
      <c r="U33" s="2" t="s">
        <v>46</v>
      </c>
      <c r="V33" s="4">
        <v>44046</v>
      </c>
      <c r="W33" s="2" t="s">
        <v>60</v>
      </c>
      <c r="X33" s="4">
        <v>44013</v>
      </c>
      <c r="Y33" s="4">
        <v>45107</v>
      </c>
      <c r="Z33" s="2" t="s">
        <v>47</v>
      </c>
      <c r="AA33" s="213" t="s">
        <v>337</v>
      </c>
      <c r="AB33" s="2" t="s">
        <v>294</v>
      </c>
      <c r="AC33" s="5">
        <v>0</v>
      </c>
      <c r="AD33" s="5">
        <v>3</v>
      </c>
      <c r="AE33" s="5">
        <v>1</v>
      </c>
      <c r="AF33" s="5">
        <v>0</v>
      </c>
      <c r="AG33" s="6" t="s">
        <v>338</v>
      </c>
      <c r="AH33" s="54" t="s">
        <v>339</v>
      </c>
    </row>
    <row r="34" spans="1:34" x14ac:dyDescent="0.35">
      <c r="A34" s="1" t="s">
        <v>347</v>
      </c>
      <c r="B34" s="67" t="s">
        <v>210</v>
      </c>
      <c r="C34" s="33" t="s">
        <v>348</v>
      </c>
      <c r="D34" s="33" t="s">
        <v>349</v>
      </c>
      <c r="E34" s="2" t="s">
        <v>87</v>
      </c>
      <c r="F34" s="2" t="s">
        <v>350</v>
      </c>
      <c r="G34" s="2" t="s">
        <v>351</v>
      </c>
      <c r="H34" s="2" t="s">
        <v>352</v>
      </c>
      <c r="I34" s="2" t="s">
        <v>152</v>
      </c>
      <c r="J34" s="2">
        <v>6</v>
      </c>
      <c r="K34" s="2" t="s">
        <v>43</v>
      </c>
      <c r="L34" s="3">
        <v>1519537</v>
      </c>
      <c r="M34" s="3">
        <v>325161</v>
      </c>
      <c r="N34" s="233">
        <f>SUM(L34,M34)</f>
        <v>1844698</v>
      </c>
      <c r="O34" s="25">
        <v>43775</v>
      </c>
      <c r="P34" s="333" t="s">
        <v>44</v>
      </c>
      <c r="Q34" s="3">
        <v>0</v>
      </c>
      <c r="R34" s="3">
        <v>0</v>
      </c>
      <c r="S34" s="2" t="s">
        <v>45</v>
      </c>
      <c r="T34" s="2" t="s">
        <v>45</v>
      </c>
      <c r="U34" s="2" t="s">
        <v>46</v>
      </c>
      <c r="V34" s="4">
        <v>43952</v>
      </c>
      <c r="W34" s="2" t="s">
        <v>60</v>
      </c>
      <c r="X34" s="4">
        <v>44013</v>
      </c>
      <c r="Y34" s="4">
        <v>45473</v>
      </c>
      <c r="Z34" s="2" t="s">
        <v>47</v>
      </c>
      <c r="AA34" s="223" t="s">
        <v>61</v>
      </c>
      <c r="AB34" s="2" t="s">
        <v>294</v>
      </c>
      <c r="AC34" s="5">
        <v>0</v>
      </c>
      <c r="AD34" s="5">
        <v>0</v>
      </c>
      <c r="AE34" s="5">
        <v>2</v>
      </c>
      <c r="AF34" s="5">
        <v>0</v>
      </c>
      <c r="AG34" s="6" t="s">
        <v>353</v>
      </c>
      <c r="AH34" s="54" t="s">
        <v>354</v>
      </c>
    </row>
    <row r="35" spans="1:34" x14ac:dyDescent="0.35">
      <c r="A35" s="1" t="s">
        <v>552</v>
      </c>
      <c r="B35" s="67" t="s">
        <v>210</v>
      </c>
      <c r="C35" s="33" t="s">
        <v>553</v>
      </c>
      <c r="D35" s="33" t="s">
        <v>554</v>
      </c>
      <c r="E35" s="2" t="s">
        <v>87</v>
      </c>
      <c r="F35" s="2" t="s">
        <v>555</v>
      </c>
      <c r="G35" s="2" t="s">
        <v>556</v>
      </c>
      <c r="H35" s="2" t="s">
        <v>557</v>
      </c>
      <c r="I35" s="2" t="s">
        <v>42</v>
      </c>
      <c r="J35" s="2">
        <v>4</v>
      </c>
      <c r="K35" s="2" t="s">
        <v>59</v>
      </c>
      <c r="L35" s="3">
        <v>462482</v>
      </c>
      <c r="M35" s="3">
        <v>200791</v>
      </c>
      <c r="N35" s="233">
        <f>SUM(L35,M35)</f>
        <v>663273</v>
      </c>
      <c r="O35" s="25">
        <v>43972</v>
      </c>
      <c r="P35" s="333" t="s">
        <v>44</v>
      </c>
      <c r="Q35" s="3">
        <v>0</v>
      </c>
      <c r="R35" s="3">
        <v>0</v>
      </c>
      <c r="S35" s="2" t="s">
        <v>45</v>
      </c>
      <c r="T35" s="2" t="s">
        <v>45</v>
      </c>
      <c r="U35" s="2" t="s">
        <v>46</v>
      </c>
      <c r="V35" s="4">
        <v>44134</v>
      </c>
      <c r="W35" s="2" t="s">
        <v>60</v>
      </c>
      <c r="X35" s="4">
        <v>44067</v>
      </c>
      <c r="Y35" s="4">
        <v>45161</v>
      </c>
      <c r="Z35" s="2" t="s">
        <v>47</v>
      </c>
      <c r="AA35" s="305" t="s">
        <v>51</v>
      </c>
      <c r="AB35" s="2" t="s">
        <v>535</v>
      </c>
      <c r="AC35" s="5">
        <v>0</v>
      </c>
      <c r="AD35" s="5">
        <v>0</v>
      </c>
      <c r="AE35" s="5">
        <v>1</v>
      </c>
      <c r="AF35" s="5">
        <v>1</v>
      </c>
      <c r="AG35" s="6" t="s">
        <v>558</v>
      </c>
      <c r="AH35" s="54" t="s">
        <v>559</v>
      </c>
    </row>
    <row r="36" spans="1:34" x14ac:dyDescent="0.35">
      <c r="A36" s="1" t="s">
        <v>484</v>
      </c>
      <c r="B36" s="67" t="s">
        <v>202</v>
      </c>
      <c r="C36" s="33" t="s">
        <v>281</v>
      </c>
      <c r="D36" s="33" t="s">
        <v>584</v>
      </c>
      <c r="E36" s="2" t="s">
        <v>87</v>
      </c>
      <c r="F36" s="2" t="s">
        <v>132</v>
      </c>
      <c r="G36" s="2" t="s">
        <v>585</v>
      </c>
      <c r="H36" s="2" t="s">
        <v>586</v>
      </c>
      <c r="I36" s="2" t="s">
        <v>152</v>
      </c>
      <c r="J36" s="2">
        <v>5</v>
      </c>
      <c r="K36" s="2" t="s">
        <v>59</v>
      </c>
      <c r="L36" s="3">
        <v>926736</v>
      </c>
      <c r="M36" s="3">
        <v>71719</v>
      </c>
      <c r="N36" s="233">
        <f>SUM(L36,M36)</f>
        <v>998455</v>
      </c>
      <c r="O36" s="25">
        <v>43943</v>
      </c>
      <c r="P36" s="333" t="s">
        <v>44</v>
      </c>
      <c r="Q36" s="3">
        <v>0</v>
      </c>
      <c r="R36" s="3">
        <v>0</v>
      </c>
      <c r="S36" s="2" t="s">
        <v>45</v>
      </c>
      <c r="T36" s="2" t="s">
        <v>45</v>
      </c>
      <c r="U36" s="2" t="s">
        <v>46</v>
      </c>
      <c r="V36" s="4" t="s">
        <v>587</v>
      </c>
      <c r="W36" s="2" t="s">
        <v>60</v>
      </c>
      <c r="X36" s="4">
        <v>44075</v>
      </c>
      <c r="Y36" s="4">
        <v>414794</v>
      </c>
      <c r="Z36" s="2" t="s">
        <v>47</v>
      </c>
      <c r="AA36" s="222" t="s">
        <v>588</v>
      </c>
      <c r="AB36" s="2" t="s">
        <v>535</v>
      </c>
      <c r="AC36" s="5">
        <v>0</v>
      </c>
      <c r="AD36" s="5">
        <v>1</v>
      </c>
      <c r="AE36" s="5">
        <v>0</v>
      </c>
      <c r="AF36" s="5">
        <v>0</v>
      </c>
      <c r="AG36" s="6" t="s">
        <v>46</v>
      </c>
      <c r="AH36" s="54" t="s">
        <v>46</v>
      </c>
    </row>
    <row r="37" spans="1:34" hidden="1" x14ac:dyDescent="0.35">
      <c r="A37" s="1" t="s">
        <v>306</v>
      </c>
      <c r="B37" s="67" t="s">
        <v>202</v>
      </c>
      <c r="C37" s="33" t="s">
        <v>203</v>
      </c>
      <c r="D37" s="33" t="s">
        <v>307</v>
      </c>
      <c r="E37" s="2" t="s">
        <v>308</v>
      </c>
      <c r="F37" s="2" t="s">
        <v>309</v>
      </c>
      <c r="G37" s="2" t="s">
        <v>310</v>
      </c>
      <c r="H37" s="2" t="s">
        <v>311</v>
      </c>
      <c r="I37" s="2" t="s">
        <v>42</v>
      </c>
      <c r="J37" s="2">
        <v>5</v>
      </c>
      <c r="K37" s="2" t="s">
        <v>59</v>
      </c>
      <c r="L37" s="3">
        <v>611670</v>
      </c>
      <c r="M37" s="3">
        <v>138331</v>
      </c>
      <c r="N37" s="233">
        <f>SUM(L37,M37)</f>
        <v>750001</v>
      </c>
      <c r="O37" s="25">
        <v>43930</v>
      </c>
      <c r="P37" s="2" t="s">
        <v>44</v>
      </c>
      <c r="Q37" s="3">
        <v>0</v>
      </c>
      <c r="R37" s="3">
        <v>0</v>
      </c>
      <c r="S37" s="2" t="s">
        <v>45</v>
      </c>
      <c r="T37" s="2" t="s">
        <v>45</v>
      </c>
      <c r="U37" s="2" t="s">
        <v>46</v>
      </c>
      <c r="V37" s="4">
        <v>44104</v>
      </c>
      <c r="W37" s="2" t="s">
        <v>60</v>
      </c>
      <c r="X37" s="4">
        <v>44136</v>
      </c>
      <c r="Y37" s="4">
        <v>45961</v>
      </c>
      <c r="Z37" s="2" t="s">
        <v>47</v>
      </c>
      <c r="AA37" s="2"/>
      <c r="AB37" s="2" t="s">
        <v>294</v>
      </c>
      <c r="AC37" s="5">
        <v>0</v>
      </c>
      <c r="AD37" s="5">
        <v>0</v>
      </c>
      <c r="AE37" s="5">
        <v>0</v>
      </c>
      <c r="AF37" s="5">
        <v>0</v>
      </c>
      <c r="AG37" s="6" t="s">
        <v>312</v>
      </c>
      <c r="AH37" s="54" t="s">
        <v>313</v>
      </c>
    </row>
    <row r="38" spans="1:34" x14ac:dyDescent="0.35">
      <c r="A38" s="1" t="s">
        <v>596</v>
      </c>
      <c r="B38" s="67" t="s">
        <v>35</v>
      </c>
      <c r="C38" s="33" t="s">
        <v>471</v>
      </c>
      <c r="D38" s="33" t="s">
        <v>597</v>
      </c>
      <c r="E38" s="2" t="s">
        <v>87</v>
      </c>
      <c r="F38" s="2" t="s">
        <v>598</v>
      </c>
      <c r="G38" s="2" t="s">
        <v>599</v>
      </c>
      <c r="H38" s="2" t="s">
        <v>600</v>
      </c>
      <c r="I38" s="2" t="s">
        <v>152</v>
      </c>
      <c r="J38" s="2">
        <v>5</v>
      </c>
      <c r="K38" s="2" t="s">
        <v>59</v>
      </c>
      <c r="L38" s="3">
        <v>103916</v>
      </c>
      <c r="M38" s="3">
        <v>49360</v>
      </c>
      <c r="N38" s="233">
        <v>153276</v>
      </c>
      <c r="O38" s="25">
        <v>43881</v>
      </c>
      <c r="P38" s="333" t="s">
        <v>44</v>
      </c>
      <c r="Q38" s="3">
        <v>0</v>
      </c>
      <c r="R38" s="3">
        <v>0</v>
      </c>
      <c r="S38" s="2" t="s">
        <v>45</v>
      </c>
      <c r="T38" s="2" t="s">
        <v>45</v>
      </c>
      <c r="U38" s="2" t="s">
        <v>46</v>
      </c>
      <c r="V38" s="4">
        <v>44146</v>
      </c>
      <c r="W38" s="2" t="s">
        <v>60</v>
      </c>
      <c r="X38" s="4">
        <v>44256</v>
      </c>
      <c r="Y38" s="4">
        <v>44985</v>
      </c>
      <c r="Z38" s="2" t="s">
        <v>47</v>
      </c>
      <c r="AA38" s="222" t="s">
        <v>106</v>
      </c>
      <c r="AB38" s="2" t="s">
        <v>535</v>
      </c>
      <c r="AC38" s="5">
        <v>0</v>
      </c>
      <c r="AD38" s="5">
        <v>1</v>
      </c>
      <c r="AE38" s="5">
        <v>0</v>
      </c>
      <c r="AF38" s="5">
        <v>0</v>
      </c>
      <c r="AG38" s="6" t="s">
        <v>601</v>
      </c>
      <c r="AH38" s="54" t="s">
        <v>602</v>
      </c>
    </row>
    <row r="39" spans="1:34" x14ac:dyDescent="0.35">
      <c r="A39" s="1" t="s">
        <v>603</v>
      </c>
      <c r="B39" s="67" t="s">
        <v>210</v>
      </c>
      <c r="C39" s="33" t="s">
        <v>604</v>
      </c>
      <c r="D39" s="33" t="s">
        <v>605</v>
      </c>
      <c r="E39" s="2" t="s">
        <v>87</v>
      </c>
      <c r="F39" s="2" t="s">
        <v>132</v>
      </c>
      <c r="G39" s="2" t="s">
        <v>585</v>
      </c>
      <c r="H39" s="2" t="s">
        <v>606</v>
      </c>
      <c r="I39" s="2" t="s">
        <v>152</v>
      </c>
      <c r="J39" s="2">
        <v>4</v>
      </c>
      <c r="K39" s="2" t="s">
        <v>59</v>
      </c>
      <c r="L39" s="3">
        <v>865131</v>
      </c>
      <c r="M39" s="3">
        <v>134829</v>
      </c>
      <c r="N39" s="233">
        <f>SUM(L39,M39)</f>
        <v>999960</v>
      </c>
      <c r="O39" s="25">
        <v>43943</v>
      </c>
      <c r="P39" s="333" t="s">
        <v>44</v>
      </c>
      <c r="Q39" s="3">
        <v>0</v>
      </c>
      <c r="R39" s="3">
        <v>0</v>
      </c>
      <c r="S39" s="2" t="s">
        <v>45</v>
      </c>
      <c r="T39" s="2" t="s">
        <v>45</v>
      </c>
      <c r="U39" s="2" t="s">
        <v>46</v>
      </c>
      <c r="V39" s="4">
        <v>44065</v>
      </c>
      <c r="W39" s="2" t="s">
        <v>60</v>
      </c>
      <c r="X39" s="4">
        <v>44075</v>
      </c>
      <c r="Y39" s="4">
        <v>45900</v>
      </c>
      <c r="Z39" s="2" t="s">
        <v>47</v>
      </c>
      <c r="AA39" s="2"/>
      <c r="AB39" s="2" t="s">
        <v>535</v>
      </c>
      <c r="AC39" s="5">
        <v>0</v>
      </c>
      <c r="AD39" s="5">
        <v>0</v>
      </c>
      <c r="AE39" s="5">
        <v>0</v>
      </c>
      <c r="AF39" s="5">
        <v>0</v>
      </c>
      <c r="AG39" s="6" t="s">
        <v>46</v>
      </c>
      <c r="AH39" s="54" t="s">
        <v>46</v>
      </c>
    </row>
    <row r="40" spans="1:34" x14ac:dyDescent="0.35">
      <c r="A40" s="1" t="s">
        <v>613</v>
      </c>
      <c r="B40" s="67" t="s">
        <v>35</v>
      </c>
      <c r="C40" s="33" t="s">
        <v>185</v>
      </c>
      <c r="D40" s="33" t="s">
        <v>614</v>
      </c>
      <c r="E40" s="2" t="s">
        <v>87</v>
      </c>
      <c r="F40" s="2" t="s">
        <v>96</v>
      </c>
      <c r="G40" s="2" t="s">
        <v>97</v>
      </c>
      <c r="H40" s="2"/>
      <c r="I40" s="2" t="s">
        <v>42</v>
      </c>
      <c r="J40" s="2">
        <v>4</v>
      </c>
      <c r="K40" s="2" t="s">
        <v>96</v>
      </c>
      <c r="L40" s="3">
        <v>381404</v>
      </c>
      <c r="M40" s="3">
        <v>145241</v>
      </c>
      <c r="N40" s="233">
        <f>SUM(L40,M40)</f>
        <v>526645</v>
      </c>
      <c r="O40" s="25">
        <v>43664</v>
      </c>
      <c r="P40" s="333" t="s">
        <v>44</v>
      </c>
      <c r="Q40" s="3">
        <v>0</v>
      </c>
      <c r="R40" s="3">
        <v>0</v>
      </c>
      <c r="S40" s="2" t="s">
        <v>45</v>
      </c>
      <c r="T40" s="2" t="s">
        <v>45</v>
      </c>
      <c r="U40" s="2" t="s">
        <v>46</v>
      </c>
      <c r="V40" s="4">
        <v>43825</v>
      </c>
      <c r="W40" s="2" t="s">
        <v>44</v>
      </c>
      <c r="X40" s="4">
        <v>43845</v>
      </c>
      <c r="Y40" s="4">
        <v>45671</v>
      </c>
      <c r="Z40" s="2" t="s">
        <v>47</v>
      </c>
      <c r="AA40" s="2"/>
      <c r="AB40" s="2" t="s">
        <v>535</v>
      </c>
      <c r="AC40" s="5">
        <v>0</v>
      </c>
      <c r="AD40" s="5">
        <v>5</v>
      </c>
      <c r="AE40" s="5">
        <v>0</v>
      </c>
      <c r="AF40" s="5">
        <v>0</v>
      </c>
      <c r="AG40" s="6" t="s">
        <v>615</v>
      </c>
      <c r="AH40" s="54" t="s">
        <v>616</v>
      </c>
    </row>
    <row r="41" spans="1:34" x14ac:dyDescent="0.35">
      <c r="A41" s="1" t="s">
        <v>769</v>
      </c>
      <c r="B41" s="67" t="s">
        <v>53</v>
      </c>
      <c r="C41" s="33" t="s">
        <v>54</v>
      </c>
      <c r="D41" s="33" t="s">
        <v>770</v>
      </c>
      <c r="E41" s="2" t="s">
        <v>87</v>
      </c>
      <c r="F41" s="2" t="s">
        <v>316</v>
      </c>
      <c r="G41" s="2" t="s">
        <v>771</v>
      </c>
      <c r="H41" s="2"/>
      <c r="I41" s="2" t="s">
        <v>42</v>
      </c>
      <c r="J41" s="2">
        <v>4</v>
      </c>
      <c r="K41" s="2" t="s">
        <v>59</v>
      </c>
      <c r="L41" s="3">
        <v>113658</v>
      </c>
      <c r="M41" s="3">
        <v>41572</v>
      </c>
      <c r="N41" s="233">
        <f>SUM(L41,M41)</f>
        <v>155230</v>
      </c>
      <c r="O41" s="25">
        <v>43773</v>
      </c>
      <c r="P41" s="333" t="s">
        <v>44</v>
      </c>
      <c r="Q41" s="3">
        <v>0</v>
      </c>
      <c r="R41" s="3">
        <v>0</v>
      </c>
      <c r="S41" s="2" t="s">
        <v>45</v>
      </c>
      <c r="T41" s="2" t="s">
        <v>45</v>
      </c>
      <c r="U41" s="2" t="s">
        <v>46</v>
      </c>
      <c r="V41" s="4">
        <v>43966</v>
      </c>
      <c r="W41" s="2" t="s">
        <v>60</v>
      </c>
      <c r="X41" s="4">
        <v>44075</v>
      </c>
      <c r="Y41" s="4">
        <v>44804</v>
      </c>
      <c r="Z41" s="2" t="s">
        <v>47</v>
      </c>
      <c r="AA41" s="2"/>
      <c r="AB41" s="2" t="s">
        <v>772</v>
      </c>
      <c r="AC41" s="5">
        <v>0</v>
      </c>
      <c r="AD41" s="5">
        <v>1</v>
      </c>
      <c r="AE41" s="5">
        <v>0</v>
      </c>
      <c r="AF41" s="5">
        <v>0</v>
      </c>
      <c r="AG41" s="6" t="s">
        <v>773</v>
      </c>
      <c r="AH41" s="54" t="s">
        <v>774</v>
      </c>
    </row>
    <row r="42" spans="1:34" hidden="1" x14ac:dyDescent="0.35">
      <c r="A42" s="1" t="s">
        <v>340</v>
      </c>
      <c r="B42" s="67" t="s">
        <v>84</v>
      </c>
      <c r="C42" s="33" t="s">
        <v>245</v>
      </c>
      <c r="D42" s="33" t="s">
        <v>341</v>
      </c>
      <c r="E42" s="2" t="s">
        <v>342</v>
      </c>
      <c r="F42" s="2" t="s">
        <v>343</v>
      </c>
      <c r="G42" s="2" t="s">
        <v>46</v>
      </c>
      <c r="H42" s="2" t="s">
        <v>344</v>
      </c>
      <c r="I42" s="2" t="s">
        <v>152</v>
      </c>
      <c r="J42" s="2">
        <v>5</v>
      </c>
      <c r="K42" s="2" t="s">
        <v>59</v>
      </c>
      <c r="L42" s="3">
        <v>130000</v>
      </c>
      <c r="M42" s="3">
        <v>0</v>
      </c>
      <c r="N42" s="233">
        <f>SUM(L42,M42)</f>
        <v>130000</v>
      </c>
      <c r="O42" s="25">
        <v>43997</v>
      </c>
      <c r="P42" s="2" t="s">
        <v>44</v>
      </c>
      <c r="Q42" s="3">
        <v>0</v>
      </c>
      <c r="R42" s="3">
        <v>0</v>
      </c>
      <c r="S42" s="2" t="s">
        <v>45</v>
      </c>
      <c r="T42" s="2" t="s">
        <v>45</v>
      </c>
      <c r="U42" s="2" t="s">
        <v>46</v>
      </c>
      <c r="V42" s="4">
        <v>44180</v>
      </c>
      <c r="W42" s="2" t="s">
        <v>60</v>
      </c>
      <c r="X42" s="4">
        <v>44348</v>
      </c>
      <c r="Y42" s="4">
        <v>45657</v>
      </c>
      <c r="Z42" s="2" t="s">
        <v>47</v>
      </c>
      <c r="AA42" s="2"/>
      <c r="AB42" s="2" t="s">
        <v>294</v>
      </c>
      <c r="AC42" s="5">
        <v>0</v>
      </c>
      <c r="AD42" s="5">
        <v>0</v>
      </c>
      <c r="AE42" s="5">
        <v>0</v>
      </c>
      <c r="AF42" s="5">
        <v>5</v>
      </c>
      <c r="AG42" s="6" t="s">
        <v>345</v>
      </c>
      <c r="AH42" s="54" t="s">
        <v>346</v>
      </c>
    </row>
    <row r="43" spans="1:34" x14ac:dyDescent="0.35">
      <c r="A43" s="7" t="s">
        <v>769</v>
      </c>
      <c r="B43" s="200" t="s">
        <v>53</v>
      </c>
      <c r="C43" s="9" t="s">
        <v>54</v>
      </c>
      <c r="D43" s="9" t="s">
        <v>1108</v>
      </c>
      <c r="E43" s="8" t="s">
        <v>87</v>
      </c>
      <c r="F43" s="8" t="s">
        <v>316</v>
      </c>
      <c r="G43" s="8" t="s">
        <v>1109</v>
      </c>
      <c r="H43" s="8" t="s">
        <v>1110</v>
      </c>
      <c r="I43" s="8" t="s">
        <v>42</v>
      </c>
      <c r="J43" s="8">
        <v>4</v>
      </c>
      <c r="K43" s="8" t="s">
        <v>43</v>
      </c>
      <c r="L43" s="11">
        <v>1035075</v>
      </c>
      <c r="M43" s="11">
        <v>414016</v>
      </c>
      <c r="N43" s="236">
        <f>SUM(L43,M43)</f>
        <v>1449091</v>
      </c>
      <c r="O43" s="26">
        <v>43782</v>
      </c>
      <c r="P43" s="337" t="s">
        <v>44</v>
      </c>
      <c r="Q43" s="11">
        <f>N43</f>
        <v>1449091</v>
      </c>
      <c r="R43" s="11">
        <v>0</v>
      </c>
      <c r="S43" s="8" t="s">
        <v>45</v>
      </c>
      <c r="T43" s="8" t="s">
        <v>45</v>
      </c>
      <c r="U43" s="8" t="s">
        <v>46</v>
      </c>
      <c r="V43" s="12">
        <v>43966</v>
      </c>
      <c r="W43" s="8" t="s">
        <v>60</v>
      </c>
      <c r="X43" s="12">
        <v>44075</v>
      </c>
      <c r="Y43" s="12">
        <v>44804</v>
      </c>
      <c r="Z43" s="8" t="s">
        <v>915</v>
      </c>
      <c r="AA43" s="61" t="s">
        <v>525</v>
      </c>
      <c r="AB43" s="8" t="s">
        <v>535</v>
      </c>
      <c r="AC43" s="13">
        <v>0</v>
      </c>
      <c r="AD43" s="13">
        <v>1</v>
      </c>
      <c r="AE43" s="13">
        <v>0</v>
      </c>
      <c r="AF43" s="13">
        <v>0</v>
      </c>
      <c r="AG43" s="14" t="s">
        <v>773</v>
      </c>
      <c r="AH43" s="56" t="s">
        <v>774</v>
      </c>
    </row>
    <row r="44" spans="1:34" hidden="1" x14ac:dyDescent="0.35">
      <c r="A44" s="1" t="s">
        <v>355</v>
      </c>
      <c r="B44" s="67" t="s">
        <v>35</v>
      </c>
      <c r="C44" s="33" t="s">
        <v>156</v>
      </c>
      <c r="D44" s="33" t="s">
        <v>356</v>
      </c>
      <c r="E44" s="2" t="s">
        <v>357</v>
      </c>
      <c r="F44" s="2" t="s">
        <v>358</v>
      </c>
      <c r="G44" s="2" t="s">
        <v>46</v>
      </c>
      <c r="H44" s="2" t="s">
        <v>359</v>
      </c>
      <c r="I44" s="2" t="s">
        <v>152</v>
      </c>
      <c r="J44" s="2">
        <v>4</v>
      </c>
      <c r="K44" s="2" t="s">
        <v>59</v>
      </c>
      <c r="L44" s="3">
        <v>108178</v>
      </c>
      <c r="M44" s="3">
        <v>8654</v>
      </c>
      <c r="N44" s="233">
        <f>SUM(L44,M44)</f>
        <v>116832</v>
      </c>
      <c r="O44" s="25">
        <v>43665</v>
      </c>
      <c r="P44" s="2" t="s">
        <v>44</v>
      </c>
      <c r="Q44" s="3">
        <v>0</v>
      </c>
      <c r="R44" s="3">
        <v>0</v>
      </c>
      <c r="S44" s="2" t="s">
        <v>45</v>
      </c>
      <c r="T44" s="2" t="s">
        <v>45</v>
      </c>
      <c r="U44" s="2" t="s">
        <v>46</v>
      </c>
      <c r="V44" s="4">
        <v>43845</v>
      </c>
      <c r="W44" s="2" t="s">
        <v>44</v>
      </c>
      <c r="X44" s="4">
        <v>43862</v>
      </c>
      <c r="Y44" s="4">
        <v>44592</v>
      </c>
      <c r="Z44" s="2" t="s">
        <v>47</v>
      </c>
      <c r="AA44" s="2"/>
      <c r="AB44" s="2" t="s">
        <v>294</v>
      </c>
      <c r="AC44" s="5">
        <v>0</v>
      </c>
      <c r="AD44" s="5">
        <v>1</v>
      </c>
      <c r="AE44" s="5">
        <v>0</v>
      </c>
      <c r="AF44" s="5">
        <v>0</v>
      </c>
      <c r="AG44" s="6" t="s">
        <v>360</v>
      </c>
      <c r="AH44" s="54" t="s">
        <v>361</v>
      </c>
    </row>
    <row r="45" spans="1:34" hidden="1" x14ac:dyDescent="0.35">
      <c r="A45" s="1" t="s">
        <v>362</v>
      </c>
      <c r="B45" s="67" t="s">
        <v>363</v>
      </c>
      <c r="C45" s="33" t="s">
        <v>364</v>
      </c>
      <c r="D45" s="33" t="s">
        <v>365</v>
      </c>
      <c r="E45" s="2" t="s">
        <v>308</v>
      </c>
      <c r="F45" s="2" t="s">
        <v>366</v>
      </c>
      <c r="G45" s="2" t="s">
        <v>367</v>
      </c>
      <c r="H45" s="2" t="s">
        <v>368</v>
      </c>
      <c r="I45" s="2" t="s">
        <v>42</v>
      </c>
      <c r="J45" s="2">
        <v>5</v>
      </c>
      <c r="K45" s="2" t="s">
        <v>59</v>
      </c>
      <c r="L45" s="3">
        <v>678835</v>
      </c>
      <c r="M45" s="3">
        <v>235311</v>
      </c>
      <c r="N45" s="233">
        <f>SUM(L45,M45)</f>
        <v>914146</v>
      </c>
      <c r="O45" s="25">
        <v>44216</v>
      </c>
      <c r="P45" s="2" t="s">
        <v>60</v>
      </c>
      <c r="Q45" s="3">
        <v>0</v>
      </c>
      <c r="R45" s="3">
        <v>228588</v>
      </c>
      <c r="S45" s="2" t="s">
        <v>45</v>
      </c>
      <c r="T45" s="2" t="s">
        <v>45</v>
      </c>
      <c r="U45" s="2" t="s">
        <v>369</v>
      </c>
      <c r="V45" s="4">
        <v>44440</v>
      </c>
      <c r="W45" s="2" t="s">
        <v>130</v>
      </c>
      <c r="X45" s="4">
        <v>44470</v>
      </c>
      <c r="Y45" s="4">
        <v>45565</v>
      </c>
      <c r="Z45" s="2" t="s">
        <v>47</v>
      </c>
      <c r="AA45" s="2"/>
      <c r="AB45" s="2" t="s">
        <v>294</v>
      </c>
      <c r="AC45" s="5">
        <v>0</v>
      </c>
      <c r="AD45" s="5">
        <v>0</v>
      </c>
      <c r="AE45" s="5">
        <v>0</v>
      </c>
      <c r="AF45" s="5">
        <v>0</v>
      </c>
      <c r="AG45" s="6" t="s">
        <v>312</v>
      </c>
      <c r="AH45" s="54" t="s">
        <v>370</v>
      </c>
    </row>
    <row r="46" spans="1:34" x14ac:dyDescent="0.35">
      <c r="A46" s="7" t="s">
        <v>532</v>
      </c>
      <c r="B46" s="200" t="s">
        <v>35</v>
      </c>
      <c r="C46" s="9" t="s">
        <v>471</v>
      </c>
      <c r="D46" s="9" t="s">
        <v>533</v>
      </c>
      <c r="E46" s="8" t="s">
        <v>87</v>
      </c>
      <c r="F46" s="8" t="s">
        <v>96</v>
      </c>
      <c r="G46" s="8" t="s">
        <v>97</v>
      </c>
      <c r="H46" s="61"/>
      <c r="I46" s="8" t="s">
        <v>42</v>
      </c>
      <c r="J46" s="8">
        <v>5</v>
      </c>
      <c r="K46" s="8" t="s">
        <v>96</v>
      </c>
      <c r="L46" s="11">
        <v>390418</v>
      </c>
      <c r="M46" s="11">
        <v>148381</v>
      </c>
      <c r="N46" s="236">
        <f>SUM(L46,M46)</f>
        <v>538799</v>
      </c>
      <c r="O46" s="26">
        <v>43664</v>
      </c>
      <c r="P46" s="337" t="s">
        <v>44</v>
      </c>
      <c r="Q46" s="11">
        <v>538799</v>
      </c>
      <c r="R46" s="11">
        <v>0</v>
      </c>
      <c r="S46" s="8" t="s">
        <v>45</v>
      </c>
      <c r="T46" s="8" t="s">
        <v>45</v>
      </c>
      <c r="U46" s="8" t="s">
        <v>46</v>
      </c>
      <c r="V46" s="12">
        <v>43862</v>
      </c>
      <c r="W46" s="8" t="s">
        <v>60</v>
      </c>
      <c r="X46" s="12">
        <v>44045</v>
      </c>
      <c r="Y46" s="12">
        <v>45870</v>
      </c>
      <c r="Z46" s="8" t="s">
        <v>915</v>
      </c>
      <c r="AA46" s="61" t="s">
        <v>525</v>
      </c>
      <c r="AB46" s="8" t="s">
        <v>535</v>
      </c>
      <c r="AC46" s="13">
        <v>0</v>
      </c>
      <c r="AD46" s="13">
        <v>2</v>
      </c>
      <c r="AE46" s="13">
        <v>0</v>
      </c>
      <c r="AF46" s="13">
        <v>21</v>
      </c>
      <c r="AG46" s="14" t="s">
        <v>1120</v>
      </c>
      <c r="AH46" s="56" t="s">
        <v>1121</v>
      </c>
    </row>
    <row r="47" spans="1:34" hidden="1" x14ac:dyDescent="0.35">
      <c r="A47" s="1" t="s">
        <v>378</v>
      </c>
      <c r="B47" s="67" t="s">
        <v>210</v>
      </c>
      <c r="C47" s="33" t="s">
        <v>379</v>
      </c>
      <c r="D47" s="33" t="s">
        <v>380</v>
      </c>
      <c r="E47" s="2" t="s">
        <v>110</v>
      </c>
      <c r="F47" s="2" t="s">
        <v>205</v>
      </c>
      <c r="G47" s="2" t="s">
        <v>46</v>
      </c>
      <c r="H47" s="2" t="s">
        <v>381</v>
      </c>
      <c r="I47" s="2" t="s">
        <v>152</v>
      </c>
      <c r="J47" s="2">
        <v>5</v>
      </c>
      <c r="K47" s="2" t="s">
        <v>59</v>
      </c>
      <c r="L47" s="3">
        <v>128350</v>
      </c>
      <c r="M47" s="3">
        <v>0</v>
      </c>
      <c r="N47" s="233">
        <f>SUM(L47,M47)</f>
        <v>128350</v>
      </c>
      <c r="O47" s="25">
        <v>44271</v>
      </c>
      <c r="P47" s="2" t="s">
        <v>60</v>
      </c>
      <c r="Q47" s="3">
        <v>0</v>
      </c>
      <c r="R47" s="3">
        <v>0</v>
      </c>
      <c r="S47" s="2" t="s">
        <v>45</v>
      </c>
      <c r="T47" s="2" t="s">
        <v>45</v>
      </c>
      <c r="U47" s="2" t="s">
        <v>46</v>
      </c>
      <c r="V47" s="4">
        <v>44440</v>
      </c>
      <c r="W47" s="2" t="s">
        <v>130</v>
      </c>
      <c r="X47" s="4">
        <v>44440</v>
      </c>
      <c r="Y47" s="4">
        <v>44803</v>
      </c>
      <c r="Z47" s="2" t="s">
        <v>47</v>
      </c>
      <c r="AA47" s="2"/>
      <c r="AB47" s="2" t="s">
        <v>294</v>
      </c>
      <c r="AC47" s="5">
        <v>0</v>
      </c>
      <c r="AD47" s="5">
        <v>0</v>
      </c>
      <c r="AE47" s="5">
        <v>0</v>
      </c>
      <c r="AF47" s="5">
        <v>0</v>
      </c>
      <c r="AG47" s="6" t="s">
        <v>382</v>
      </c>
      <c r="AH47" s="54" t="s">
        <v>383</v>
      </c>
    </row>
    <row r="48" spans="1:34" x14ac:dyDescent="0.35">
      <c r="A48" s="1" t="s">
        <v>140</v>
      </c>
      <c r="B48" s="67" t="s">
        <v>84</v>
      </c>
      <c r="C48" s="33" t="s">
        <v>85</v>
      </c>
      <c r="D48" s="33" t="s">
        <v>148</v>
      </c>
      <c r="E48" s="2" t="s">
        <v>87</v>
      </c>
      <c r="F48" s="2" t="s">
        <v>149</v>
      </c>
      <c r="G48" s="2" t="s">
        <v>150</v>
      </c>
      <c r="H48" s="2" t="s">
        <v>151</v>
      </c>
      <c r="I48" s="2" t="s">
        <v>152</v>
      </c>
      <c r="J48" s="2">
        <v>4</v>
      </c>
      <c r="K48" s="2" t="s">
        <v>59</v>
      </c>
      <c r="L48" s="3">
        <v>176785</v>
      </c>
      <c r="M48" s="3">
        <v>42639</v>
      </c>
      <c r="N48" s="233">
        <f>SUM(L48,M48)</f>
        <v>219424</v>
      </c>
      <c r="O48" s="25">
        <v>44312</v>
      </c>
      <c r="P48" s="333" t="s">
        <v>60</v>
      </c>
      <c r="Q48" s="3">
        <v>0</v>
      </c>
      <c r="R48" s="3">
        <v>0</v>
      </c>
      <c r="S48" s="2" t="s">
        <v>45</v>
      </c>
      <c r="T48" s="2" t="s">
        <v>45</v>
      </c>
      <c r="U48" s="2" t="s">
        <v>46</v>
      </c>
      <c r="V48" s="4">
        <v>44486</v>
      </c>
      <c r="W48" s="2" t="s">
        <v>130</v>
      </c>
      <c r="X48" s="4">
        <v>44696</v>
      </c>
      <c r="Y48" s="4">
        <v>45424</v>
      </c>
      <c r="Z48" s="2" t="s">
        <v>47</v>
      </c>
      <c r="AA48" s="2"/>
      <c r="AB48" s="2" t="s">
        <v>48</v>
      </c>
      <c r="AC48" s="5">
        <v>0</v>
      </c>
      <c r="AD48" s="5">
        <v>1</v>
      </c>
      <c r="AE48" s="5">
        <v>0</v>
      </c>
      <c r="AF48" s="5">
        <v>0</v>
      </c>
      <c r="AG48" s="6" t="s">
        <v>153</v>
      </c>
      <c r="AH48" s="54" t="s">
        <v>154</v>
      </c>
    </row>
    <row r="49" spans="1:34" x14ac:dyDescent="0.35">
      <c r="A49" s="1" t="s">
        <v>155</v>
      </c>
      <c r="B49" s="67" t="s">
        <v>35</v>
      </c>
      <c r="C49" s="33" t="s">
        <v>156</v>
      </c>
      <c r="D49" s="33" t="s">
        <v>157</v>
      </c>
      <c r="E49" s="2" t="s">
        <v>87</v>
      </c>
      <c r="F49" s="2" t="s">
        <v>96</v>
      </c>
      <c r="G49" s="2" t="s">
        <v>158</v>
      </c>
      <c r="H49" s="2" t="s">
        <v>159</v>
      </c>
      <c r="I49" s="2" t="s">
        <v>42</v>
      </c>
      <c r="J49" s="2">
        <v>5</v>
      </c>
      <c r="K49" s="2" t="s">
        <v>59</v>
      </c>
      <c r="L49" s="3">
        <v>367939</v>
      </c>
      <c r="M49" s="3">
        <v>132061</v>
      </c>
      <c r="N49" s="233">
        <f>SUM(L49,M49)</f>
        <v>500000</v>
      </c>
      <c r="O49" s="25">
        <v>44039</v>
      </c>
      <c r="P49" s="333" t="s">
        <v>60</v>
      </c>
      <c r="Q49" s="3">
        <v>0</v>
      </c>
      <c r="R49" s="3">
        <v>0</v>
      </c>
      <c r="S49" s="2" t="s">
        <v>45</v>
      </c>
      <c r="T49" s="2" t="s">
        <v>45</v>
      </c>
      <c r="U49" s="2" t="s">
        <v>46</v>
      </c>
      <c r="V49" s="4">
        <v>44227</v>
      </c>
      <c r="W49" s="2" t="s">
        <v>60</v>
      </c>
      <c r="X49" s="4">
        <v>44348</v>
      </c>
      <c r="Y49" s="4">
        <v>46173</v>
      </c>
      <c r="Z49" s="2" t="s">
        <v>47</v>
      </c>
      <c r="AA49" s="2"/>
      <c r="AB49" s="2" t="s">
        <v>48</v>
      </c>
      <c r="AC49" s="5">
        <v>0</v>
      </c>
      <c r="AD49" s="5">
        <v>2</v>
      </c>
      <c r="AE49" s="5">
        <v>0</v>
      </c>
      <c r="AF49" s="5">
        <v>0</v>
      </c>
      <c r="AG49" s="6" t="s">
        <v>160</v>
      </c>
      <c r="AH49" s="54" t="s">
        <v>161</v>
      </c>
    </row>
    <row r="50" spans="1:34" hidden="1" x14ac:dyDescent="0.35">
      <c r="A50" s="1" t="s">
        <v>340</v>
      </c>
      <c r="B50" s="67" t="s">
        <v>84</v>
      </c>
      <c r="C50" s="33" t="s">
        <v>245</v>
      </c>
      <c r="D50" s="33" t="s">
        <v>395</v>
      </c>
      <c r="E50" s="2" t="s">
        <v>342</v>
      </c>
      <c r="F50" s="2" t="s">
        <v>343</v>
      </c>
      <c r="G50" s="2" t="s">
        <v>46</v>
      </c>
      <c r="H50" s="2" t="s">
        <v>396</v>
      </c>
      <c r="I50" s="2" t="s">
        <v>152</v>
      </c>
      <c r="J50" s="2">
        <v>5</v>
      </c>
      <c r="K50" s="2" t="s">
        <v>59</v>
      </c>
      <c r="L50" s="3">
        <v>130000</v>
      </c>
      <c r="M50" s="3">
        <v>0</v>
      </c>
      <c r="N50" s="233">
        <f>SUM(L50,M50)</f>
        <v>130000</v>
      </c>
      <c r="O50" s="25">
        <v>44362</v>
      </c>
      <c r="P50" s="2" t="s">
        <v>60</v>
      </c>
      <c r="Q50" s="3">
        <v>0</v>
      </c>
      <c r="R50" s="3">
        <v>0</v>
      </c>
      <c r="S50" s="2" t="s">
        <v>45</v>
      </c>
      <c r="T50" s="2" t="s">
        <v>45</v>
      </c>
      <c r="U50" s="2" t="s">
        <v>46</v>
      </c>
      <c r="V50" s="4">
        <v>44545</v>
      </c>
      <c r="W50" s="2" t="s">
        <v>130</v>
      </c>
      <c r="X50" s="4">
        <v>44713</v>
      </c>
      <c r="Y50" s="4">
        <v>46022</v>
      </c>
      <c r="Z50" s="2" t="s">
        <v>47</v>
      </c>
      <c r="AA50" s="2"/>
      <c r="AB50" s="2" t="s">
        <v>294</v>
      </c>
      <c r="AC50" s="5">
        <v>0</v>
      </c>
      <c r="AD50" s="5">
        <v>0</v>
      </c>
      <c r="AE50" s="5">
        <v>0</v>
      </c>
      <c r="AF50" s="5">
        <v>5</v>
      </c>
      <c r="AG50" s="6" t="s">
        <v>345</v>
      </c>
      <c r="AH50" s="54" t="s">
        <v>346</v>
      </c>
    </row>
    <row r="51" spans="1:34" x14ac:dyDescent="0.35">
      <c r="A51" s="1" t="s">
        <v>187</v>
      </c>
      <c r="B51" s="67" t="s">
        <v>84</v>
      </c>
      <c r="C51" s="33" t="s">
        <v>188</v>
      </c>
      <c r="D51" s="33" t="s">
        <v>189</v>
      </c>
      <c r="E51" s="2" t="s">
        <v>87</v>
      </c>
      <c r="F51" s="2" t="s">
        <v>96</v>
      </c>
      <c r="G51" s="2" t="s">
        <v>158</v>
      </c>
      <c r="H51" s="2" t="s">
        <v>190</v>
      </c>
      <c r="I51" s="2" t="s">
        <v>42</v>
      </c>
      <c r="J51" s="2">
        <v>5</v>
      </c>
      <c r="K51" s="2" t="s">
        <v>59</v>
      </c>
      <c r="L51" s="3">
        <v>611385</v>
      </c>
      <c r="M51" s="3">
        <v>211678</v>
      </c>
      <c r="N51" s="233">
        <f>SUM(L51,M51)</f>
        <v>823063</v>
      </c>
      <c r="O51" s="25">
        <v>44054</v>
      </c>
      <c r="P51" s="333" t="s">
        <v>60</v>
      </c>
      <c r="Q51" s="3">
        <v>0</v>
      </c>
      <c r="R51" s="3">
        <v>0</v>
      </c>
      <c r="S51" s="2" t="s">
        <v>45</v>
      </c>
      <c r="T51" s="2" t="s">
        <v>45</v>
      </c>
      <c r="U51" s="2" t="s">
        <v>46</v>
      </c>
      <c r="V51" s="4">
        <v>44227</v>
      </c>
      <c r="W51" s="2" t="s">
        <v>130</v>
      </c>
      <c r="X51" s="4">
        <v>44378</v>
      </c>
      <c r="Y51" s="4">
        <v>46203</v>
      </c>
      <c r="Z51" s="2" t="s">
        <v>47</v>
      </c>
      <c r="AA51" s="2"/>
      <c r="AB51" s="2" t="s">
        <v>48</v>
      </c>
      <c r="AC51" s="5">
        <v>1</v>
      </c>
      <c r="AD51" s="5">
        <v>1</v>
      </c>
      <c r="AE51" s="5">
        <v>0</v>
      </c>
      <c r="AF51" s="5">
        <v>1</v>
      </c>
      <c r="AG51" s="6" t="s">
        <v>191</v>
      </c>
      <c r="AH51" s="54" t="s">
        <v>192</v>
      </c>
    </row>
    <row r="52" spans="1:34" x14ac:dyDescent="0.35">
      <c r="A52" s="1" t="s">
        <v>371</v>
      </c>
      <c r="B52" s="67" t="s">
        <v>84</v>
      </c>
      <c r="C52" s="33" t="s">
        <v>188</v>
      </c>
      <c r="D52" s="33" t="s">
        <v>372</v>
      </c>
      <c r="E52" s="2" t="s">
        <v>87</v>
      </c>
      <c r="F52" s="2" t="s">
        <v>373</v>
      </c>
      <c r="G52" s="2" t="s">
        <v>374</v>
      </c>
      <c r="H52" s="2" t="s">
        <v>375</v>
      </c>
      <c r="I52" s="2" t="s">
        <v>42</v>
      </c>
      <c r="J52" s="2">
        <v>5</v>
      </c>
      <c r="K52" s="2" t="s">
        <v>59</v>
      </c>
      <c r="L52" s="3">
        <v>194651</v>
      </c>
      <c r="M52" s="3">
        <v>74823</v>
      </c>
      <c r="N52" s="233">
        <f>SUM(L52,M52)</f>
        <v>269474</v>
      </c>
      <c r="O52" s="25">
        <v>44119</v>
      </c>
      <c r="P52" s="333" t="s">
        <v>60</v>
      </c>
      <c r="Q52" s="3">
        <v>0</v>
      </c>
      <c r="R52" s="3">
        <v>0</v>
      </c>
      <c r="S52" s="2" t="s">
        <v>45</v>
      </c>
      <c r="T52" s="2" t="s">
        <v>45</v>
      </c>
      <c r="U52" s="2" t="s">
        <v>46</v>
      </c>
      <c r="V52" s="4">
        <v>44220</v>
      </c>
      <c r="W52" s="2" t="s">
        <v>60</v>
      </c>
      <c r="X52" s="4">
        <v>44410</v>
      </c>
      <c r="Y52" s="4">
        <v>45505</v>
      </c>
      <c r="Z52" s="2" t="s">
        <v>47</v>
      </c>
      <c r="AA52" s="2"/>
      <c r="AB52" s="2" t="s">
        <v>294</v>
      </c>
      <c r="AC52" s="5">
        <v>0</v>
      </c>
      <c r="AD52" s="5">
        <v>0</v>
      </c>
      <c r="AE52" s="5">
        <v>1</v>
      </c>
      <c r="AF52" s="5">
        <v>1</v>
      </c>
      <c r="AG52" s="6" t="s">
        <v>376</v>
      </c>
      <c r="AH52" s="54" t="s">
        <v>377</v>
      </c>
    </row>
    <row r="53" spans="1:34" x14ac:dyDescent="0.35">
      <c r="A53" s="1" t="s">
        <v>384</v>
      </c>
      <c r="B53" s="67" t="s">
        <v>202</v>
      </c>
      <c r="C53" s="33" t="s">
        <v>203</v>
      </c>
      <c r="D53" s="33" t="s">
        <v>385</v>
      </c>
      <c r="E53" s="2" t="s">
        <v>87</v>
      </c>
      <c r="F53" s="2" t="s">
        <v>386</v>
      </c>
      <c r="G53" s="2" t="s">
        <v>387</v>
      </c>
      <c r="H53" s="2" t="s">
        <v>388</v>
      </c>
      <c r="I53" s="2" t="s">
        <v>42</v>
      </c>
      <c r="J53" s="2">
        <v>6</v>
      </c>
      <c r="K53" s="2" t="s">
        <v>43</v>
      </c>
      <c r="L53" s="3">
        <v>11363717</v>
      </c>
      <c r="M53" s="3">
        <v>1134185</v>
      </c>
      <c r="N53" s="233">
        <f>SUM(L53,M53)</f>
        <v>12497902</v>
      </c>
      <c r="O53" s="25">
        <v>43857</v>
      </c>
      <c r="P53" s="333" t="s">
        <v>60</v>
      </c>
      <c r="Q53" s="3">
        <v>0</v>
      </c>
      <c r="R53" s="3">
        <v>0</v>
      </c>
      <c r="S53" s="2" t="s">
        <v>45</v>
      </c>
      <c r="T53" s="2" t="s">
        <v>45</v>
      </c>
      <c r="U53" s="2" t="s">
        <v>46</v>
      </c>
      <c r="V53" s="4">
        <v>44378</v>
      </c>
      <c r="W53" s="2" t="s">
        <v>130</v>
      </c>
      <c r="X53" s="4">
        <v>44440</v>
      </c>
      <c r="Y53" s="4">
        <v>46265</v>
      </c>
      <c r="Z53" s="2" t="s">
        <v>47</v>
      </c>
      <c r="AA53" s="2"/>
      <c r="AB53" s="2" t="s">
        <v>294</v>
      </c>
      <c r="AC53" s="5">
        <v>2</v>
      </c>
      <c r="AD53" s="5">
        <v>2</v>
      </c>
      <c r="AE53" s="5">
        <v>0</v>
      </c>
      <c r="AF53" s="5">
        <v>48</v>
      </c>
      <c r="AG53" s="6" t="s">
        <v>389</v>
      </c>
      <c r="AH53" s="54" t="s">
        <v>390</v>
      </c>
    </row>
    <row r="54" spans="1:34" x14ac:dyDescent="0.35">
      <c r="A54" s="1" t="s">
        <v>326</v>
      </c>
      <c r="B54" s="67" t="s">
        <v>84</v>
      </c>
      <c r="C54" s="33" t="s">
        <v>327</v>
      </c>
      <c r="D54" s="33" t="s">
        <v>391</v>
      </c>
      <c r="E54" s="2" t="s">
        <v>87</v>
      </c>
      <c r="F54" s="2" t="s">
        <v>107</v>
      </c>
      <c r="G54" s="2" t="s">
        <v>329</v>
      </c>
      <c r="H54" s="2" t="s">
        <v>392</v>
      </c>
      <c r="I54" s="2" t="s">
        <v>152</v>
      </c>
      <c r="J54" s="2">
        <v>6</v>
      </c>
      <c r="K54" s="2" t="s">
        <v>43</v>
      </c>
      <c r="L54" s="3">
        <v>2625801</v>
      </c>
      <c r="M54" s="3">
        <v>374199</v>
      </c>
      <c r="N54" s="233">
        <f>SUM(L54,M54)</f>
        <v>3000000</v>
      </c>
      <c r="O54" s="25">
        <v>44252</v>
      </c>
      <c r="P54" s="333" t="s">
        <v>60</v>
      </c>
      <c r="Q54" s="3">
        <v>0</v>
      </c>
      <c r="R54" s="3">
        <v>0</v>
      </c>
      <c r="S54" s="2" t="s">
        <v>45</v>
      </c>
      <c r="T54" s="2" t="s">
        <v>45</v>
      </c>
      <c r="U54" s="2" t="s">
        <v>46</v>
      </c>
      <c r="V54" s="4">
        <v>44423</v>
      </c>
      <c r="W54" s="2" t="s">
        <v>130</v>
      </c>
      <c r="X54" s="4">
        <v>44470</v>
      </c>
      <c r="Y54" s="4">
        <v>46295</v>
      </c>
      <c r="Z54" s="2" t="s">
        <v>47</v>
      </c>
      <c r="AA54" s="2"/>
      <c r="AB54" s="2" t="s">
        <v>294</v>
      </c>
      <c r="AC54" s="5">
        <v>0</v>
      </c>
      <c r="AD54" s="5">
        <v>15</v>
      </c>
      <c r="AE54" s="5">
        <v>0</v>
      </c>
      <c r="AF54" s="5">
        <v>0</v>
      </c>
      <c r="AG54" s="6" t="s">
        <v>393</v>
      </c>
      <c r="AH54" s="54" t="s">
        <v>394</v>
      </c>
    </row>
    <row r="55" spans="1:34" hidden="1" x14ac:dyDescent="0.35">
      <c r="A55" s="1" t="s">
        <v>420</v>
      </c>
      <c r="B55" s="67" t="s">
        <v>363</v>
      </c>
      <c r="C55" s="33" t="s">
        <v>364</v>
      </c>
      <c r="D55" s="33" t="s">
        <v>421</v>
      </c>
      <c r="E55" s="2" t="s">
        <v>308</v>
      </c>
      <c r="F55" s="2" t="s">
        <v>309</v>
      </c>
      <c r="G55" s="2" t="s">
        <v>422</v>
      </c>
      <c r="H55" s="2" t="s">
        <v>423</v>
      </c>
      <c r="I55" s="2" t="s">
        <v>42</v>
      </c>
      <c r="J55" s="2">
        <v>5</v>
      </c>
      <c r="K55" s="2" t="s">
        <v>59</v>
      </c>
      <c r="L55" s="3">
        <v>142573</v>
      </c>
      <c r="M55" s="3">
        <v>29101</v>
      </c>
      <c r="N55" s="233">
        <f>SUM(L55,M55)</f>
        <v>171674</v>
      </c>
      <c r="O55" s="25">
        <v>44301</v>
      </c>
      <c r="P55" s="2" t="s">
        <v>60</v>
      </c>
      <c r="Q55" s="3">
        <v>0</v>
      </c>
      <c r="R55" s="3">
        <v>42918</v>
      </c>
      <c r="S55" s="2" t="s">
        <v>45</v>
      </c>
      <c r="T55" s="2" t="s">
        <v>45</v>
      </c>
      <c r="U55" s="2" t="s">
        <v>424</v>
      </c>
      <c r="V55" s="4">
        <v>44403</v>
      </c>
      <c r="W55" s="2" t="s">
        <v>130</v>
      </c>
      <c r="X55" s="4">
        <v>44470</v>
      </c>
      <c r="Y55" s="4">
        <v>46295</v>
      </c>
      <c r="Z55" s="2" t="s">
        <v>47</v>
      </c>
      <c r="AA55" s="2"/>
      <c r="AB55" s="2" t="s">
        <v>294</v>
      </c>
      <c r="AC55" s="5">
        <v>0</v>
      </c>
      <c r="AD55" s="5">
        <v>0</v>
      </c>
      <c r="AE55" s="5">
        <v>1</v>
      </c>
      <c r="AF55" s="5">
        <v>0</v>
      </c>
      <c r="AG55" s="6" t="s">
        <v>425</v>
      </c>
      <c r="AH55" s="54" t="s">
        <v>426</v>
      </c>
    </row>
    <row r="56" spans="1:34" x14ac:dyDescent="0.35">
      <c r="A56" s="1" t="s">
        <v>397</v>
      </c>
      <c r="B56" s="67" t="s">
        <v>84</v>
      </c>
      <c r="C56" s="33" t="s">
        <v>188</v>
      </c>
      <c r="D56" s="33" t="s">
        <v>398</v>
      </c>
      <c r="E56" s="2" t="s">
        <v>87</v>
      </c>
      <c r="F56" s="2" t="s">
        <v>132</v>
      </c>
      <c r="G56" s="2" t="s">
        <v>399</v>
      </c>
      <c r="H56" s="2" t="s">
        <v>400</v>
      </c>
      <c r="I56" s="2" t="s">
        <v>152</v>
      </c>
      <c r="J56" s="2">
        <v>5</v>
      </c>
      <c r="K56" s="2" t="s">
        <v>59</v>
      </c>
      <c r="L56" s="3">
        <v>871185</v>
      </c>
      <c r="M56" s="3">
        <v>128814</v>
      </c>
      <c r="N56" s="233">
        <f>SUM(L56,M56)</f>
        <v>999999</v>
      </c>
      <c r="O56" s="25">
        <v>44294</v>
      </c>
      <c r="P56" s="333" t="s">
        <v>60</v>
      </c>
      <c r="Q56" s="3">
        <v>0</v>
      </c>
      <c r="R56" s="3">
        <v>0</v>
      </c>
      <c r="S56" s="2" t="s">
        <v>45</v>
      </c>
      <c r="T56" s="2" t="s">
        <v>45</v>
      </c>
      <c r="U56" s="2" t="s">
        <v>46</v>
      </c>
      <c r="V56" s="4">
        <v>44501</v>
      </c>
      <c r="W56" s="2" t="s">
        <v>130</v>
      </c>
      <c r="X56" s="4">
        <v>44501</v>
      </c>
      <c r="Y56" s="4">
        <v>46691</v>
      </c>
      <c r="Z56" s="2" t="s">
        <v>47</v>
      </c>
      <c r="AA56" s="2"/>
      <c r="AB56" s="2" t="s">
        <v>294</v>
      </c>
      <c r="AC56" s="5">
        <v>0</v>
      </c>
      <c r="AD56" s="5">
        <v>0</v>
      </c>
      <c r="AE56" s="5">
        <v>0</v>
      </c>
      <c r="AF56" s="5">
        <v>60</v>
      </c>
      <c r="AG56" s="6" t="s">
        <v>401</v>
      </c>
      <c r="AH56" s="54" t="s">
        <v>402</v>
      </c>
    </row>
    <row r="57" spans="1:34" x14ac:dyDescent="0.35">
      <c r="A57" s="1" t="s">
        <v>347</v>
      </c>
      <c r="B57" s="67" t="s">
        <v>210</v>
      </c>
      <c r="C57" s="33" t="s">
        <v>348</v>
      </c>
      <c r="D57" s="33" t="s">
        <v>403</v>
      </c>
      <c r="E57" s="2" t="s">
        <v>87</v>
      </c>
      <c r="F57" s="2" t="s">
        <v>350</v>
      </c>
      <c r="G57" s="2" t="s">
        <v>404</v>
      </c>
      <c r="H57" s="2" t="s">
        <v>405</v>
      </c>
      <c r="I57" s="2" t="s">
        <v>42</v>
      </c>
      <c r="J57" s="2">
        <v>6</v>
      </c>
      <c r="K57" s="2" t="s">
        <v>43</v>
      </c>
      <c r="L57" s="3">
        <v>2567126</v>
      </c>
      <c r="M57" s="3">
        <v>432145</v>
      </c>
      <c r="N57" s="233">
        <f>SUM(L57,M57)</f>
        <v>2999271</v>
      </c>
      <c r="O57" s="25">
        <v>44208</v>
      </c>
      <c r="P57" s="333" t="s">
        <v>60</v>
      </c>
      <c r="Q57" s="3">
        <v>0</v>
      </c>
      <c r="R57" s="3">
        <v>0</v>
      </c>
      <c r="S57" s="2" t="s">
        <v>45</v>
      </c>
      <c r="T57" s="2" t="s">
        <v>45</v>
      </c>
      <c r="U57" s="2" t="s">
        <v>46</v>
      </c>
      <c r="V57" s="4">
        <v>44378</v>
      </c>
      <c r="W57" s="2" t="s">
        <v>130</v>
      </c>
      <c r="X57" s="4">
        <v>44378</v>
      </c>
      <c r="Y57" s="4">
        <v>46203</v>
      </c>
      <c r="Z57" s="2" t="s">
        <v>47</v>
      </c>
      <c r="AA57" s="2"/>
      <c r="AB57" s="2" t="s">
        <v>294</v>
      </c>
      <c r="AC57" s="5">
        <v>1</v>
      </c>
      <c r="AD57" s="5">
        <v>2</v>
      </c>
      <c r="AE57" s="5">
        <v>0</v>
      </c>
      <c r="AF57" s="5">
        <v>0</v>
      </c>
      <c r="AG57" s="6" t="s">
        <v>406</v>
      </c>
      <c r="AH57" s="54" t="s">
        <v>407</v>
      </c>
    </row>
    <row r="58" spans="1:34" hidden="1" x14ac:dyDescent="0.35">
      <c r="A58" s="1" t="s">
        <v>432</v>
      </c>
      <c r="B58" s="67" t="s">
        <v>35</v>
      </c>
      <c r="C58" s="33" t="s">
        <v>413</v>
      </c>
      <c r="D58" s="33" t="s">
        <v>433</v>
      </c>
      <c r="E58" s="2" t="s">
        <v>434</v>
      </c>
      <c r="F58" s="2" t="s">
        <v>435</v>
      </c>
      <c r="G58" s="2" t="s">
        <v>46</v>
      </c>
      <c r="H58" s="2" t="s">
        <v>436</v>
      </c>
      <c r="I58" s="2" t="s">
        <v>152</v>
      </c>
      <c r="J58" s="2">
        <v>5</v>
      </c>
      <c r="K58" s="2" t="s">
        <v>59</v>
      </c>
      <c r="L58" s="3">
        <v>150000</v>
      </c>
      <c r="M58" s="3">
        <v>0</v>
      </c>
      <c r="N58" s="233">
        <f>SUM(L58,M58)</f>
        <v>150000</v>
      </c>
      <c r="O58" s="25">
        <v>44454</v>
      </c>
      <c r="P58" s="2" t="s">
        <v>130</v>
      </c>
      <c r="Q58" s="3">
        <v>0</v>
      </c>
      <c r="R58" s="3">
        <v>0</v>
      </c>
      <c r="S58" s="2" t="s">
        <v>45</v>
      </c>
      <c r="T58" s="2" t="s">
        <v>45</v>
      </c>
      <c r="U58" s="2" t="s">
        <v>46</v>
      </c>
      <c r="V58" s="4">
        <v>44607</v>
      </c>
      <c r="W58" s="2" t="s">
        <v>198</v>
      </c>
      <c r="X58" s="4">
        <v>44819</v>
      </c>
      <c r="Y58" s="4">
        <v>45168</v>
      </c>
      <c r="Z58" s="2" t="s">
        <v>47</v>
      </c>
      <c r="AA58" s="2"/>
      <c r="AB58" s="2" t="s">
        <v>294</v>
      </c>
      <c r="AC58" s="5">
        <v>0</v>
      </c>
      <c r="AD58" s="5">
        <v>0</v>
      </c>
      <c r="AE58" s="5">
        <v>0</v>
      </c>
      <c r="AF58" s="5">
        <v>0</v>
      </c>
      <c r="AG58" s="6" t="s">
        <v>437</v>
      </c>
      <c r="AH58" s="54" t="s">
        <v>438</v>
      </c>
    </row>
    <row r="59" spans="1:34" hidden="1" x14ac:dyDescent="0.35">
      <c r="A59" s="1" t="s">
        <v>187</v>
      </c>
      <c r="B59" s="67" t="s">
        <v>84</v>
      </c>
      <c r="C59" s="33" t="s">
        <v>188</v>
      </c>
      <c r="D59" s="33" t="s">
        <v>439</v>
      </c>
      <c r="E59" s="2" t="s">
        <v>342</v>
      </c>
      <c r="F59" s="2" t="s">
        <v>343</v>
      </c>
      <c r="G59" s="2" t="s">
        <v>46</v>
      </c>
      <c r="H59" s="2" t="s">
        <v>235</v>
      </c>
      <c r="I59" s="2" t="s">
        <v>152</v>
      </c>
      <c r="J59" s="2">
        <v>5</v>
      </c>
      <c r="K59" s="2" t="s">
        <v>59</v>
      </c>
      <c r="L59" s="3">
        <v>130000</v>
      </c>
      <c r="M59" s="3">
        <v>0</v>
      </c>
      <c r="N59" s="233">
        <f>SUM(L59,M59)</f>
        <v>130000</v>
      </c>
      <c r="O59" s="25">
        <v>44727</v>
      </c>
      <c r="P59" s="2" t="s">
        <v>130</v>
      </c>
      <c r="Q59" s="3">
        <v>0</v>
      </c>
      <c r="R59" s="3">
        <v>0</v>
      </c>
      <c r="S59" s="2" t="s">
        <v>45</v>
      </c>
      <c r="T59" s="2" t="s">
        <v>45</v>
      </c>
      <c r="U59" s="2" t="s">
        <v>46</v>
      </c>
      <c r="V59" s="4">
        <v>44910</v>
      </c>
      <c r="W59" s="2" t="s">
        <v>198</v>
      </c>
      <c r="X59" s="4">
        <v>45078</v>
      </c>
      <c r="Y59" s="4">
        <v>46387</v>
      </c>
      <c r="Z59" s="2" t="s">
        <v>47</v>
      </c>
      <c r="AA59" s="2"/>
      <c r="AB59" s="2" t="s">
        <v>294</v>
      </c>
      <c r="AC59" s="5">
        <v>0</v>
      </c>
      <c r="AD59" s="5">
        <v>0</v>
      </c>
      <c r="AE59" s="5">
        <v>0</v>
      </c>
      <c r="AF59" s="5">
        <v>6</v>
      </c>
      <c r="AG59" s="70" t="s">
        <v>345</v>
      </c>
      <c r="AH59" s="80" t="s">
        <v>346</v>
      </c>
    </row>
    <row r="60" spans="1:34" x14ac:dyDescent="0.35">
      <c r="A60" s="1" t="s">
        <v>72</v>
      </c>
      <c r="B60" s="67" t="s">
        <v>35</v>
      </c>
      <c r="C60" s="33" t="s">
        <v>73</v>
      </c>
      <c r="D60" s="33" t="s">
        <v>408</v>
      </c>
      <c r="E60" s="2" t="s">
        <v>87</v>
      </c>
      <c r="F60" s="2" t="s">
        <v>96</v>
      </c>
      <c r="G60" s="2" t="s">
        <v>158</v>
      </c>
      <c r="H60" s="2" t="s">
        <v>409</v>
      </c>
      <c r="I60" s="2" t="s">
        <v>42</v>
      </c>
      <c r="J60" s="2">
        <v>5</v>
      </c>
      <c r="K60" s="2" t="s">
        <v>96</v>
      </c>
      <c r="L60" s="3">
        <v>391129</v>
      </c>
      <c r="M60" s="3">
        <v>155462</v>
      </c>
      <c r="N60" s="233">
        <f>SUM(L60,M60)</f>
        <v>546591</v>
      </c>
      <c r="O60" s="25">
        <v>44044</v>
      </c>
      <c r="P60" s="333" t="s">
        <v>60</v>
      </c>
      <c r="Q60" s="3">
        <v>0</v>
      </c>
      <c r="R60" s="3">
        <v>0</v>
      </c>
      <c r="S60" s="2" t="s">
        <v>45</v>
      </c>
      <c r="T60" s="2" t="s">
        <v>45</v>
      </c>
      <c r="U60" s="2" t="s">
        <v>46</v>
      </c>
      <c r="V60" s="4">
        <v>43862</v>
      </c>
      <c r="W60" s="2" t="s">
        <v>60</v>
      </c>
      <c r="X60" s="4">
        <v>44228</v>
      </c>
      <c r="Y60" s="4">
        <v>46053</v>
      </c>
      <c r="Z60" s="2" t="s">
        <v>47</v>
      </c>
      <c r="AA60" s="2"/>
      <c r="AB60" s="2" t="s">
        <v>294</v>
      </c>
      <c r="AC60" s="5">
        <v>0</v>
      </c>
      <c r="AD60" s="5">
        <v>1</v>
      </c>
      <c r="AE60" s="5">
        <v>0</v>
      </c>
      <c r="AF60" s="5">
        <v>1</v>
      </c>
      <c r="AG60" s="6" t="s">
        <v>410</v>
      </c>
      <c r="AH60" s="54" t="s">
        <v>411</v>
      </c>
    </row>
    <row r="61" spans="1:34" hidden="1" x14ac:dyDescent="0.35">
      <c r="A61" s="1" t="s">
        <v>447</v>
      </c>
      <c r="B61" s="67" t="s">
        <v>84</v>
      </c>
      <c r="C61" s="33" t="s">
        <v>94</v>
      </c>
      <c r="D61" s="33" t="s">
        <v>448</v>
      </c>
      <c r="E61" s="2" t="s">
        <v>135</v>
      </c>
      <c r="F61" s="2" t="s">
        <v>449</v>
      </c>
      <c r="G61" s="2" t="s">
        <v>450</v>
      </c>
      <c r="H61" s="2" t="s">
        <v>451</v>
      </c>
      <c r="I61" s="2" t="s">
        <v>42</v>
      </c>
      <c r="J61" s="2">
        <v>4</v>
      </c>
      <c r="K61" s="2" t="s">
        <v>59</v>
      </c>
      <c r="L61" s="3">
        <v>176871.45</v>
      </c>
      <c r="M61" s="3">
        <v>78375.05</v>
      </c>
      <c r="N61" s="233">
        <f>SUM(L61,M61)</f>
        <v>255246.5</v>
      </c>
      <c r="O61" s="25">
        <v>44616</v>
      </c>
      <c r="P61" s="2" t="s">
        <v>130</v>
      </c>
      <c r="Q61" s="3">
        <v>0</v>
      </c>
      <c r="R61" s="3">
        <v>0</v>
      </c>
      <c r="S61" s="2" t="s">
        <v>45</v>
      </c>
      <c r="T61" s="2" t="s">
        <v>45</v>
      </c>
      <c r="U61" s="2" t="s">
        <v>46</v>
      </c>
      <c r="V61" s="4">
        <v>44797</v>
      </c>
      <c r="W61" s="2" t="s">
        <v>130</v>
      </c>
      <c r="X61" s="4">
        <v>44797</v>
      </c>
      <c r="Y61" s="4">
        <v>45527</v>
      </c>
      <c r="Z61" s="2" t="s">
        <v>47</v>
      </c>
      <c r="AA61" s="99" t="s">
        <v>452</v>
      </c>
      <c r="AB61" s="2" t="s">
        <v>453</v>
      </c>
      <c r="AC61" s="5">
        <v>0</v>
      </c>
      <c r="AD61" s="5">
        <v>0</v>
      </c>
      <c r="AE61" s="5">
        <v>1</v>
      </c>
      <c r="AF61" s="5">
        <v>0</v>
      </c>
      <c r="AG61" s="6" t="s">
        <v>454</v>
      </c>
      <c r="AH61" s="54" t="s">
        <v>455</v>
      </c>
    </row>
    <row r="62" spans="1:34" hidden="1" x14ac:dyDescent="0.35">
      <c r="A62" s="1" t="s">
        <v>236</v>
      </c>
      <c r="B62" s="67" t="s">
        <v>35</v>
      </c>
      <c r="C62" s="33" t="s">
        <v>126</v>
      </c>
      <c r="D62" s="33" t="s">
        <v>456</v>
      </c>
      <c r="E62" s="2" t="s">
        <v>457</v>
      </c>
      <c r="F62" s="2" t="s">
        <v>458</v>
      </c>
      <c r="G62" s="2"/>
      <c r="H62" s="2" t="s">
        <v>459</v>
      </c>
      <c r="I62" s="2" t="s">
        <v>42</v>
      </c>
      <c r="J62" s="2">
        <v>4</v>
      </c>
      <c r="K62" s="2" t="s">
        <v>59</v>
      </c>
      <c r="L62" s="3">
        <v>245349</v>
      </c>
      <c r="M62" s="3">
        <v>90886</v>
      </c>
      <c r="N62" s="233">
        <f>SUM(L62,M62)</f>
        <v>336235</v>
      </c>
      <c r="O62" s="25">
        <v>44501</v>
      </c>
      <c r="P62" s="2" t="s">
        <v>130</v>
      </c>
      <c r="Q62" s="3">
        <v>0</v>
      </c>
      <c r="R62" s="3">
        <v>0</v>
      </c>
      <c r="S62" s="2" t="s">
        <v>45</v>
      </c>
      <c r="T62" s="2" t="s">
        <v>45</v>
      </c>
      <c r="U62" s="2" t="s">
        <v>46</v>
      </c>
      <c r="V62" s="4">
        <v>44565</v>
      </c>
      <c r="W62" s="2" t="s">
        <v>130</v>
      </c>
      <c r="X62" s="4">
        <v>44621</v>
      </c>
      <c r="Y62" s="4">
        <v>45716</v>
      </c>
      <c r="Z62" s="2" t="s">
        <v>47</v>
      </c>
      <c r="AA62" s="99" t="s">
        <v>460</v>
      </c>
      <c r="AB62" s="2" t="s">
        <v>453</v>
      </c>
      <c r="AC62" s="5">
        <v>0</v>
      </c>
      <c r="AD62" s="5">
        <v>1.5</v>
      </c>
      <c r="AE62" s="5">
        <v>0</v>
      </c>
      <c r="AF62" s="5">
        <v>0</v>
      </c>
      <c r="AG62" s="6" t="s">
        <v>461</v>
      </c>
      <c r="AH62" s="54" t="s">
        <v>462</v>
      </c>
    </row>
    <row r="63" spans="1:34" x14ac:dyDescent="0.35">
      <c r="A63" s="1" t="s">
        <v>412</v>
      </c>
      <c r="B63" s="67" t="s">
        <v>84</v>
      </c>
      <c r="C63" s="33" t="s">
        <v>413</v>
      </c>
      <c r="D63" s="33" t="s">
        <v>414</v>
      </c>
      <c r="E63" s="2" t="s">
        <v>87</v>
      </c>
      <c r="F63" s="2" t="s">
        <v>415</v>
      </c>
      <c r="G63" s="2" t="s">
        <v>416</v>
      </c>
      <c r="H63" s="2" t="s">
        <v>417</v>
      </c>
      <c r="I63" s="2" t="s">
        <v>42</v>
      </c>
      <c r="J63" s="2">
        <v>5</v>
      </c>
      <c r="K63" s="2" t="s">
        <v>59</v>
      </c>
      <c r="L63" s="3">
        <v>850432</v>
      </c>
      <c r="M63" s="3">
        <v>342911</v>
      </c>
      <c r="N63" s="233">
        <f>SUM(L63,M63)</f>
        <v>1193343</v>
      </c>
      <c r="O63" s="25">
        <v>44315</v>
      </c>
      <c r="P63" s="333" t="s">
        <v>60</v>
      </c>
      <c r="Q63" s="3">
        <v>0</v>
      </c>
      <c r="R63" s="3">
        <v>0</v>
      </c>
      <c r="S63" s="2" t="s">
        <v>45</v>
      </c>
      <c r="T63" s="2" t="s">
        <v>45</v>
      </c>
      <c r="U63" s="2" t="s">
        <v>46</v>
      </c>
      <c r="V63" s="4">
        <v>44593</v>
      </c>
      <c r="W63" s="2" t="s">
        <v>130</v>
      </c>
      <c r="X63" s="4">
        <v>44470</v>
      </c>
      <c r="Y63" s="4">
        <v>45930</v>
      </c>
      <c r="Z63" s="2" t="s">
        <v>47</v>
      </c>
      <c r="AA63" s="2"/>
      <c r="AB63" s="2" t="s">
        <v>294</v>
      </c>
      <c r="AC63" s="5">
        <v>0</v>
      </c>
      <c r="AD63" s="5">
        <v>4</v>
      </c>
      <c r="AE63" s="5">
        <v>0</v>
      </c>
      <c r="AF63" s="5">
        <v>0</v>
      </c>
      <c r="AG63" s="6" t="s">
        <v>418</v>
      </c>
      <c r="AH63" s="54" t="s">
        <v>419</v>
      </c>
    </row>
    <row r="64" spans="1:34" hidden="1" x14ac:dyDescent="0.35">
      <c r="A64" s="1" t="s">
        <v>470</v>
      </c>
      <c r="B64" s="67" t="s">
        <v>35</v>
      </c>
      <c r="C64" s="33" t="s">
        <v>471</v>
      </c>
      <c r="D64" s="33" t="s">
        <v>472</v>
      </c>
      <c r="E64" s="2" t="s">
        <v>308</v>
      </c>
      <c r="F64" s="2" t="s">
        <v>473</v>
      </c>
      <c r="G64" s="2"/>
      <c r="H64" s="2" t="s">
        <v>474</v>
      </c>
      <c r="I64" s="2" t="s">
        <v>152</v>
      </c>
      <c r="J64" s="2">
        <v>5</v>
      </c>
      <c r="K64" s="2" t="s">
        <v>59</v>
      </c>
      <c r="L64" s="3">
        <v>310337</v>
      </c>
      <c r="M64" s="3">
        <v>89663</v>
      </c>
      <c r="N64" s="233">
        <f>SUM(L64,M64)</f>
        <v>400000</v>
      </c>
      <c r="O64" s="25">
        <v>44722</v>
      </c>
      <c r="P64" s="2" t="s">
        <v>130</v>
      </c>
      <c r="Q64" s="3">
        <v>0</v>
      </c>
      <c r="R64" s="3">
        <v>0</v>
      </c>
      <c r="S64" s="2" t="s">
        <v>45</v>
      </c>
      <c r="T64" s="2" t="s">
        <v>45</v>
      </c>
      <c r="U64" s="2" t="s">
        <v>46</v>
      </c>
      <c r="V64" s="4">
        <v>44721</v>
      </c>
      <c r="W64" s="2" t="s">
        <v>198</v>
      </c>
      <c r="X64" s="4">
        <v>44788</v>
      </c>
      <c r="Y64" s="4">
        <v>45518</v>
      </c>
      <c r="Z64" s="2" t="s">
        <v>47</v>
      </c>
      <c r="AA64" s="99" t="s">
        <v>475</v>
      </c>
      <c r="AB64" s="2" t="s">
        <v>453</v>
      </c>
      <c r="AC64" s="5">
        <v>0</v>
      </c>
      <c r="AD64" s="5">
        <v>0</v>
      </c>
      <c r="AE64" s="5">
        <v>0</v>
      </c>
      <c r="AF64" s="5">
        <v>0</v>
      </c>
      <c r="AG64" s="70" t="s">
        <v>476</v>
      </c>
      <c r="AH64" s="102" t="s">
        <v>477</v>
      </c>
    </row>
    <row r="65" spans="1:113" hidden="1" x14ac:dyDescent="0.35">
      <c r="A65" s="1" t="s">
        <v>478</v>
      </c>
      <c r="B65" s="67" t="s">
        <v>176</v>
      </c>
      <c r="C65" s="33" t="s">
        <v>176</v>
      </c>
      <c r="D65" s="33" t="s">
        <v>479</v>
      </c>
      <c r="E65" s="2" t="s">
        <v>480</v>
      </c>
      <c r="F65" s="2" t="s">
        <v>481</v>
      </c>
      <c r="G65" s="2" t="s">
        <v>46</v>
      </c>
      <c r="H65" s="2" t="s">
        <v>482</v>
      </c>
      <c r="I65" s="2" t="s">
        <v>152</v>
      </c>
      <c r="J65" s="2">
        <v>5</v>
      </c>
      <c r="K65" s="2" t="s">
        <v>59</v>
      </c>
      <c r="L65" s="3">
        <v>600000</v>
      </c>
      <c r="M65" s="3">
        <v>75000</v>
      </c>
      <c r="N65" s="233">
        <f>SUM(L65,M65)</f>
        <v>675000</v>
      </c>
      <c r="O65" s="25">
        <v>44908</v>
      </c>
      <c r="P65" s="2" t="s">
        <v>198</v>
      </c>
      <c r="Q65" s="3">
        <v>0</v>
      </c>
      <c r="R65" s="3">
        <v>0</v>
      </c>
      <c r="S65" s="3" t="s">
        <v>45</v>
      </c>
      <c r="T65" s="2" t="s">
        <v>45</v>
      </c>
      <c r="U65" s="2" t="s">
        <v>46</v>
      </c>
      <c r="V65" s="4">
        <v>45028</v>
      </c>
      <c r="W65" s="2" t="s">
        <v>198</v>
      </c>
      <c r="X65" s="4">
        <v>45170</v>
      </c>
      <c r="Y65" s="4">
        <v>46265</v>
      </c>
      <c r="Z65" s="2" t="s">
        <v>47</v>
      </c>
      <c r="AA65" s="2"/>
      <c r="AB65" s="2" t="s">
        <v>453</v>
      </c>
      <c r="AC65" s="5">
        <v>1</v>
      </c>
      <c r="AD65" s="5">
        <v>0</v>
      </c>
      <c r="AE65" s="5">
        <v>0</v>
      </c>
      <c r="AF65" s="5">
        <v>0</v>
      </c>
      <c r="AG65" s="5"/>
      <c r="AH65" s="153" t="s">
        <v>483</v>
      </c>
    </row>
    <row r="66" spans="1:113" x14ac:dyDescent="0.35">
      <c r="A66" s="1" t="s">
        <v>321</v>
      </c>
      <c r="B66" s="67" t="s">
        <v>84</v>
      </c>
      <c r="C66" s="33" t="s">
        <v>322</v>
      </c>
      <c r="D66" s="33" t="s">
        <v>529</v>
      </c>
      <c r="E66" s="2" t="s">
        <v>87</v>
      </c>
      <c r="F66" s="2" t="s">
        <v>96</v>
      </c>
      <c r="G66" s="2" t="s">
        <v>158</v>
      </c>
      <c r="H66" s="2" t="s">
        <v>46</v>
      </c>
      <c r="I66" s="2" t="s">
        <v>42</v>
      </c>
      <c r="J66" s="2" t="s">
        <v>46</v>
      </c>
      <c r="K66" s="2" t="s">
        <v>59</v>
      </c>
      <c r="L66" s="3">
        <v>460928</v>
      </c>
      <c r="M66" s="3">
        <v>218940</v>
      </c>
      <c r="N66" s="3">
        <f>SUM(L66,M66)</f>
        <v>679868</v>
      </c>
      <c r="O66" s="25">
        <v>44053</v>
      </c>
      <c r="P66" s="333" t="s">
        <v>60</v>
      </c>
      <c r="Q66" s="3">
        <v>0</v>
      </c>
      <c r="R66" s="3">
        <v>0</v>
      </c>
      <c r="S66" s="2" t="s">
        <v>45</v>
      </c>
      <c r="T66" s="2" t="s">
        <v>45</v>
      </c>
      <c r="U66" s="2" t="s">
        <v>46</v>
      </c>
      <c r="V66" s="4">
        <v>43862</v>
      </c>
      <c r="W66" s="2" t="s">
        <v>130</v>
      </c>
      <c r="X66" s="4">
        <v>44743</v>
      </c>
      <c r="Y66" s="4">
        <v>46568</v>
      </c>
      <c r="Z66" s="2" t="s">
        <v>47</v>
      </c>
      <c r="AA66" s="99"/>
      <c r="AB66" s="2" t="s">
        <v>46</v>
      </c>
      <c r="AC66" s="5">
        <v>1</v>
      </c>
      <c r="AD66" s="5">
        <v>0</v>
      </c>
      <c r="AE66" s="5">
        <v>0</v>
      </c>
      <c r="AF66" s="5">
        <v>0</v>
      </c>
      <c r="AG66" s="6" t="s">
        <v>530</v>
      </c>
      <c r="AH66" s="54" t="s">
        <v>531</v>
      </c>
    </row>
    <row r="67" spans="1:113" x14ac:dyDescent="0.35">
      <c r="A67" s="1" t="s">
        <v>617</v>
      </c>
      <c r="B67" s="67" t="s">
        <v>35</v>
      </c>
      <c r="C67" s="33" t="s">
        <v>36</v>
      </c>
      <c r="D67" s="33" t="s">
        <v>618</v>
      </c>
      <c r="E67" s="2" t="s">
        <v>87</v>
      </c>
      <c r="F67" s="2" t="s">
        <v>96</v>
      </c>
      <c r="G67" s="2" t="s">
        <v>158</v>
      </c>
      <c r="H67" s="2" t="s">
        <v>619</v>
      </c>
      <c r="I67" s="2" t="s">
        <v>42</v>
      </c>
      <c r="J67" s="2">
        <v>5</v>
      </c>
      <c r="K67" s="2" t="s">
        <v>59</v>
      </c>
      <c r="L67" s="3">
        <v>428974</v>
      </c>
      <c r="M67" s="3">
        <v>162013</v>
      </c>
      <c r="N67" s="233">
        <f>SUM(L67,M67)</f>
        <v>590987</v>
      </c>
      <c r="O67" s="25">
        <v>44054</v>
      </c>
      <c r="P67" s="333" t="s">
        <v>60</v>
      </c>
      <c r="Q67" s="3">
        <v>0</v>
      </c>
      <c r="R67" s="3">
        <v>0</v>
      </c>
      <c r="S67" s="2" t="s">
        <v>45</v>
      </c>
      <c r="T67" s="2" t="s">
        <v>45</v>
      </c>
      <c r="U67" s="2" t="s">
        <v>46</v>
      </c>
      <c r="V67" s="4">
        <v>44228</v>
      </c>
      <c r="W67" s="2" t="s">
        <v>60</v>
      </c>
      <c r="X67" s="4">
        <v>44431</v>
      </c>
      <c r="Y67" s="4">
        <v>46200</v>
      </c>
      <c r="Z67" s="2" t="s">
        <v>47</v>
      </c>
      <c r="AA67" s="2"/>
      <c r="AB67" s="2" t="s">
        <v>535</v>
      </c>
      <c r="AC67" s="5">
        <v>0</v>
      </c>
      <c r="AD67" s="5">
        <v>2</v>
      </c>
      <c r="AE67" s="5">
        <v>0</v>
      </c>
      <c r="AF67" s="5">
        <v>1</v>
      </c>
      <c r="AG67" s="6" t="s">
        <v>620</v>
      </c>
      <c r="AH67" s="54" t="s">
        <v>46</v>
      </c>
    </row>
    <row r="68" spans="1:113" ht="15" customHeight="1" x14ac:dyDescent="0.35">
      <c r="A68" s="1" t="s">
        <v>484</v>
      </c>
      <c r="B68" s="67" t="s">
        <v>202</v>
      </c>
      <c r="C68" s="33" t="s">
        <v>281</v>
      </c>
      <c r="D68" s="33" t="s">
        <v>629</v>
      </c>
      <c r="E68" s="2" t="s">
        <v>87</v>
      </c>
      <c r="F68" s="2" t="s">
        <v>132</v>
      </c>
      <c r="G68" s="2" t="s">
        <v>399</v>
      </c>
      <c r="H68" s="2" t="s">
        <v>630</v>
      </c>
      <c r="I68" s="2" t="s">
        <v>42</v>
      </c>
      <c r="J68" s="2">
        <v>5</v>
      </c>
      <c r="K68" s="2" t="s">
        <v>43</v>
      </c>
      <c r="L68" s="3">
        <v>1355578</v>
      </c>
      <c r="M68" s="3">
        <v>140201</v>
      </c>
      <c r="N68" s="233">
        <f>SUM(L68,M68)</f>
        <v>1495779</v>
      </c>
      <c r="O68" s="25">
        <v>44293</v>
      </c>
      <c r="P68" s="333" t="s">
        <v>60</v>
      </c>
      <c r="Q68" s="3">
        <v>0</v>
      </c>
      <c r="R68" s="3">
        <v>0</v>
      </c>
      <c r="S68" s="2" t="s">
        <v>45</v>
      </c>
      <c r="T68" s="2" t="s">
        <v>45</v>
      </c>
      <c r="U68" s="2" t="s">
        <v>46</v>
      </c>
      <c r="V68" s="4">
        <v>44476</v>
      </c>
      <c r="W68" s="2" t="s">
        <v>130</v>
      </c>
      <c r="X68" s="4">
        <v>44743</v>
      </c>
      <c r="Y68" s="4">
        <v>46934</v>
      </c>
      <c r="Z68" s="2" t="s">
        <v>47</v>
      </c>
      <c r="AA68" s="2"/>
      <c r="AB68" s="2" t="s">
        <v>535</v>
      </c>
      <c r="AC68" s="5">
        <v>0</v>
      </c>
      <c r="AD68" s="5">
        <v>2</v>
      </c>
      <c r="AE68" s="5">
        <v>0</v>
      </c>
      <c r="AF68" s="5"/>
      <c r="AG68" s="6" t="s">
        <v>468</v>
      </c>
      <c r="AH68" s="54" t="s">
        <v>469</v>
      </c>
    </row>
    <row r="69" spans="1:113" x14ac:dyDescent="0.35">
      <c r="A69" s="1" t="s">
        <v>631</v>
      </c>
      <c r="B69" s="67" t="s">
        <v>84</v>
      </c>
      <c r="C69" s="33" t="s">
        <v>632</v>
      </c>
      <c r="D69" s="33" t="s">
        <v>633</v>
      </c>
      <c r="E69" s="2" t="s">
        <v>87</v>
      </c>
      <c r="F69" s="2" t="s">
        <v>634</v>
      </c>
      <c r="G69" s="2" t="s">
        <v>635</v>
      </c>
      <c r="H69" s="2" t="s">
        <v>636</v>
      </c>
      <c r="I69" s="2" t="s">
        <v>42</v>
      </c>
      <c r="J69" s="2">
        <v>5</v>
      </c>
      <c r="K69" s="2" t="s">
        <v>59</v>
      </c>
      <c r="L69" s="3">
        <v>508475</v>
      </c>
      <c r="M69" s="3">
        <v>241525</v>
      </c>
      <c r="N69" s="233">
        <f>SUM(L69,M69)</f>
        <v>750000</v>
      </c>
      <c r="O69" s="25">
        <v>44243</v>
      </c>
      <c r="P69" s="333" t="s">
        <v>60</v>
      </c>
      <c r="Q69" s="3">
        <v>0</v>
      </c>
      <c r="R69" s="3">
        <v>0</v>
      </c>
      <c r="S69" s="2" t="s">
        <v>45</v>
      </c>
      <c r="T69" s="2" t="s">
        <v>45</v>
      </c>
      <c r="U69" s="2" t="s">
        <v>46</v>
      </c>
      <c r="V69" s="4">
        <v>44440</v>
      </c>
      <c r="W69" s="2" t="s">
        <v>130</v>
      </c>
      <c r="X69" s="4">
        <v>44470</v>
      </c>
      <c r="Y69" s="4">
        <v>45930</v>
      </c>
      <c r="Z69" s="2" t="s">
        <v>47</v>
      </c>
      <c r="AA69" s="2"/>
      <c r="AB69" s="2" t="s">
        <v>535</v>
      </c>
      <c r="AC69" s="5">
        <v>1</v>
      </c>
      <c r="AD69" s="5">
        <v>0</v>
      </c>
      <c r="AE69" s="5">
        <v>0</v>
      </c>
      <c r="AF69" s="5">
        <v>2</v>
      </c>
      <c r="AG69" s="6" t="s">
        <v>637</v>
      </c>
      <c r="AH69" s="54" t="s">
        <v>638</v>
      </c>
    </row>
    <row r="70" spans="1:113" x14ac:dyDescent="0.35">
      <c r="A70" s="1" t="s">
        <v>641</v>
      </c>
      <c r="B70" s="67" t="s">
        <v>35</v>
      </c>
      <c r="C70" s="33" t="s">
        <v>471</v>
      </c>
      <c r="D70" s="33" t="s">
        <v>642</v>
      </c>
      <c r="E70" s="2" t="s">
        <v>87</v>
      </c>
      <c r="F70" s="2" t="s">
        <v>132</v>
      </c>
      <c r="G70" s="2" t="s">
        <v>399</v>
      </c>
      <c r="H70" s="2" t="s">
        <v>643</v>
      </c>
      <c r="I70" s="2" t="s">
        <v>42</v>
      </c>
      <c r="J70" s="2">
        <v>4</v>
      </c>
      <c r="K70" s="2" t="s">
        <v>43</v>
      </c>
      <c r="L70" s="3">
        <v>1332289</v>
      </c>
      <c r="M70" s="3">
        <v>167711</v>
      </c>
      <c r="N70" s="233">
        <f>SUM(L70,M70)</f>
        <v>1500000</v>
      </c>
      <c r="O70" s="25">
        <v>44293</v>
      </c>
      <c r="P70" s="333" t="s">
        <v>60</v>
      </c>
      <c r="Q70" s="3">
        <v>0</v>
      </c>
      <c r="R70" s="3">
        <v>0</v>
      </c>
      <c r="S70" s="2" t="s">
        <v>45</v>
      </c>
      <c r="T70" s="2" t="s">
        <v>45</v>
      </c>
      <c r="U70" s="2" t="s">
        <v>46</v>
      </c>
      <c r="V70" s="4">
        <v>44476</v>
      </c>
      <c r="W70" s="2" t="s">
        <v>130</v>
      </c>
      <c r="X70" s="4">
        <v>44774</v>
      </c>
      <c r="Y70" s="4">
        <v>46599</v>
      </c>
      <c r="Z70" s="2" t="s">
        <v>47</v>
      </c>
      <c r="AA70" s="2"/>
      <c r="AB70" s="2" t="s">
        <v>535</v>
      </c>
      <c r="AC70" s="5">
        <v>0</v>
      </c>
      <c r="AD70" s="5">
        <v>0</v>
      </c>
      <c r="AE70" s="5">
        <v>0</v>
      </c>
      <c r="AF70" s="5">
        <v>24</v>
      </c>
      <c r="AG70" s="6" t="s">
        <v>46</v>
      </c>
      <c r="AH70" s="54" t="s">
        <v>46</v>
      </c>
    </row>
    <row r="71" spans="1:113" x14ac:dyDescent="0.35">
      <c r="A71" s="1" t="s">
        <v>644</v>
      </c>
      <c r="B71" s="67" t="s">
        <v>35</v>
      </c>
      <c r="C71" s="33" t="s">
        <v>185</v>
      </c>
      <c r="D71" s="33" t="s">
        <v>645</v>
      </c>
      <c r="E71" s="2" t="s">
        <v>87</v>
      </c>
      <c r="F71" s="2" t="s">
        <v>96</v>
      </c>
      <c r="G71" s="2" t="s">
        <v>158</v>
      </c>
      <c r="H71" s="2" t="s">
        <v>646</v>
      </c>
      <c r="I71" s="2" t="s">
        <v>42</v>
      </c>
      <c r="J71" s="2">
        <v>4</v>
      </c>
      <c r="K71" s="2" t="s">
        <v>59</v>
      </c>
      <c r="L71" s="3">
        <v>408287</v>
      </c>
      <c r="M71" s="3">
        <v>155901</v>
      </c>
      <c r="N71" s="233">
        <f>SUM(L71,M71)</f>
        <v>564188</v>
      </c>
      <c r="O71" s="25">
        <v>44054</v>
      </c>
      <c r="P71" s="333" t="s">
        <v>60</v>
      </c>
      <c r="Q71" s="3">
        <v>0</v>
      </c>
      <c r="R71" s="3">
        <v>0</v>
      </c>
      <c r="S71" s="2" t="s">
        <v>45</v>
      </c>
      <c r="T71" s="2" t="s">
        <v>45</v>
      </c>
      <c r="U71" s="2" t="s">
        <v>46</v>
      </c>
      <c r="V71" s="4">
        <v>44228</v>
      </c>
      <c r="W71" s="2" t="s">
        <v>60</v>
      </c>
      <c r="X71" s="4">
        <v>44287</v>
      </c>
      <c r="Y71" s="4">
        <v>46112</v>
      </c>
      <c r="Z71" s="2" t="s">
        <v>47</v>
      </c>
      <c r="AA71" s="2"/>
      <c r="AB71" s="2" t="s">
        <v>535</v>
      </c>
      <c r="AC71" s="5">
        <v>0</v>
      </c>
      <c r="AD71" s="5">
        <v>2</v>
      </c>
      <c r="AE71" s="5">
        <v>0</v>
      </c>
      <c r="AF71" s="5">
        <v>0</v>
      </c>
      <c r="AG71" s="6" t="s">
        <v>647</v>
      </c>
      <c r="AH71" s="54" t="s">
        <v>648</v>
      </c>
    </row>
    <row r="72" spans="1:113" hidden="1" x14ac:dyDescent="0.35">
      <c r="A72" s="1" t="s">
        <v>514</v>
      </c>
      <c r="B72" s="67" t="s">
        <v>363</v>
      </c>
      <c r="C72" s="33" t="s">
        <v>515</v>
      </c>
      <c r="D72" s="33" t="s">
        <v>516</v>
      </c>
      <c r="E72" s="2" t="s">
        <v>517</v>
      </c>
      <c r="F72" s="2" t="s">
        <v>518</v>
      </c>
      <c r="G72" s="2" t="s">
        <v>46</v>
      </c>
      <c r="H72" s="2" t="s">
        <v>519</v>
      </c>
      <c r="I72" s="2" t="s">
        <v>152</v>
      </c>
      <c r="J72" s="2">
        <v>5</v>
      </c>
      <c r="K72" s="2" t="s">
        <v>59</v>
      </c>
      <c r="L72" s="3">
        <v>6000</v>
      </c>
      <c r="M72" s="3">
        <v>0</v>
      </c>
      <c r="N72" s="233">
        <f>SUM(L72,M72)</f>
        <v>6000</v>
      </c>
      <c r="O72" s="25">
        <v>44825</v>
      </c>
      <c r="P72" s="2" t="s">
        <v>198</v>
      </c>
      <c r="Q72" s="3">
        <v>0</v>
      </c>
      <c r="R72" s="3">
        <v>0</v>
      </c>
      <c r="S72" s="3" t="s">
        <v>45</v>
      </c>
      <c r="T72" s="2" t="s">
        <v>45</v>
      </c>
      <c r="U72" s="2" t="s">
        <v>46</v>
      </c>
      <c r="V72" s="231">
        <v>45017</v>
      </c>
      <c r="W72" s="2" t="s">
        <v>198</v>
      </c>
      <c r="X72" s="4">
        <v>45078</v>
      </c>
      <c r="Y72" s="4">
        <v>45138</v>
      </c>
      <c r="Z72" s="2" t="s">
        <v>47</v>
      </c>
      <c r="AA72" s="2"/>
      <c r="AB72" s="2" t="s">
        <v>520</v>
      </c>
      <c r="AC72" s="5">
        <v>0</v>
      </c>
      <c r="AD72" s="5">
        <v>0</v>
      </c>
      <c r="AE72" s="5">
        <v>0</v>
      </c>
      <c r="AF72" s="5">
        <v>0</v>
      </c>
      <c r="AG72" s="5" t="s">
        <v>521</v>
      </c>
      <c r="AH72" s="102" t="s">
        <v>522</v>
      </c>
    </row>
    <row r="73" spans="1:113" x14ac:dyDescent="0.35">
      <c r="A73" s="1" t="s">
        <v>432</v>
      </c>
      <c r="B73" s="67" t="s">
        <v>35</v>
      </c>
      <c r="C73" s="33" t="s">
        <v>413</v>
      </c>
      <c r="D73" s="33" t="s">
        <v>649</v>
      </c>
      <c r="E73" s="2" t="s">
        <v>87</v>
      </c>
      <c r="F73" s="2" t="s">
        <v>96</v>
      </c>
      <c r="G73" s="2" t="s">
        <v>158</v>
      </c>
      <c r="H73" s="2" t="s">
        <v>650</v>
      </c>
      <c r="I73" s="2" t="s">
        <v>42</v>
      </c>
      <c r="J73" s="2">
        <v>4</v>
      </c>
      <c r="K73" s="2" t="s">
        <v>59</v>
      </c>
      <c r="L73" s="3">
        <v>366943</v>
      </c>
      <c r="M73" s="3">
        <v>132966</v>
      </c>
      <c r="N73" s="233">
        <f>SUM(L73,M73)</f>
        <v>499909</v>
      </c>
      <c r="O73" s="25">
        <v>44054</v>
      </c>
      <c r="P73" s="333" t="s">
        <v>60</v>
      </c>
      <c r="Q73" s="3">
        <v>0</v>
      </c>
      <c r="R73" s="3">
        <v>0</v>
      </c>
      <c r="S73" s="2" t="s">
        <v>45</v>
      </c>
      <c r="T73" s="2" t="s">
        <v>45</v>
      </c>
      <c r="U73" s="2" t="s">
        <v>46</v>
      </c>
      <c r="V73" s="4">
        <v>44228</v>
      </c>
      <c r="W73" s="2" t="s">
        <v>60</v>
      </c>
      <c r="X73" s="4">
        <v>44409</v>
      </c>
      <c r="Y73" s="4">
        <v>46234</v>
      </c>
      <c r="Z73" s="2" t="s">
        <v>47</v>
      </c>
      <c r="AA73" s="2"/>
      <c r="AB73" s="2" t="s">
        <v>535</v>
      </c>
      <c r="AC73" s="5">
        <v>0</v>
      </c>
      <c r="AD73" s="5">
        <v>1</v>
      </c>
      <c r="AE73" s="5">
        <v>0</v>
      </c>
      <c r="AF73" s="5">
        <v>0</v>
      </c>
      <c r="AG73" s="6" t="s">
        <v>651</v>
      </c>
      <c r="AH73" s="54" t="s">
        <v>652</v>
      </c>
    </row>
    <row r="74" spans="1:113" s="43" customFormat="1" x14ac:dyDescent="0.35">
      <c r="A74" s="1" t="s">
        <v>658</v>
      </c>
      <c r="B74" s="67" t="s">
        <v>35</v>
      </c>
      <c r="C74" s="33" t="s">
        <v>126</v>
      </c>
      <c r="D74" s="33" t="s">
        <v>659</v>
      </c>
      <c r="E74" s="2" t="s">
        <v>87</v>
      </c>
      <c r="F74" s="2" t="s">
        <v>96</v>
      </c>
      <c r="G74" s="2" t="s">
        <v>158</v>
      </c>
      <c r="H74" s="2" t="s">
        <v>660</v>
      </c>
      <c r="I74" s="2" t="s">
        <v>42</v>
      </c>
      <c r="J74" s="2">
        <v>5</v>
      </c>
      <c r="K74" s="2" t="s">
        <v>59</v>
      </c>
      <c r="L74" s="3">
        <v>394431</v>
      </c>
      <c r="M74" s="3">
        <v>144807</v>
      </c>
      <c r="N74" s="233">
        <f>SUM(L74,M74)</f>
        <v>539238</v>
      </c>
      <c r="O74" s="25">
        <v>44054</v>
      </c>
      <c r="P74" s="333" t="s">
        <v>60</v>
      </c>
      <c r="Q74" s="3">
        <v>0</v>
      </c>
      <c r="R74" s="3">
        <v>0</v>
      </c>
      <c r="S74" s="2" t="s">
        <v>45</v>
      </c>
      <c r="T74" s="2" t="s">
        <v>45</v>
      </c>
      <c r="U74" s="2" t="s">
        <v>46</v>
      </c>
      <c r="V74" s="4">
        <v>44228</v>
      </c>
      <c r="W74" s="2" t="s">
        <v>130</v>
      </c>
      <c r="X74" s="4">
        <v>44429</v>
      </c>
      <c r="Y74" s="4">
        <v>46234</v>
      </c>
      <c r="Z74" s="2" t="s">
        <v>47</v>
      </c>
      <c r="AA74" s="2"/>
      <c r="AB74" s="2" t="s">
        <v>535</v>
      </c>
      <c r="AC74" s="5">
        <v>0</v>
      </c>
      <c r="AD74" s="5">
        <v>2</v>
      </c>
      <c r="AE74" s="5">
        <v>0</v>
      </c>
      <c r="AF74" s="5">
        <v>0</v>
      </c>
      <c r="AG74" s="6" t="s">
        <v>661</v>
      </c>
      <c r="AH74" s="54" t="s">
        <v>662</v>
      </c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</row>
    <row r="75" spans="1:113" x14ac:dyDescent="0.35">
      <c r="A75" s="1" t="s">
        <v>658</v>
      </c>
      <c r="B75" s="67" t="s">
        <v>35</v>
      </c>
      <c r="C75" s="33" t="s">
        <v>126</v>
      </c>
      <c r="D75" s="33" t="s">
        <v>663</v>
      </c>
      <c r="E75" s="2" t="s">
        <v>87</v>
      </c>
      <c r="F75" s="2" t="s">
        <v>664</v>
      </c>
      <c r="G75" s="2" t="s">
        <v>665</v>
      </c>
      <c r="H75" s="2" t="s">
        <v>666</v>
      </c>
      <c r="I75" s="2" t="s">
        <v>42</v>
      </c>
      <c r="J75" s="2">
        <v>5</v>
      </c>
      <c r="K75" s="2" t="s">
        <v>59</v>
      </c>
      <c r="L75" s="3">
        <v>142910.95000000001</v>
      </c>
      <c r="M75" s="3">
        <v>56185.06</v>
      </c>
      <c r="N75" s="233">
        <f>SUM(L75,M75)</f>
        <v>199096.01</v>
      </c>
      <c r="O75" s="25">
        <v>44145</v>
      </c>
      <c r="P75" s="333" t="s">
        <v>60</v>
      </c>
      <c r="Q75" s="3">
        <v>0</v>
      </c>
      <c r="R75" s="3">
        <v>0</v>
      </c>
      <c r="S75" s="2" t="s">
        <v>45</v>
      </c>
      <c r="T75" s="2" t="s">
        <v>45</v>
      </c>
      <c r="U75" s="2" t="s">
        <v>46</v>
      </c>
      <c r="V75" s="4">
        <v>44317</v>
      </c>
      <c r="W75" s="2" t="s">
        <v>130</v>
      </c>
      <c r="X75" s="4">
        <v>44378</v>
      </c>
      <c r="Y75" s="4">
        <v>45107</v>
      </c>
      <c r="Z75" s="2" t="s">
        <v>47</v>
      </c>
      <c r="AA75" s="2"/>
      <c r="AB75" s="2" t="s">
        <v>535</v>
      </c>
      <c r="AC75" s="5">
        <v>0</v>
      </c>
      <c r="AD75" s="5">
        <v>1</v>
      </c>
      <c r="AE75" s="5">
        <v>0</v>
      </c>
      <c r="AF75" s="5">
        <v>0</v>
      </c>
      <c r="AG75" s="6" t="s">
        <v>661</v>
      </c>
      <c r="AH75" s="54" t="s">
        <v>662</v>
      </c>
    </row>
    <row r="76" spans="1:113" hidden="1" x14ac:dyDescent="0.35">
      <c r="A76" s="1" t="s">
        <v>537</v>
      </c>
      <c r="B76" s="67" t="s">
        <v>63</v>
      </c>
      <c r="C76" s="33" t="s">
        <v>538</v>
      </c>
      <c r="D76" s="33" t="s">
        <v>539</v>
      </c>
      <c r="E76" s="2" t="s">
        <v>540</v>
      </c>
      <c r="F76" s="2" t="s">
        <v>541</v>
      </c>
      <c r="G76" s="2" t="s">
        <v>46</v>
      </c>
      <c r="H76" s="2"/>
      <c r="I76" s="2" t="s">
        <v>42</v>
      </c>
      <c r="J76" s="2">
        <v>4</v>
      </c>
      <c r="K76" s="2" t="s">
        <v>59</v>
      </c>
      <c r="L76" s="3">
        <v>17500</v>
      </c>
      <c r="M76" s="3">
        <v>0</v>
      </c>
      <c r="N76" s="233">
        <f>SUM(L76,M76)</f>
        <v>17500</v>
      </c>
      <c r="O76" s="25">
        <v>43739</v>
      </c>
      <c r="P76" s="2" t="s">
        <v>44</v>
      </c>
      <c r="Q76" s="3">
        <v>0</v>
      </c>
      <c r="R76" s="3">
        <v>0</v>
      </c>
      <c r="S76" s="2" t="s">
        <v>45</v>
      </c>
      <c r="T76" s="2" t="s">
        <v>45</v>
      </c>
      <c r="U76" s="2" t="s">
        <v>46</v>
      </c>
      <c r="V76" s="4">
        <v>43952</v>
      </c>
      <c r="W76" s="2" t="s">
        <v>44</v>
      </c>
      <c r="X76" s="4">
        <v>43922</v>
      </c>
      <c r="Y76" s="4">
        <v>44012</v>
      </c>
      <c r="Z76" s="2" t="s">
        <v>47</v>
      </c>
      <c r="AA76" s="2"/>
      <c r="AB76" s="2" t="s">
        <v>535</v>
      </c>
      <c r="AC76" s="5">
        <v>0</v>
      </c>
      <c r="AD76" s="5">
        <v>0</v>
      </c>
      <c r="AE76" s="5">
        <v>0</v>
      </c>
      <c r="AF76" s="5">
        <v>0</v>
      </c>
      <c r="AG76" s="6" t="s">
        <v>542</v>
      </c>
      <c r="AH76" s="54" t="s">
        <v>543</v>
      </c>
    </row>
    <row r="77" spans="1:113" hidden="1" x14ac:dyDescent="0.35">
      <c r="A77" s="1" t="s">
        <v>544</v>
      </c>
      <c r="B77" s="67" t="s">
        <v>53</v>
      </c>
      <c r="C77" s="33" t="s">
        <v>545</v>
      </c>
      <c r="D77" s="33" t="s">
        <v>546</v>
      </c>
      <c r="E77" s="2" t="s">
        <v>75</v>
      </c>
      <c r="F77" s="2" t="s">
        <v>547</v>
      </c>
      <c r="G77" s="2" t="s">
        <v>548</v>
      </c>
      <c r="H77" s="2" t="s">
        <v>549</v>
      </c>
      <c r="I77" s="2" t="s">
        <v>42</v>
      </c>
      <c r="J77" s="2">
        <v>5</v>
      </c>
      <c r="K77" s="2" t="s">
        <v>59</v>
      </c>
      <c r="L77" s="3">
        <v>150000</v>
      </c>
      <c r="M77" s="3">
        <v>71250</v>
      </c>
      <c r="N77" s="233">
        <v>221250</v>
      </c>
      <c r="O77" s="332">
        <v>43877</v>
      </c>
      <c r="P77" s="333" t="s">
        <v>44</v>
      </c>
      <c r="Q77" s="3">
        <v>0</v>
      </c>
      <c r="R77" s="3">
        <v>0</v>
      </c>
      <c r="S77" s="2" t="s">
        <v>45</v>
      </c>
      <c r="T77" s="2" t="s">
        <v>45</v>
      </c>
      <c r="U77" s="2" t="s">
        <v>46</v>
      </c>
      <c r="V77" s="4">
        <v>44044</v>
      </c>
      <c r="W77" s="2" t="s">
        <v>44</v>
      </c>
      <c r="X77" s="4">
        <v>412998</v>
      </c>
      <c r="Y77" s="4">
        <v>44833</v>
      </c>
      <c r="Z77" s="2" t="s">
        <v>47</v>
      </c>
      <c r="AA77" s="2"/>
      <c r="AB77" s="2" t="s">
        <v>535</v>
      </c>
      <c r="AC77" s="5">
        <v>0</v>
      </c>
      <c r="AD77" s="5">
        <v>0</v>
      </c>
      <c r="AE77" s="5">
        <v>0</v>
      </c>
      <c r="AF77" s="5">
        <v>0</v>
      </c>
      <c r="AG77" s="6" t="s">
        <v>550</v>
      </c>
      <c r="AH77" s="54" t="s">
        <v>551</v>
      </c>
    </row>
    <row r="78" spans="1:113" x14ac:dyDescent="0.35">
      <c r="A78" s="1" t="s">
        <v>658</v>
      </c>
      <c r="B78" s="67" t="s">
        <v>35</v>
      </c>
      <c r="C78" s="33" t="s">
        <v>126</v>
      </c>
      <c r="D78" s="33" t="s">
        <v>667</v>
      </c>
      <c r="E78" s="2" t="s">
        <v>87</v>
      </c>
      <c r="F78" s="2" t="s">
        <v>350</v>
      </c>
      <c r="G78" s="2" t="s">
        <v>404</v>
      </c>
      <c r="H78" s="2" t="s">
        <v>666</v>
      </c>
      <c r="I78" s="2" t="s">
        <v>42</v>
      </c>
      <c r="J78" s="2">
        <v>5</v>
      </c>
      <c r="K78" s="2" t="s">
        <v>59</v>
      </c>
      <c r="L78" s="3">
        <v>198282</v>
      </c>
      <c r="M78" s="3">
        <v>82142</v>
      </c>
      <c r="N78" s="233">
        <f>SUM(L78,M78)</f>
        <v>280424</v>
      </c>
      <c r="O78" s="25">
        <v>44208</v>
      </c>
      <c r="P78" s="333" t="s">
        <v>60</v>
      </c>
      <c r="Q78" s="3">
        <v>0</v>
      </c>
      <c r="R78" s="3">
        <v>0</v>
      </c>
      <c r="S78" s="2" t="s">
        <v>45</v>
      </c>
      <c r="T78" s="2" t="s">
        <v>45</v>
      </c>
      <c r="U78" s="2" t="s">
        <v>46</v>
      </c>
      <c r="V78" s="4">
        <v>44348</v>
      </c>
      <c r="W78" s="2" t="s">
        <v>130</v>
      </c>
      <c r="X78" s="4">
        <v>44228</v>
      </c>
      <c r="Y78" s="4" t="s">
        <v>668</v>
      </c>
      <c r="Z78" s="2" t="s">
        <v>47</v>
      </c>
      <c r="AA78" s="2"/>
      <c r="AB78" s="2" t="s">
        <v>535</v>
      </c>
      <c r="AC78" s="5">
        <v>0</v>
      </c>
      <c r="AD78" s="5">
        <v>2</v>
      </c>
      <c r="AE78" s="5">
        <v>0</v>
      </c>
      <c r="AF78" s="5">
        <v>20</v>
      </c>
      <c r="AG78" s="6" t="s">
        <v>353</v>
      </c>
      <c r="AH78" s="54" t="s">
        <v>354</v>
      </c>
    </row>
    <row r="79" spans="1:113" hidden="1" x14ac:dyDescent="0.35">
      <c r="A79" s="1" t="s">
        <v>560</v>
      </c>
      <c r="B79" s="67" t="s">
        <v>63</v>
      </c>
      <c r="C79" s="33" t="s">
        <v>561</v>
      </c>
      <c r="D79" s="33" t="s">
        <v>562</v>
      </c>
      <c r="E79" s="2" t="s">
        <v>563</v>
      </c>
      <c r="F79" s="2" t="s">
        <v>564</v>
      </c>
      <c r="G79" s="2" t="s">
        <v>565</v>
      </c>
      <c r="H79" s="2" t="s">
        <v>566</v>
      </c>
      <c r="I79" s="2" t="s">
        <v>152</v>
      </c>
      <c r="J79" s="2">
        <v>4</v>
      </c>
      <c r="K79" s="2" t="s">
        <v>59</v>
      </c>
      <c r="L79" s="3">
        <v>49000</v>
      </c>
      <c r="M79" s="3">
        <v>17150</v>
      </c>
      <c r="N79" s="233">
        <f>SUM(L79,M79)</f>
        <v>66150</v>
      </c>
      <c r="O79" s="25">
        <v>43886</v>
      </c>
      <c r="P79" s="2" t="s">
        <v>44</v>
      </c>
      <c r="Q79" s="3">
        <v>0</v>
      </c>
      <c r="R79" s="3">
        <v>66150</v>
      </c>
      <c r="S79" s="2" t="s">
        <v>45</v>
      </c>
      <c r="T79" s="2" t="s">
        <v>45</v>
      </c>
      <c r="U79" s="2" t="s">
        <v>63</v>
      </c>
      <c r="V79" s="4">
        <v>44136</v>
      </c>
      <c r="W79" s="2" t="s">
        <v>60</v>
      </c>
      <c r="X79" s="4">
        <v>44197</v>
      </c>
      <c r="Y79" s="4">
        <v>44561</v>
      </c>
      <c r="Z79" s="2" t="s">
        <v>47</v>
      </c>
      <c r="AA79" s="2"/>
      <c r="AB79" s="2" t="s">
        <v>535</v>
      </c>
      <c r="AC79" s="5">
        <v>0</v>
      </c>
      <c r="AD79" s="5">
        <v>0</v>
      </c>
      <c r="AE79" s="5">
        <v>0</v>
      </c>
      <c r="AF79" s="5">
        <v>0</v>
      </c>
      <c r="AG79" s="6" t="s">
        <v>567</v>
      </c>
      <c r="AH79" s="54" t="s">
        <v>568</v>
      </c>
    </row>
    <row r="80" spans="1:113" hidden="1" x14ac:dyDescent="0.35">
      <c r="A80" s="1" t="s">
        <v>523</v>
      </c>
      <c r="B80" s="67" t="s">
        <v>210</v>
      </c>
      <c r="C80" s="33" t="s">
        <v>211</v>
      </c>
      <c r="D80" s="33" t="s">
        <v>569</v>
      </c>
      <c r="E80" s="2" t="s">
        <v>570</v>
      </c>
      <c r="F80" s="2" t="s">
        <v>46</v>
      </c>
      <c r="G80" s="2" t="s">
        <v>46</v>
      </c>
      <c r="H80" s="2"/>
      <c r="I80" s="2" t="s">
        <v>42</v>
      </c>
      <c r="J80" s="2">
        <v>4</v>
      </c>
      <c r="K80" s="2" t="s">
        <v>59</v>
      </c>
      <c r="L80" s="3">
        <v>7500</v>
      </c>
      <c r="M80" s="3">
        <v>0</v>
      </c>
      <c r="N80" s="233">
        <f>SUM(L80,M80)</f>
        <v>7500</v>
      </c>
      <c r="O80" s="25">
        <v>43864</v>
      </c>
      <c r="P80" s="2" t="s">
        <v>44</v>
      </c>
      <c r="Q80" s="3">
        <v>0</v>
      </c>
      <c r="R80" s="3">
        <v>0</v>
      </c>
      <c r="S80" s="2" t="s">
        <v>45</v>
      </c>
      <c r="T80" s="2" t="s">
        <v>45</v>
      </c>
      <c r="U80" s="2" t="s">
        <v>46</v>
      </c>
      <c r="V80" s="4">
        <v>44044</v>
      </c>
      <c r="W80" s="2" t="s">
        <v>44</v>
      </c>
      <c r="X80" s="4">
        <v>44013</v>
      </c>
      <c r="Y80" s="4">
        <v>44377</v>
      </c>
      <c r="Z80" s="2" t="s">
        <v>47</v>
      </c>
      <c r="AA80" s="2"/>
      <c r="AB80" s="2" t="s">
        <v>535</v>
      </c>
      <c r="AC80" s="5">
        <v>0</v>
      </c>
      <c r="AD80" s="5">
        <v>0</v>
      </c>
      <c r="AE80" s="5">
        <v>0</v>
      </c>
      <c r="AF80" s="5">
        <v>0</v>
      </c>
      <c r="AG80" s="6" t="s">
        <v>571</v>
      </c>
      <c r="AH80" s="54" t="s">
        <v>572</v>
      </c>
    </row>
    <row r="81" spans="1:34" hidden="1" x14ac:dyDescent="0.35">
      <c r="A81" s="1" t="s">
        <v>523</v>
      </c>
      <c r="B81" s="67" t="s">
        <v>210</v>
      </c>
      <c r="C81" s="33" t="s">
        <v>211</v>
      </c>
      <c r="D81" s="33" t="s">
        <v>573</v>
      </c>
      <c r="E81" s="2" t="s">
        <v>574</v>
      </c>
      <c r="F81" s="2" t="s">
        <v>56</v>
      </c>
      <c r="G81" s="2" t="s">
        <v>575</v>
      </c>
      <c r="H81" s="2" t="s">
        <v>576</v>
      </c>
      <c r="I81" s="2" t="s">
        <v>42</v>
      </c>
      <c r="J81" s="2">
        <v>4</v>
      </c>
      <c r="K81" s="2" t="s">
        <v>59</v>
      </c>
      <c r="L81" s="3">
        <v>11300</v>
      </c>
      <c r="M81" s="3">
        <v>0</v>
      </c>
      <c r="N81" s="233">
        <f>SUM(L81,M81)</f>
        <v>11300</v>
      </c>
      <c r="O81" s="25">
        <v>43973</v>
      </c>
      <c r="P81" s="2" t="s">
        <v>44</v>
      </c>
      <c r="Q81" s="3">
        <v>0</v>
      </c>
      <c r="R81" s="3">
        <v>0</v>
      </c>
      <c r="S81" s="2" t="s">
        <v>45</v>
      </c>
      <c r="T81" s="2" t="s">
        <v>45</v>
      </c>
      <c r="U81" s="2" t="s">
        <v>46</v>
      </c>
      <c r="V81" s="4">
        <v>44000</v>
      </c>
      <c r="W81" s="2" t="s">
        <v>60</v>
      </c>
      <c r="X81" s="4">
        <v>44013</v>
      </c>
      <c r="Y81" s="4">
        <v>44377</v>
      </c>
      <c r="Z81" s="2" t="s">
        <v>47</v>
      </c>
      <c r="AA81" s="2"/>
      <c r="AB81" s="2" t="s">
        <v>535</v>
      </c>
      <c r="AC81" s="5">
        <v>0</v>
      </c>
      <c r="AD81" s="5">
        <v>0</v>
      </c>
      <c r="AE81" s="5">
        <v>0</v>
      </c>
      <c r="AF81" s="5">
        <v>0</v>
      </c>
      <c r="AG81" s="6" t="s">
        <v>577</v>
      </c>
      <c r="AH81" s="54" t="s">
        <v>578</v>
      </c>
    </row>
    <row r="82" spans="1:34" hidden="1" x14ac:dyDescent="0.35">
      <c r="A82" s="1" t="s">
        <v>133</v>
      </c>
      <c r="B82" s="67" t="s">
        <v>202</v>
      </c>
      <c r="C82" s="33" t="s">
        <v>281</v>
      </c>
      <c r="D82" s="33" t="s">
        <v>579</v>
      </c>
      <c r="E82" s="2" t="s">
        <v>135</v>
      </c>
      <c r="F82" s="2" t="s">
        <v>580</v>
      </c>
      <c r="G82" s="2" t="s">
        <v>46</v>
      </c>
      <c r="H82" s="2" t="s">
        <v>581</v>
      </c>
      <c r="I82" s="2" t="s">
        <v>42</v>
      </c>
      <c r="J82" s="2">
        <v>4</v>
      </c>
      <c r="K82" s="2" t="s">
        <v>43</v>
      </c>
      <c r="L82" s="3">
        <v>1159552</v>
      </c>
      <c r="M82" s="3">
        <v>329526</v>
      </c>
      <c r="N82" s="233">
        <f>SUM(L82,M82)</f>
        <v>1489078</v>
      </c>
      <c r="O82" s="25">
        <v>43784</v>
      </c>
      <c r="P82" s="2" t="s">
        <v>44</v>
      </c>
      <c r="Q82" s="3">
        <v>0</v>
      </c>
      <c r="R82" s="3">
        <v>0</v>
      </c>
      <c r="S82" s="2" t="s">
        <v>45</v>
      </c>
      <c r="T82" s="2" t="s">
        <v>45</v>
      </c>
      <c r="U82" s="2" t="s">
        <v>46</v>
      </c>
      <c r="V82" s="4">
        <v>43983</v>
      </c>
      <c r="W82" s="2" t="s">
        <v>60</v>
      </c>
      <c r="X82" s="4">
        <v>44013</v>
      </c>
      <c r="Y82" s="4">
        <v>45107</v>
      </c>
      <c r="Z82" s="2" t="s">
        <v>47</v>
      </c>
      <c r="AA82" s="2"/>
      <c r="AB82" s="2" t="s">
        <v>535</v>
      </c>
      <c r="AC82" s="5">
        <v>1</v>
      </c>
      <c r="AD82" s="5">
        <v>1</v>
      </c>
      <c r="AE82" s="5">
        <v>0</v>
      </c>
      <c r="AF82" s="5">
        <v>0</v>
      </c>
      <c r="AG82" s="6" t="s">
        <v>582</v>
      </c>
      <c r="AH82" s="54" t="s">
        <v>583</v>
      </c>
    </row>
    <row r="83" spans="1:34" x14ac:dyDescent="0.35">
      <c r="A83" s="1" t="s">
        <v>790</v>
      </c>
      <c r="B83" s="275" t="s">
        <v>791</v>
      </c>
      <c r="C83" s="33" t="s">
        <v>792</v>
      </c>
      <c r="D83" s="33" t="s">
        <v>793</v>
      </c>
      <c r="E83" s="2" t="s">
        <v>87</v>
      </c>
      <c r="F83" s="2" t="s">
        <v>350</v>
      </c>
      <c r="G83" s="2" t="s">
        <v>404</v>
      </c>
      <c r="H83" s="2" t="s">
        <v>794</v>
      </c>
      <c r="I83" s="2" t="s">
        <v>42</v>
      </c>
      <c r="J83" s="2">
        <v>6</v>
      </c>
      <c r="K83" s="2" t="s">
        <v>43</v>
      </c>
      <c r="L83" s="3">
        <v>2608186</v>
      </c>
      <c r="M83" s="3">
        <v>311466</v>
      </c>
      <c r="N83" s="233">
        <f>SUM(L83,M83)</f>
        <v>2919652</v>
      </c>
      <c r="O83" s="25">
        <v>44208</v>
      </c>
      <c r="P83" s="333" t="s">
        <v>60</v>
      </c>
      <c r="Q83" s="3">
        <v>0</v>
      </c>
      <c r="R83" s="3">
        <v>0</v>
      </c>
      <c r="S83" s="2" t="s">
        <v>45</v>
      </c>
      <c r="T83" s="2" t="s">
        <v>45</v>
      </c>
      <c r="U83" s="2" t="s">
        <v>46</v>
      </c>
      <c r="V83" s="4">
        <v>44359</v>
      </c>
      <c r="W83" s="2" t="s">
        <v>130</v>
      </c>
      <c r="X83" s="4">
        <v>44378</v>
      </c>
      <c r="Y83" s="4">
        <v>46203</v>
      </c>
      <c r="Z83" s="2" t="s">
        <v>47</v>
      </c>
      <c r="AA83" s="2"/>
      <c r="AB83" s="2" t="s">
        <v>772</v>
      </c>
      <c r="AC83" s="5">
        <v>0</v>
      </c>
      <c r="AD83" s="5">
        <v>1</v>
      </c>
      <c r="AE83" s="5">
        <v>0</v>
      </c>
      <c r="AF83" s="5">
        <v>0</v>
      </c>
      <c r="AG83" s="6" t="s">
        <v>795</v>
      </c>
      <c r="AH83" s="54" t="s">
        <v>796</v>
      </c>
    </row>
    <row r="84" spans="1:34" hidden="1" x14ac:dyDescent="0.35">
      <c r="A84" s="1" t="s">
        <v>589</v>
      </c>
      <c r="B84" s="67" t="s">
        <v>63</v>
      </c>
      <c r="C84" s="33" t="s">
        <v>590</v>
      </c>
      <c r="D84" s="33" t="s">
        <v>591</v>
      </c>
      <c r="E84" s="2" t="s">
        <v>517</v>
      </c>
      <c r="F84" s="2" t="s">
        <v>592</v>
      </c>
      <c r="G84" s="2" t="s">
        <v>46</v>
      </c>
      <c r="H84" s="2" t="s">
        <v>593</v>
      </c>
      <c r="I84" s="2" t="s">
        <v>42</v>
      </c>
      <c r="J84" s="2">
        <v>4</v>
      </c>
      <c r="K84" s="2" t="s">
        <v>59</v>
      </c>
      <c r="L84" s="3">
        <v>36481</v>
      </c>
      <c r="M84" s="3">
        <v>12768</v>
      </c>
      <c r="N84" s="233">
        <f>SUM(L84,M84)</f>
        <v>49249</v>
      </c>
      <c r="O84" s="25">
        <v>43803</v>
      </c>
      <c r="P84" s="2" t="s">
        <v>44</v>
      </c>
      <c r="Q84" s="3">
        <v>0</v>
      </c>
      <c r="R84" s="3">
        <v>0</v>
      </c>
      <c r="S84" s="2" t="s">
        <v>45</v>
      </c>
      <c r="T84" s="2" t="s">
        <v>45</v>
      </c>
      <c r="U84" s="2" t="s">
        <v>46</v>
      </c>
      <c r="V84" s="4">
        <v>44074</v>
      </c>
      <c r="W84" s="2" t="s">
        <v>60</v>
      </c>
      <c r="X84" s="4">
        <v>44211</v>
      </c>
      <c r="Y84" s="4">
        <v>44575</v>
      </c>
      <c r="Z84" s="2" t="s">
        <v>47</v>
      </c>
      <c r="AA84" s="2"/>
      <c r="AB84" s="2" t="s">
        <v>535</v>
      </c>
      <c r="AC84" s="5">
        <v>0</v>
      </c>
      <c r="AD84" s="5">
        <v>0</v>
      </c>
      <c r="AE84" s="5">
        <v>1</v>
      </c>
      <c r="AF84" s="5">
        <v>0</v>
      </c>
      <c r="AG84" s="6" t="s">
        <v>594</v>
      </c>
      <c r="AH84" s="54" t="s">
        <v>595</v>
      </c>
    </row>
    <row r="85" spans="1:34" x14ac:dyDescent="0.35">
      <c r="A85" s="1" t="s">
        <v>733</v>
      </c>
      <c r="B85" s="67" t="s">
        <v>202</v>
      </c>
      <c r="C85" s="33" t="s">
        <v>734</v>
      </c>
      <c r="D85" s="33" t="s">
        <v>797</v>
      </c>
      <c r="E85" s="2" t="s">
        <v>87</v>
      </c>
      <c r="F85" s="2" t="s">
        <v>798</v>
      </c>
      <c r="G85" s="2" t="s">
        <v>799</v>
      </c>
      <c r="H85" s="2" t="s">
        <v>800</v>
      </c>
      <c r="I85" s="2" t="s">
        <v>42</v>
      </c>
      <c r="J85" s="2">
        <v>4</v>
      </c>
      <c r="K85" s="2" t="s">
        <v>59</v>
      </c>
      <c r="L85" s="3">
        <v>419549</v>
      </c>
      <c r="M85" s="3">
        <v>152937</v>
      </c>
      <c r="N85" s="233">
        <f>SUM(L85,M85)</f>
        <v>572486</v>
      </c>
      <c r="O85" s="25">
        <v>44333</v>
      </c>
      <c r="P85" s="333" t="s">
        <v>60</v>
      </c>
      <c r="Q85" s="3">
        <v>0</v>
      </c>
      <c r="R85" s="3">
        <v>0</v>
      </c>
      <c r="S85" s="2" t="s">
        <v>45</v>
      </c>
      <c r="T85" s="2" t="s">
        <v>45</v>
      </c>
      <c r="U85" s="2" t="s">
        <v>46</v>
      </c>
      <c r="V85" s="4">
        <v>44527</v>
      </c>
      <c r="W85" s="2" t="s">
        <v>130</v>
      </c>
      <c r="X85" s="4">
        <v>44562</v>
      </c>
      <c r="Y85" s="4">
        <v>123124</v>
      </c>
      <c r="Z85" s="2" t="s">
        <v>47</v>
      </c>
      <c r="AA85" s="2"/>
      <c r="AB85" s="2" t="s">
        <v>772</v>
      </c>
      <c r="AC85" s="5">
        <v>0</v>
      </c>
      <c r="AD85" s="5">
        <v>2</v>
      </c>
      <c r="AE85" s="5">
        <v>0</v>
      </c>
      <c r="AF85" s="5">
        <v>1</v>
      </c>
      <c r="AG85" s="6" t="s">
        <v>801</v>
      </c>
      <c r="AH85" s="54" t="s">
        <v>802</v>
      </c>
    </row>
    <row r="86" spans="1:34" x14ac:dyDescent="0.35">
      <c r="A86" s="1" t="s">
        <v>236</v>
      </c>
      <c r="B86" s="67" t="s">
        <v>35</v>
      </c>
      <c r="C86" s="33" t="s">
        <v>126</v>
      </c>
      <c r="D86" s="33" t="s">
        <v>827</v>
      </c>
      <c r="E86" s="2" t="s">
        <v>87</v>
      </c>
      <c r="F86" s="2" t="s">
        <v>96</v>
      </c>
      <c r="G86" s="2" t="s">
        <v>158</v>
      </c>
      <c r="H86" s="2" t="s">
        <v>828</v>
      </c>
      <c r="I86" s="2" t="s">
        <v>42</v>
      </c>
      <c r="J86" s="2">
        <v>4</v>
      </c>
      <c r="K86" s="2" t="s">
        <v>59</v>
      </c>
      <c r="L86" s="3">
        <v>441542</v>
      </c>
      <c r="M86" s="3">
        <v>153915</v>
      </c>
      <c r="N86" s="233">
        <f>SUM(L86,M86)</f>
        <v>595457</v>
      </c>
      <c r="O86" s="25">
        <v>44039</v>
      </c>
      <c r="P86" s="333" t="s">
        <v>60</v>
      </c>
      <c r="Q86" s="3">
        <v>0</v>
      </c>
      <c r="R86" s="3">
        <v>0</v>
      </c>
      <c r="S86" s="2" t="s">
        <v>45</v>
      </c>
      <c r="T86" s="2" t="s">
        <v>45</v>
      </c>
      <c r="U86" s="2" t="s">
        <v>46</v>
      </c>
      <c r="V86" s="4">
        <v>44228</v>
      </c>
      <c r="W86" s="2" t="s">
        <v>130</v>
      </c>
      <c r="X86" s="4">
        <v>44197</v>
      </c>
      <c r="Y86" s="4">
        <v>46022</v>
      </c>
      <c r="Z86" s="2" t="s">
        <v>47</v>
      </c>
      <c r="AA86" s="2"/>
      <c r="AB86" s="2" t="s">
        <v>772</v>
      </c>
      <c r="AC86" s="5">
        <v>0</v>
      </c>
      <c r="AD86" s="5">
        <v>0</v>
      </c>
      <c r="AE86" s="5">
        <v>0</v>
      </c>
      <c r="AF86" s="5">
        <v>5</v>
      </c>
      <c r="AG86" s="6" t="s">
        <v>829</v>
      </c>
      <c r="AH86" s="54"/>
    </row>
    <row r="87" spans="1:34" hidden="1" x14ac:dyDescent="0.35">
      <c r="A87" s="1" t="s">
        <v>607</v>
      </c>
      <c r="B87" s="67" t="s">
        <v>53</v>
      </c>
      <c r="C87" s="33" t="s">
        <v>608</v>
      </c>
      <c r="D87" s="33" t="s">
        <v>609</v>
      </c>
      <c r="E87" s="2" t="s">
        <v>56</v>
      </c>
      <c r="F87" s="2" t="s">
        <v>610</v>
      </c>
      <c r="G87" s="2" t="s">
        <v>46</v>
      </c>
      <c r="H87" s="2"/>
      <c r="I87" s="2" t="s">
        <v>42</v>
      </c>
      <c r="J87" s="2">
        <v>4</v>
      </c>
      <c r="K87" s="2" t="s">
        <v>59</v>
      </c>
      <c r="L87" s="3">
        <v>345887</v>
      </c>
      <c r="M87" s="3">
        <v>51883</v>
      </c>
      <c r="N87" s="233">
        <f>SUM(L87,M87)</f>
        <v>397770</v>
      </c>
      <c r="O87" s="25">
        <v>43860</v>
      </c>
      <c r="P87" s="2" t="s">
        <v>44</v>
      </c>
      <c r="Q87" s="3">
        <v>0</v>
      </c>
      <c r="R87" s="3">
        <v>0</v>
      </c>
      <c r="S87" s="2" t="s">
        <v>45</v>
      </c>
      <c r="T87" s="2" t="s">
        <v>45</v>
      </c>
      <c r="U87" s="2" t="s">
        <v>46</v>
      </c>
      <c r="V87" s="4">
        <v>44044</v>
      </c>
      <c r="W87" s="2" t="s">
        <v>44</v>
      </c>
      <c r="X87" s="4">
        <v>44013</v>
      </c>
      <c r="Y87" s="4">
        <v>44377</v>
      </c>
      <c r="Z87" s="2" t="s">
        <v>47</v>
      </c>
      <c r="AA87" s="2"/>
      <c r="AB87" s="2" t="s">
        <v>535</v>
      </c>
      <c r="AC87" s="5">
        <v>0</v>
      </c>
      <c r="AD87" s="5">
        <v>0</v>
      </c>
      <c r="AE87" s="5">
        <v>0</v>
      </c>
      <c r="AF87" s="5">
        <v>0</v>
      </c>
      <c r="AG87" s="6" t="s">
        <v>611</v>
      </c>
      <c r="AH87" s="54" t="s">
        <v>612</v>
      </c>
    </row>
    <row r="88" spans="1:34" x14ac:dyDescent="0.35">
      <c r="A88" s="1" t="s">
        <v>432</v>
      </c>
      <c r="B88" s="67" t="s">
        <v>35</v>
      </c>
      <c r="C88" s="33" t="s">
        <v>413</v>
      </c>
      <c r="D88" s="33" t="s">
        <v>830</v>
      </c>
      <c r="E88" s="2" t="s">
        <v>87</v>
      </c>
      <c r="F88" s="2" t="s">
        <v>149</v>
      </c>
      <c r="G88" s="2" t="s">
        <v>150</v>
      </c>
      <c r="H88" s="2" t="s">
        <v>831</v>
      </c>
      <c r="I88" s="2" t="s">
        <v>152</v>
      </c>
      <c r="J88" s="2">
        <v>4</v>
      </c>
      <c r="K88" s="2" t="s">
        <v>59</v>
      </c>
      <c r="L88" s="3">
        <v>210034</v>
      </c>
      <c r="M88" s="3">
        <v>54608</v>
      </c>
      <c r="N88" s="233">
        <f>SUM(L88,M88)</f>
        <v>264642</v>
      </c>
      <c r="O88" s="25">
        <v>44312</v>
      </c>
      <c r="P88" s="333" t="s">
        <v>60</v>
      </c>
      <c r="Q88" s="3">
        <v>0</v>
      </c>
      <c r="R88" s="3">
        <v>0</v>
      </c>
      <c r="S88" s="2" t="s">
        <v>45</v>
      </c>
      <c r="T88" s="2" t="s">
        <v>45</v>
      </c>
      <c r="U88" s="2" t="s">
        <v>46</v>
      </c>
      <c r="V88" s="4">
        <v>44500</v>
      </c>
      <c r="W88" s="2" t="s">
        <v>130</v>
      </c>
      <c r="X88" s="4">
        <v>44222</v>
      </c>
      <c r="Y88" s="4">
        <v>44952</v>
      </c>
      <c r="Z88" s="2" t="s">
        <v>47</v>
      </c>
      <c r="AA88" s="2"/>
      <c r="AB88" s="2" t="s">
        <v>772</v>
      </c>
      <c r="AC88" s="5">
        <v>0</v>
      </c>
      <c r="AD88" s="5">
        <v>0</v>
      </c>
      <c r="AE88" s="5">
        <v>0</v>
      </c>
      <c r="AF88" s="5">
        <v>0</v>
      </c>
      <c r="AG88" s="6" t="s">
        <v>153</v>
      </c>
      <c r="AH88" s="54" t="s">
        <v>154</v>
      </c>
    </row>
    <row r="89" spans="1:34" x14ac:dyDescent="0.35">
      <c r="A89" s="1" t="s">
        <v>838</v>
      </c>
      <c r="B89" s="67" t="s">
        <v>63</v>
      </c>
      <c r="C89" s="33" t="s">
        <v>811</v>
      </c>
      <c r="D89" s="33" t="s">
        <v>839</v>
      </c>
      <c r="E89" s="2" t="s">
        <v>87</v>
      </c>
      <c r="F89" s="2" t="s">
        <v>840</v>
      </c>
      <c r="G89" s="2" t="s">
        <v>46</v>
      </c>
      <c r="H89" s="2" t="s">
        <v>841</v>
      </c>
      <c r="I89" s="2" t="s">
        <v>42</v>
      </c>
      <c r="J89" s="2">
        <v>4</v>
      </c>
      <c r="K89" s="2" t="s">
        <v>59</v>
      </c>
      <c r="L89" s="3">
        <v>30929</v>
      </c>
      <c r="M89" s="3">
        <v>59497</v>
      </c>
      <c r="N89" s="233">
        <f>SUM(L89,M89)</f>
        <v>90426</v>
      </c>
      <c r="O89" s="25">
        <v>44046</v>
      </c>
      <c r="P89" s="333" t="s">
        <v>60</v>
      </c>
      <c r="Q89" s="3">
        <v>0</v>
      </c>
      <c r="R89" s="3">
        <v>0</v>
      </c>
      <c r="S89" s="2" t="s">
        <v>45</v>
      </c>
      <c r="T89" s="2" t="s">
        <v>45</v>
      </c>
      <c r="U89" s="2" t="s">
        <v>46</v>
      </c>
      <c r="V89" s="4">
        <v>44230</v>
      </c>
      <c r="W89" s="2" t="s">
        <v>60</v>
      </c>
      <c r="X89" s="4">
        <v>44197</v>
      </c>
      <c r="Y89" s="4">
        <v>44926</v>
      </c>
      <c r="Z89" s="2" t="s">
        <v>47</v>
      </c>
      <c r="AA89" s="2"/>
      <c r="AB89" s="2" t="s">
        <v>772</v>
      </c>
      <c r="AC89" s="5">
        <v>0</v>
      </c>
      <c r="AD89" s="5">
        <v>1</v>
      </c>
      <c r="AE89" s="5">
        <v>0</v>
      </c>
      <c r="AF89" s="5">
        <v>0</v>
      </c>
      <c r="AG89" s="6" t="s">
        <v>842</v>
      </c>
      <c r="AH89" s="54" t="s">
        <v>843</v>
      </c>
    </row>
    <row r="90" spans="1:34" hidden="1" x14ac:dyDescent="0.35">
      <c r="A90" s="1" t="s">
        <v>523</v>
      </c>
      <c r="B90" s="67" t="s">
        <v>210</v>
      </c>
      <c r="C90" s="33" t="s">
        <v>211</v>
      </c>
      <c r="D90" s="33" t="s">
        <v>621</v>
      </c>
      <c r="E90" s="2" t="s">
        <v>570</v>
      </c>
      <c r="F90" s="2" t="s">
        <v>570</v>
      </c>
      <c r="G90" s="2" t="s">
        <v>46</v>
      </c>
      <c r="H90" s="2" t="s">
        <v>622</v>
      </c>
      <c r="I90" s="2" t="s">
        <v>42</v>
      </c>
      <c r="J90" s="2">
        <v>5</v>
      </c>
      <c r="K90" s="2" t="s">
        <v>59</v>
      </c>
      <c r="L90" s="3">
        <v>7500</v>
      </c>
      <c r="M90" s="3">
        <v>0</v>
      </c>
      <c r="N90" s="233">
        <f>SUM(L90,M90)</f>
        <v>7500</v>
      </c>
      <c r="O90" s="25">
        <v>44237</v>
      </c>
      <c r="P90" s="2" t="s">
        <v>60</v>
      </c>
      <c r="Q90" s="3">
        <v>0</v>
      </c>
      <c r="R90" s="3">
        <v>0</v>
      </c>
      <c r="S90" s="2" t="s">
        <v>45</v>
      </c>
      <c r="T90" s="2" t="s">
        <v>45</v>
      </c>
      <c r="U90" s="2">
        <v>0</v>
      </c>
      <c r="V90" s="4">
        <v>44348</v>
      </c>
      <c r="W90" s="2" t="s">
        <v>130</v>
      </c>
      <c r="X90" s="4">
        <v>44378</v>
      </c>
      <c r="Y90" s="4">
        <v>44742</v>
      </c>
      <c r="Z90" s="2" t="s">
        <v>47</v>
      </c>
      <c r="AA90" s="2"/>
      <c r="AB90" s="2" t="s">
        <v>535</v>
      </c>
      <c r="AC90" s="5">
        <v>0</v>
      </c>
      <c r="AD90" s="5">
        <v>0</v>
      </c>
      <c r="AE90" s="5">
        <v>0</v>
      </c>
      <c r="AF90" s="5">
        <v>0</v>
      </c>
      <c r="AG90" s="6" t="s">
        <v>46</v>
      </c>
      <c r="AH90" s="54" t="s">
        <v>623</v>
      </c>
    </row>
    <row r="91" spans="1:34" hidden="1" x14ac:dyDescent="0.35">
      <c r="A91" s="1" t="s">
        <v>314</v>
      </c>
      <c r="B91" s="67" t="s">
        <v>202</v>
      </c>
      <c r="C91" s="33" t="s">
        <v>624</v>
      </c>
      <c r="D91" s="33" t="s">
        <v>625</v>
      </c>
      <c r="E91" s="2" t="s">
        <v>56</v>
      </c>
      <c r="F91" s="2" t="s">
        <v>626</v>
      </c>
      <c r="G91" s="2" t="s">
        <v>46</v>
      </c>
      <c r="H91" s="2" t="s">
        <v>627</v>
      </c>
      <c r="I91" s="2" t="s">
        <v>42</v>
      </c>
      <c r="J91" s="2">
        <v>5</v>
      </c>
      <c r="K91" s="2" t="s">
        <v>59</v>
      </c>
      <c r="L91" s="3">
        <v>323931</v>
      </c>
      <c r="M91" s="3">
        <v>48589</v>
      </c>
      <c r="N91" s="233">
        <f>SUM(L91,M91)</f>
        <v>372520</v>
      </c>
      <c r="O91" s="25">
        <v>44026</v>
      </c>
      <c r="P91" s="2" t="s">
        <v>60</v>
      </c>
      <c r="Q91" s="3">
        <v>0</v>
      </c>
      <c r="R91" s="3">
        <v>0</v>
      </c>
      <c r="S91" s="2" t="s">
        <v>45</v>
      </c>
      <c r="T91" s="2" t="s">
        <v>45</v>
      </c>
      <c r="U91" s="2" t="s">
        <v>46</v>
      </c>
      <c r="V91" s="4">
        <v>44196</v>
      </c>
      <c r="W91" s="2" t="s">
        <v>60</v>
      </c>
      <c r="X91" s="4">
        <v>44348</v>
      </c>
      <c r="Y91" s="4">
        <v>45443</v>
      </c>
      <c r="Z91" s="2" t="s">
        <v>47</v>
      </c>
      <c r="AA91" s="2"/>
      <c r="AB91" s="2" t="s">
        <v>535</v>
      </c>
      <c r="AC91" s="5">
        <v>0</v>
      </c>
      <c r="AD91" s="5">
        <v>1</v>
      </c>
      <c r="AE91" s="5">
        <v>1</v>
      </c>
      <c r="AF91" s="5">
        <v>0</v>
      </c>
      <c r="AG91" s="6" t="s">
        <v>611</v>
      </c>
      <c r="AH91" s="54" t="s">
        <v>628</v>
      </c>
    </row>
    <row r="92" spans="1:34" x14ac:dyDescent="0.35">
      <c r="A92" s="7" t="s">
        <v>936</v>
      </c>
      <c r="B92" s="200" t="s">
        <v>35</v>
      </c>
      <c r="C92" s="9" t="s">
        <v>937</v>
      </c>
      <c r="D92" s="9" t="s">
        <v>938</v>
      </c>
      <c r="E92" s="8" t="s">
        <v>87</v>
      </c>
      <c r="F92" s="8" t="s">
        <v>939</v>
      </c>
      <c r="G92" s="8" t="s">
        <v>940</v>
      </c>
      <c r="H92" s="8" t="s">
        <v>941</v>
      </c>
      <c r="I92" s="8" t="s">
        <v>42</v>
      </c>
      <c r="J92" s="8">
        <v>5</v>
      </c>
      <c r="K92" s="8" t="s">
        <v>59</v>
      </c>
      <c r="L92" s="11">
        <v>254158</v>
      </c>
      <c r="M92" s="11">
        <v>3800</v>
      </c>
      <c r="N92" s="236">
        <f>SUM(L92,M92)</f>
        <v>257958</v>
      </c>
      <c r="O92" s="26">
        <v>44043</v>
      </c>
      <c r="P92" s="337" t="s">
        <v>60</v>
      </c>
      <c r="Q92" s="11">
        <v>241902</v>
      </c>
      <c r="R92" s="11">
        <v>0</v>
      </c>
      <c r="S92" s="8" t="s">
        <v>45</v>
      </c>
      <c r="T92" s="8" t="s">
        <v>45</v>
      </c>
      <c r="U92" s="8" t="s">
        <v>46</v>
      </c>
      <c r="V92" s="12" t="s">
        <v>942</v>
      </c>
      <c r="W92" s="8" t="s">
        <v>60</v>
      </c>
      <c r="X92" s="12">
        <v>44256</v>
      </c>
      <c r="Y92" s="12">
        <v>44985</v>
      </c>
      <c r="Z92" s="8" t="s">
        <v>915</v>
      </c>
      <c r="AA92" s="61" t="s">
        <v>525</v>
      </c>
      <c r="AB92" s="8" t="s">
        <v>48</v>
      </c>
      <c r="AC92" s="13">
        <v>0</v>
      </c>
      <c r="AD92" s="13">
        <v>0</v>
      </c>
      <c r="AE92" s="13">
        <v>0</v>
      </c>
      <c r="AF92" s="13">
        <v>0</v>
      </c>
      <c r="AG92" s="14" t="s">
        <v>943</v>
      </c>
      <c r="AH92" s="56" t="s">
        <v>944</v>
      </c>
    </row>
    <row r="93" spans="1:34" ht="15" customHeight="1" x14ac:dyDescent="0.35">
      <c r="A93" s="7" t="s">
        <v>945</v>
      </c>
      <c r="B93" s="200" t="s">
        <v>35</v>
      </c>
      <c r="C93" s="9" t="s">
        <v>126</v>
      </c>
      <c r="D93" s="9" t="s">
        <v>946</v>
      </c>
      <c r="E93" s="8" t="s">
        <v>87</v>
      </c>
      <c r="F93" s="8" t="s">
        <v>221</v>
      </c>
      <c r="G93" s="8" t="s">
        <v>46</v>
      </c>
      <c r="H93" s="8" t="s">
        <v>947</v>
      </c>
      <c r="I93" s="8" t="s">
        <v>152</v>
      </c>
      <c r="J93" s="8">
        <v>6</v>
      </c>
      <c r="K93" s="8" t="s">
        <v>43</v>
      </c>
      <c r="L93" s="11">
        <v>3290863</v>
      </c>
      <c r="M93" s="11">
        <v>683446</v>
      </c>
      <c r="N93" s="236">
        <f>SUM(L93,M93)</f>
        <v>3974309</v>
      </c>
      <c r="O93" s="26">
        <v>44221</v>
      </c>
      <c r="P93" s="337" t="s">
        <v>60</v>
      </c>
      <c r="Q93" s="11" t="s">
        <v>948</v>
      </c>
      <c r="R93" s="11">
        <v>0</v>
      </c>
      <c r="S93" s="8" t="s">
        <v>45</v>
      </c>
      <c r="T93" s="8" t="s">
        <v>45</v>
      </c>
      <c r="U93" s="8" t="s">
        <v>46</v>
      </c>
      <c r="V93" s="12">
        <v>44409</v>
      </c>
      <c r="W93" s="8" t="s">
        <v>130</v>
      </c>
      <c r="X93" s="12">
        <v>44423</v>
      </c>
      <c r="Y93" s="12">
        <v>45883</v>
      </c>
      <c r="Z93" s="8" t="s">
        <v>915</v>
      </c>
      <c r="AA93" s="61" t="s">
        <v>525</v>
      </c>
      <c r="AB93" s="8" t="s">
        <v>48</v>
      </c>
      <c r="AC93" s="13">
        <v>1</v>
      </c>
      <c r="AD93" s="13">
        <v>3</v>
      </c>
      <c r="AE93" s="13">
        <v>0</v>
      </c>
      <c r="AF93" s="13">
        <v>1</v>
      </c>
      <c r="AG93" s="14" t="s">
        <v>949</v>
      </c>
      <c r="AH93" s="56" t="s">
        <v>950</v>
      </c>
    </row>
    <row r="94" spans="1:34" hidden="1" x14ac:dyDescent="0.35">
      <c r="A94" s="1" t="s">
        <v>62</v>
      </c>
      <c r="B94" s="67" t="s">
        <v>63</v>
      </c>
      <c r="C94" s="33" t="s">
        <v>64</v>
      </c>
      <c r="D94" s="33" t="s">
        <v>639</v>
      </c>
      <c r="E94" s="2" t="s">
        <v>517</v>
      </c>
      <c r="F94" s="2" t="s">
        <v>518</v>
      </c>
      <c r="G94" s="2" t="s">
        <v>46</v>
      </c>
      <c r="H94" s="2" t="s">
        <v>640</v>
      </c>
      <c r="I94" s="2" t="s">
        <v>42</v>
      </c>
      <c r="J94" s="2">
        <v>5</v>
      </c>
      <c r="K94" s="2" t="s">
        <v>59</v>
      </c>
      <c r="L94" s="3">
        <v>6000</v>
      </c>
      <c r="M94" s="3">
        <v>0</v>
      </c>
      <c r="N94" s="233">
        <f>SUM(L94,M94)</f>
        <v>6000</v>
      </c>
      <c r="O94" s="25">
        <v>44102</v>
      </c>
      <c r="P94" s="2" t="s">
        <v>60</v>
      </c>
      <c r="Q94" s="3">
        <v>0</v>
      </c>
      <c r="R94" s="3">
        <v>0</v>
      </c>
      <c r="S94" s="2" t="s">
        <v>45</v>
      </c>
      <c r="T94" s="2" t="s">
        <v>45</v>
      </c>
      <c r="U94" s="2" t="s">
        <v>46</v>
      </c>
      <c r="V94" s="4">
        <v>44287</v>
      </c>
      <c r="W94" s="2" t="s">
        <v>60</v>
      </c>
      <c r="X94" s="4">
        <v>44562</v>
      </c>
      <c r="Y94" s="4">
        <v>44594</v>
      </c>
      <c r="Z94" s="2" t="s">
        <v>47</v>
      </c>
      <c r="AA94" s="2"/>
      <c r="AB94" s="2" t="s">
        <v>535</v>
      </c>
      <c r="AC94" s="5">
        <v>0</v>
      </c>
      <c r="AD94" s="5">
        <v>0</v>
      </c>
      <c r="AE94" s="5">
        <v>0</v>
      </c>
      <c r="AF94" s="5">
        <v>0</v>
      </c>
      <c r="AG94" s="6" t="s">
        <v>46</v>
      </c>
      <c r="AH94" s="54"/>
    </row>
    <row r="95" spans="1:34" x14ac:dyDescent="0.35">
      <c r="A95" s="7" t="s">
        <v>83</v>
      </c>
      <c r="B95" s="200" t="s">
        <v>84</v>
      </c>
      <c r="C95" s="9" t="s">
        <v>85</v>
      </c>
      <c r="D95" s="9" t="s">
        <v>959</v>
      </c>
      <c r="E95" s="8" t="s">
        <v>87</v>
      </c>
      <c r="F95" s="8" t="s">
        <v>88</v>
      </c>
      <c r="G95" s="8" t="s">
        <v>89</v>
      </c>
      <c r="H95" s="8" t="s">
        <v>960</v>
      </c>
      <c r="I95" s="8" t="s">
        <v>42</v>
      </c>
      <c r="J95" s="8">
        <v>5</v>
      </c>
      <c r="K95" s="8" t="s">
        <v>59</v>
      </c>
      <c r="L95" s="10">
        <v>252072</v>
      </c>
      <c r="M95" s="11">
        <v>92527</v>
      </c>
      <c r="N95" s="236">
        <f>SUM(L95,M95)</f>
        <v>344599</v>
      </c>
      <c r="O95" s="26">
        <v>44258</v>
      </c>
      <c r="P95" s="337" t="s">
        <v>60</v>
      </c>
      <c r="Q95" s="11">
        <v>344599</v>
      </c>
      <c r="R95" s="11">
        <v>0</v>
      </c>
      <c r="S95" s="8" t="s">
        <v>45</v>
      </c>
      <c r="T95" s="8" t="s">
        <v>45</v>
      </c>
      <c r="U95" s="8" t="s">
        <v>46</v>
      </c>
      <c r="V95" s="12">
        <v>44409</v>
      </c>
      <c r="W95" s="8" t="s">
        <v>130</v>
      </c>
      <c r="X95" s="12">
        <v>44409</v>
      </c>
      <c r="Y95" s="12">
        <v>45504</v>
      </c>
      <c r="Z95" s="12" t="s">
        <v>915</v>
      </c>
      <c r="AA95" s="61" t="s">
        <v>525</v>
      </c>
      <c r="AB95" s="8" t="s">
        <v>48</v>
      </c>
      <c r="AC95" s="13">
        <v>0</v>
      </c>
      <c r="AD95" s="13">
        <v>1</v>
      </c>
      <c r="AE95" s="13">
        <v>1</v>
      </c>
      <c r="AF95" s="13">
        <v>0</v>
      </c>
      <c r="AG95" s="14" t="s">
        <v>91</v>
      </c>
      <c r="AH95" s="56" t="s">
        <v>92</v>
      </c>
    </row>
    <row r="96" spans="1:34" x14ac:dyDescent="0.35">
      <c r="A96" s="7" t="s">
        <v>997</v>
      </c>
      <c r="B96" s="200" t="s">
        <v>210</v>
      </c>
      <c r="C96" s="9" t="s">
        <v>348</v>
      </c>
      <c r="D96" s="9" t="s">
        <v>998</v>
      </c>
      <c r="E96" s="8" t="s">
        <v>87</v>
      </c>
      <c r="F96" s="8" t="s">
        <v>999</v>
      </c>
      <c r="G96" s="8" t="s">
        <v>1000</v>
      </c>
      <c r="H96" s="61" t="s">
        <v>1001</v>
      </c>
      <c r="I96" s="8" t="s">
        <v>42</v>
      </c>
      <c r="J96" s="8">
        <v>6</v>
      </c>
      <c r="K96" s="8" t="s">
        <v>43</v>
      </c>
      <c r="L96" s="10">
        <v>17918076</v>
      </c>
      <c r="M96" s="11">
        <v>1032877</v>
      </c>
      <c r="N96" s="236">
        <f>SUM(L96,M96)</f>
        <v>18950953</v>
      </c>
      <c r="O96" s="26">
        <v>44309</v>
      </c>
      <c r="P96" s="337" t="s">
        <v>60</v>
      </c>
      <c r="Q96" s="11">
        <v>18950953</v>
      </c>
      <c r="R96" s="11">
        <v>0</v>
      </c>
      <c r="S96" s="8" t="s">
        <v>45</v>
      </c>
      <c r="T96" s="8" t="s">
        <v>45</v>
      </c>
      <c r="U96" s="8" t="s">
        <v>46</v>
      </c>
      <c r="V96" s="12">
        <v>44431</v>
      </c>
      <c r="W96" s="8" t="s">
        <v>130</v>
      </c>
      <c r="X96" s="12">
        <v>44470</v>
      </c>
      <c r="Y96" s="12">
        <v>46295</v>
      </c>
      <c r="Z96" s="12" t="s">
        <v>915</v>
      </c>
      <c r="AA96" s="61" t="s">
        <v>525</v>
      </c>
      <c r="AB96" s="8" t="s">
        <v>268</v>
      </c>
      <c r="AC96" s="13">
        <v>0</v>
      </c>
      <c r="AD96" s="13">
        <v>0</v>
      </c>
      <c r="AE96" s="13">
        <v>0</v>
      </c>
      <c r="AF96" s="13">
        <v>0</v>
      </c>
      <c r="AG96" s="14" t="s">
        <v>1002</v>
      </c>
      <c r="AH96" s="56" t="s">
        <v>1003</v>
      </c>
    </row>
    <row r="97" spans="1:113" x14ac:dyDescent="0.35">
      <c r="A97" s="7" t="s">
        <v>1042</v>
      </c>
      <c r="B97" s="200" t="s">
        <v>202</v>
      </c>
      <c r="C97" s="9" t="s">
        <v>1043</v>
      </c>
      <c r="D97" s="9" t="s">
        <v>1044</v>
      </c>
      <c r="E97" s="8" t="s">
        <v>87</v>
      </c>
      <c r="F97" s="8" t="s">
        <v>442</v>
      </c>
      <c r="G97" s="8" t="s">
        <v>443</v>
      </c>
      <c r="H97" s="61" t="s">
        <v>1045</v>
      </c>
      <c r="I97" s="8" t="s">
        <v>42</v>
      </c>
      <c r="J97" s="8">
        <v>6</v>
      </c>
      <c r="K97" s="8" t="s">
        <v>43</v>
      </c>
      <c r="L97" s="11">
        <v>1220979</v>
      </c>
      <c r="M97" s="11">
        <v>376851</v>
      </c>
      <c r="N97" s="236">
        <f>SUM(L97,M97)</f>
        <v>1597830</v>
      </c>
      <c r="O97" s="26">
        <v>44151</v>
      </c>
      <c r="P97" s="337" t="s">
        <v>60</v>
      </c>
      <c r="Q97" s="11">
        <v>1597830</v>
      </c>
      <c r="R97" s="11">
        <v>0</v>
      </c>
      <c r="S97" s="8" t="s">
        <v>45</v>
      </c>
      <c r="T97" s="8" t="s">
        <v>45</v>
      </c>
      <c r="U97" s="8" t="s">
        <v>46</v>
      </c>
      <c r="V97" s="12">
        <v>44317</v>
      </c>
      <c r="W97" s="8" t="s">
        <v>130</v>
      </c>
      <c r="X97" s="12">
        <v>44440</v>
      </c>
      <c r="Y97" s="12">
        <v>46265</v>
      </c>
      <c r="Z97" s="8" t="s">
        <v>915</v>
      </c>
      <c r="AA97" s="61" t="s">
        <v>525</v>
      </c>
      <c r="AB97" s="8" t="s">
        <v>294</v>
      </c>
      <c r="AC97" s="13">
        <v>0</v>
      </c>
      <c r="AD97" s="13">
        <v>1</v>
      </c>
      <c r="AE97" s="13">
        <v>1</v>
      </c>
      <c r="AF97" s="13">
        <v>5</v>
      </c>
      <c r="AG97" s="14" t="s">
        <v>445</v>
      </c>
      <c r="AH97" s="56" t="s">
        <v>1046</v>
      </c>
    </row>
    <row r="98" spans="1:113" hidden="1" x14ac:dyDescent="0.35">
      <c r="A98" s="1" t="s">
        <v>653</v>
      </c>
      <c r="B98" s="67" t="s">
        <v>63</v>
      </c>
      <c r="C98" s="33" t="s">
        <v>538</v>
      </c>
      <c r="D98" s="33" t="s">
        <v>654</v>
      </c>
      <c r="E98" s="2" t="s">
        <v>655</v>
      </c>
      <c r="F98" s="2" t="s">
        <v>656</v>
      </c>
      <c r="G98" s="2" t="s">
        <v>46</v>
      </c>
      <c r="H98" s="2" t="s">
        <v>657</v>
      </c>
      <c r="I98" s="2" t="s">
        <v>42</v>
      </c>
      <c r="J98" s="2">
        <v>5</v>
      </c>
      <c r="K98" s="2" t="s">
        <v>59</v>
      </c>
      <c r="L98" s="3">
        <v>60000</v>
      </c>
      <c r="M98" s="3">
        <v>0</v>
      </c>
      <c r="N98" s="233">
        <f>SUM(L98,M98)</f>
        <v>60000</v>
      </c>
      <c r="O98" s="25">
        <v>44104</v>
      </c>
      <c r="P98" s="2" t="s">
        <v>60</v>
      </c>
      <c r="Q98" s="3">
        <v>0</v>
      </c>
      <c r="R98" s="3">
        <v>0</v>
      </c>
      <c r="S98" s="2" t="s">
        <v>45</v>
      </c>
      <c r="T98" s="2" t="s">
        <v>45</v>
      </c>
      <c r="U98" s="2" t="s">
        <v>46</v>
      </c>
      <c r="V98" s="4">
        <v>43891</v>
      </c>
      <c r="W98" s="2" t="s">
        <v>60</v>
      </c>
      <c r="X98" s="4">
        <v>44378</v>
      </c>
      <c r="Y98" s="4">
        <v>44545</v>
      </c>
      <c r="Z98" s="2" t="s">
        <v>47</v>
      </c>
      <c r="AA98" s="2"/>
      <c r="AB98" s="2" t="s">
        <v>535</v>
      </c>
      <c r="AC98" s="5">
        <v>0</v>
      </c>
      <c r="AD98" s="5">
        <v>0</v>
      </c>
      <c r="AE98" s="5">
        <v>0</v>
      </c>
      <c r="AF98" s="5">
        <v>0</v>
      </c>
      <c r="AG98" s="6" t="s">
        <v>46</v>
      </c>
      <c r="AH98" s="54"/>
    </row>
    <row r="99" spans="1:113" x14ac:dyDescent="0.35">
      <c r="A99" s="7" t="s">
        <v>314</v>
      </c>
      <c r="B99" s="200" t="s">
        <v>202</v>
      </c>
      <c r="C99" s="9" t="s">
        <v>624</v>
      </c>
      <c r="D99" s="9" t="s">
        <v>1133</v>
      </c>
      <c r="E99" s="8" t="s">
        <v>87</v>
      </c>
      <c r="F99" s="8" t="s">
        <v>1134</v>
      </c>
      <c r="G99" s="8" t="s">
        <v>46</v>
      </c>
      <c r="H99" s="8" t="s">
        <v>1135</v>
      </c>
      <c r="I99" s="8" t="s">
        <v>42</v>
      </c>
      <c r="J99" s="8">
        <v>5</v>
      </c>
      <c r="K99" s="8" t="s">
        <v>59</v>
      </c>
      <c r="L99" s="11">
        <v>180121</v>
      </c>
      <c r="M99" s="11">
        <v>47398</v>
      </c>
      <c r="N99" s="236">
        <f>SUM(L99,M99)</f>
        <v>227519</v>
      </c>
      <c r="O99" s="26">
        <v>44245</v>
      </c>
      <c r="P99" s="337" t="s">
        <v>60</v>
      </c>
      <c r="Q99" s="11">
        <v>227519</v>
      </c>
      <c r="R99" s="11">
        <v>0</v>
      </c>
      <c r="S99" s="8" t="s">
        <v>45</v>
      </c>
      <c r="T99" s="8" t="s">
        <v>45</v>
      </c>
      <c r="U99" s="8" t="s">
        <v>46</v>
      </c>
      <c r="V99" s="12">
        <v>44378</v>
      </c>
      <c r="W99" s="8" t="s">
        <v>130</v>
      </c>
      <c r="X99" s="12">
        <v>44409</v>
      </c>
      <c r="Y99" s="12">
        <v>45138</v>
      </c>
      <c r="Z99" s="8" t="s">
        <v>915</v>
      </c>
      <c r="AA99" s="61" t="s">
        <v>525</v>
      </c>
      <c r="AB99" s="8" t="s">
        <v>535</v>
      </c>
      <c r="AC99" s="13">
        <v>0</v>
      </c>
      <c r="AD99" s="13">
        <v>0</v>
      </c>
      <c r="AE99" s="13">
        <v>1</v>
      </c>
      <c r="AF99" s="13">
        <v>0</v>
      </c>
      <c r="AG99" s="55" t="s">
        <v>1136</v>
      </c>
      <c r="AH99" s="56" t="s">
        <v>1137</v>
      </c>
    </row>
    <row r="100" spans="1:113" x14ac:dyDescent="0.35">
      <c r="A100" s="125" t="s">
        <v>193</v>
      </c>
      <c r="B100" s="134" t="s">
        <v>84</v>
      </c>
      <c r="C100" s="112" t="s">
        <v>194</v>
      </c>
      <c r="D100" s="112" t="s">
        <v>195</v>
      </c>
      <c r="E100" s="108" t="s">
        <v>87</v>
      </c>
      <c r="F100" s="108" t="s">
        <v>196</v>
      </c>
      <c r="G100" s="108" t="s">
        <v>46</v>
      </c>
      <c r="H100" s="108" t="s">
        <v>197</v>
      </c>
      <c r="I100" s="108" t="s">
        <v>42</v>
      </c>
      <c r="J100" s="108">
        <v>5</v>
      </c>
      <c r="K100" s="108" t="s">
        <v>59</v>
      </c>
      <c r="L100" s="109">
        <v>138884</v>
      </c>
      <c r="M100" s="109">
        <v>65830</v>
      </c>
      <c r="N100" s="242">
        <f>SUM(L100,M100)</f>
        <v>204714</v>
      </c>
      <c r="O100" s="114">
        <v>44477</v>
      </c>
      <c r="P100" s="335" t="s">
        <v>130</v>
      </c>
      <c r="Q100" s="109">
        <v>0</v>
      </c>
      <c r="R100" s="109">
        <v>0</v>
      </c>
      <c r="S100" s="108" t="s">
        <v>45</v>
      </c>
      <c r="T100" s="108" t="s">
        <v>45</v>
      </c>
      <c r="U100" s="108" t="s">
        <v>46</v>
      </c>
      <c r="V100" s="115">
        <v>44713</v>
      </c>
      <c r="W100" s="108" t="s">
        <v>198</v>
      </c>
      <c r="X100" s="115">
        <v>44743</v>
      </c>
      <c r="Y100" s="115">
        <v>45838</v>
      </c>
      <c r="Z100" s="108" t="s">
        <v>47</v>
      </c>
      <c r="AA100" s="108"/>
      <c r="AB100" s="108" t="s">
        <v>48</v>
      </c>
      <c r="AC100" s="5">
        <v>0</v>
      </c>
      <c r="AD100" s="5">
        <v>1</v>
      </c>
      <c r="AE100" s="5">
        <v>0</v>
      </c>
      <c r="AF100" s="5">
        <v>0</v>
      </c>
      <c r="AG100" s="118" t="s">
        <v>199</v>
      </c>
      <c r="AH100" s="117" t="s">
        <v>200</v>
      </c>
    </row>
    <row r="101" spans="1:113" x14ac:dyDescent="0.35">
      <c r="A101" s="125" t="s">
        <v>218</v>
      </c>
      <c r="B101" s="108" t="s">
        <v>84</v>
      </c>
      <c r="C101" s="352" t="s">
        <v>219</v>
      </c>
      <c r="D101" s="352" t="s">
        <v>220</v>
      </c>
      <c r="E101" s="108" t="s">
        <v>87</v>
      </c>
      <c r="F101" s="108" t="s">
        <v>221</v>
      </c>
      <c r="G101" s="108" t="s">
        <v>46</v>
      </c>
      <c r="H101" s="361" t="s">
        <v>222</v>
      </c>
      <c r="I101" s="108" t="s">
        <v>152</v>
      </c>
      <c r="J101" s="108">
        <v>6</v>
      </c>
      <c r="K101" s="108" t="s">
        <v>43</v>
      </c>
      <c r="L101" s="109">
        <v>4822931</v>
      </c>
      <c r="M101" s="113">
        <v>1177069</v>
      </c>
      <c r="N101" s="242">
        <f>SUM(L101,M101)</f>
        <v>6000000</v>
      </c>
      <c r="O101" s="114">
        <v>44592</v>
      </c>
      <c r="P101" s="335" t="s">
        <v>130</v>
      </c>
      <c r="Q101" s="109">
        <v>0</v>
      </c>
      <c r="R101" s="109">
        <v>0</v>
      </c>
      <c r="S101" s="108" t="s">
        <v>45</v>
      </c>
      <c r="T101" s="108" t="s">
        <v>45</v>
      </c>
      <c r="U101" s="108" t="s">
        <v>46</v>
      </c>
      <c r="V101" s="115">
        <v>44805</v>
      </c>
      <c r="W101" s="108" t="s">
        <v>198</v>
      </c>
      <c r="X101" s="115">
        <v>44835</v>
      </c>
      <c r="Y101" s="115">
        <v>46285</v>
      </c>
      <c r="Z101" s="108" t="s">
        <v>47</v>
      </c>
      <c r="AA101" s="108"/>
      <c r="AB101" s="108" t="s">
        <v>48</v>
      </c>
      <c r="AC101" s="5">
        <v>1</v>
      </c>
      <c r="AD101" s="5">
        <v>3</v>
      </c>
      <c r="AE101" s="5">
        <v>0</v>
      </c>
      <c r="AF101" s="5">
        <v>3</v>
      </c>
      <c r="AG101" s="116" t="s">
        <v>223</v>
      </c>
      <c r="AH101" s="116"/>
    </row>
    <row r="102" spans="1:113" hidden="1" x14ac:dyDescent="0.35">
      <c r="A102" s="1" t="s">
        <v>607</v>
      </c>
      <c r="B102" s="2" t="s">
        <v>53</v>
      </c>
      <c r="C102" s="184" t="s">
        <v>608</v>
      </c>
      <c r="D102" s="184" t="s">
        <v>669</v>
      </c>
      <c r="E102" s="2" t="s">
        <v>56</v>
      </c>
      <c r="F102" s="2" t="s">
        <v>626</v>
      </c>
      <c r="G102" s="2" t="s">
        <v>670</v>
      </c>
      <c r="H102" s="143" t="s">
        <v>671</v>
      </c>
      <c r="I102" s="2" t="s">
        <v>42</v>
      </c>
      <c r="J102" s="2">
        <v>5</v>
      </c>
      <c r="K102" s="2" t="s">
        <v>59</v>
      </c>
      <c r="L102" s="3">
        <v>347381</v>
      </c>
      <c r="M102" s="69">
        <v>52107</v>
      </c>
      <c r="N102" s="233">
        <f>SUM(L102,M102)</f>
        <v>399488</v>
      </c>
      <c r="O102" s="25">
        <v>44181</v>
      </c>
      <c r="P102" s="2" t="s">
        <v>60</v>
      </c>
      <c r="Q102" s="3">
        <v>0</v>
      </c>
      <c r="R102" s="3">
        <v>0</v>
      </c>
      <c r="S102" s="2" t="s">
        <v>45</v>
      </c>
      <c r="T102" s="2" t="s">
        <v>45</v>
      </c>
      <c r="U102" s="2" t="s">
        <v>46</v>
      </c>
      <c r="V102" s="4">
        <v>44348</v>
      </c>
      <c r="W102" s="2" t="s">
        <v>130</v>
      </c>
      <c r="X102" s="4">
        <v>44440</v>
      </c>
      <c r="Y102" s="4">
        <v>45535</v>
      </c>
      <c r="Z102" s="2" t="s">
        <v>47</v>
      </c>
      <c r="AA102" s="2"/>
      <c r="AB102" s="2" t="s">
        <v>535</v>
      </c>
      <c r="AC102" s="5">
        <v>0</v>
      </c>
      <c r="AD102" s="5">
        <v>0</v>
      </c>
      <c r="AE102" s="5">
        <v>1</v>
      </c>
      <c r="AF102" s="5">
        <v>0</v>
      </c>
      <c r="AG102" s="6" t="s">
        <v>611</v>
      </c>
      <c r="AH102" s="70" t="s">
        <v>612</v>
      </c>
    </row>
    <row r="103" spans="1:113" x14ac:dyDescent="0.35">
      <c r="A103" s="125" t="s">
        <v>187</v>
      </c>
      <c r="B103" s="108" t="s">
        <v>84</v>
      </c>
      <c r="C103" s="352" t="s">
        <v>188</v>
      </c>
      <c r="D103" s="352" t="s">
        <v>224</v>
      </c>
      <c r="E103" s="108" t="s">
        <v>87</v>
      </c>
      <c r="F103" s="108" t="s">
        <v>225</v>
      </c>
      <c r="G103" s="108" t="s">
        <v>46</v>
      </c>
      <c r="H103" s="361" t="s">
        <v>226</v>
      </c>
      <c r="I103" s="108" t="s">
        <v>42</v>
      </c>
      <c r="J103" s="108">
        <v>5</v>
      </c>
      <c r="K103" s="108" t="s">
        <v>59</v>
      </c>
      <c r="L103" s="109">
        <v>514641</v>
      </c>
      <c r="M103" s="113">
        <v>188941</v>
      </c>
      <c r="N103" s="242">
        <f>SUM(L103,M103)</f>
        <v>703582</v>
      </c>
      <c r="O103" s="114">
        <v>44531</v>
      </c>
      <c r="P103" s="335" t="s">
        <v>130</v>
      </c>
      <c r="Q103" s="109">
        <v>0</v>
      </c>
      <c r="R103" s="109">
        <v>0</v>
      </c>
      <c r="S103" s="108" t="s">
        <v>45</v>
      </c>
      <c r="T103" s="108" t="s">
        <v>45</v>
      </c>
      <c r="U103" s="108" t="s">
        <v>46</v>
      </c>
      <c r="V103" s="115">
        <v>44774</v>
      </c>
      <c r="W103" s="108" t="s">
        <v>198</v>
      </c>
      <c r="X103" s="115">
        <v>44743</v>
      </c>
      <c r="Y103" s="115">
        <v>45838</v>
      </c>
      <c r="Z103" s="108" t="s">
        <v>47</v>
      </c>
      <c r="AA103" s="108"/>
      <c r="AB103" s="108" t="s">
        <v>48</v>
      </c>
      <c r="AC103" s="5">
        <v>0</v>
      </c>
      <c r="AD103" s="5">
        <v>1</v>
      </c>
      <c r="AE103" s="5">
        <v>0</v>
      </c>
      <c r="AF103" s="5">
        <v>1</v>
      </c>
      <c r="AG103" s="116" t="s">
        <v>227</v>
      </c>
      <c r="AH103" s="188" t="s">
        <v>228</v>
      </c>
    </row>
    <row r="104" spans="1:113" ht="15" customHeight="1" x14ac:dyDescent="0.35">
      <c r="A104" s="91" t="s">
        <v>384</v>
      </c>
      <c r="B104" s="92" t="s">
        <v>202</v>
      </c>
      <c r="C104" s="93" t="s">
        <v>427</v>
      </c>
      <c r="D104" s="33" t="s">
        <v>385</v>
      </c>
      <c r="E104" s="92" t="s">
        <v>87</v>
      </c>
      <c r="F104" s="92" t="s">
        <v>386</v>
      </c>
      <c r="G104" s="2" t="s">
        <v>428</v>
      </c>
      <c r="H104" s="363" t="s">
        <v>429</v>
      </c>
      <c r="I104" s="2" t="s">
        <v>42</v>
      </c>
      <c r="J104" s="92">
        <v>6</v>
      </c>
      <c r="K104" s="92" t="s">
        <v>43</v>
      </c>
      <c r="L104" s="3">
        <v>11243781</v>
      </c>
      <c r="M104" s="69">
        <v>1256219</v>
      </c>
      <c r="N104" s="233">
        <f>SUM(L104,M104)</f>
        <v>12500000</v>
      </c>
      <c r="O104" s="25">
        <v>44572</v>
      </c>
      <c r="P104" s="333" t="s">
        <v>130</v>
      </c>
      <c r="Q104" s="3">
        <v>0</v>
      </c>
      <c r="R104" s="3">
        <v>0</v>
      </c>
      <c r="S104" s="2" t="s">
        <v>276</v>
      </c>
      <c r="T104" s="2" t="s">
        <v>430</v>
      </c>
      <c r="U104" s="2" t="s">
        <v>46</v>
      </c>
      <c r="V104" s="4">
        <v>44774</v>
      </c>
      <c r="W104" s="2" t="s">
        <v>198</v>
      </c>
      <c r="X104" s="4">
        <v>44805</v>
      </c>
      <c r="Y104" s="4">
        <v>46629</v>
      </c>
      <c r="Z104" s="2" t="s">
        <v>47</v>
      </c>
      <c r="AA104" s="92"/>
      <c r="AB104" s="92" t="s">
        <v>294</v>
      </c>
      <c r="AC104" s="94">
        <v>2</v>
      </c>
      <c r="AD104" s="94">
        <v>2</v>
      </c>
      <c r="AE104" s="94">
        <v>0</v>
      </c>
      <c r="AF104" s="94">
        <v>40</v>
      </c>
      <c r="AG104" s="6" t="s">
        <v>389</v>
      </c>
      <c r="AH104" s="54" t="s">
        <v>390</v>
      </c>
    </row>
    <row r="105" spans="1:113" s="110" customFormat="1" x14ac:dyDescent="0.35">
      <c r="A105" s="91" t="s">
        <v>326</v>
      </c>
      <c r="B105" s="92" t="s">
        <v>84</v>
      </c>
      <c r="C105" s="93" t="s">
        <v>327</v>
      </c>
      <c r="D105" s="33" t="s">
        <v>431</v>
      </c>
      <c r="E105" s="92" t="s">
        <v>87</v>
      </c>
      <c r="F105" s="92" t="s">
        <v>107</v>
      </c>
      <c r="G105" s="2" t="s">
        <v>329</v>
      </c>
      <c r="H105" s="363" t="s">
        <v>392</v>
      </c>
      <c r="I105" s="2" t="s">
        <v>152</v>
      </c>
      <c r="J105" s="92">
        <v>6</v>
      </c>
      <c r="K105" s="92" t="s">
        <v>43</v>
      </c>
      <c r="L105" s="3">
        <v>2611995</v>
      </c>
      <c r="M105" s="69">
        <v>388005</v>
      </c>
      <c r="N105" s="233">
        <f>SUM(L105,M105)</f>
        <v>3000000</v>
      </c>
      <c r="O105" s="25">
        <v>44445</v>
      </c>
      <c r="P105" s="333" t="s">
        <v>130</v>
      </c>
      <c r="Q105" s="3">
        <v>0</v>
      </c>
      <c r="R105" s="3">
        <v>0</v>
      </c>
      <c r="S105" s="2" t="s">
        <v>45</v>
      </c>
      <c r="T105" s="2" t="s">
        <v>45</v>
      </c>
      <c r="U105" s="2" t="s">
        <v>46</v>
      </c>
      <c r="V105" s="4">
        <v>44788</v>
      </c>
      <c r="W105" s="2" t="s">
        <v>130</v>
      </c>
      <c r="X105" s="4">
        <v>44621</v>
      </c>
      <c r="Y105" s="4">
        <v>46446</v>
      </c>
      <c r="Z105" s="2" t="s">
        <v>47</v>
      </c>
      <c r="AA105" s="92"/>
      <c r="AB105" s="92" t="s">
        <v>294</v>
      </c>
      <c r="AC105" s="94">
        <v>0</v>
      </c>
      <c r="AD105" s="94">
        <v>15</v>
      </c>
      <c r="AE105" s="94">
        <v>0</v>
      </c>
      <c r="AF105" s="94">
        <v>0</v>
      </c>
      <c r="AG105" s="6" t="s">
        <v>393</v>
      </c>
      <c r="AH105" s="54" t="s">
        <v>394</v>
      </c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</row>
    <row r="106" spans="1:113" s="110" customFormat="1" hidden="1" x14ac:dyDescent="0.35">
      <c r="A106" s="138" t="s">
        <v>684</v>
      </c>
      <c r="B106" s="107" t="s">
        <v>210</v>
      </c>
      <c r="C106" s="139" t="s">
        <v>348</v>
      </c>
      <c r="D106" s="112" t="s">
        <v>685</v>
      </c>
      <c r="E106" s="107" t="s">
        <v>686</v>
      </c>
      <c r="F106" s="107" t="s">
        <v>687</v>
      </c>
      <c r="G106" s="108" t="s">
        <v>46</v>
      </c>
      <c r="H106" s="185" t="s">
        <v>688</v>
      </c>
      <c r="I106" s="108" t="s">
        <v>152</v>
      </c>
      <c r="J106" s="107">
        <v>5</v>
      </c>
      <c r="K106" s="107" t="s">
        <v>43</v>
      </c>
      <c r="L106" s="109">
        <v>1990996</v>
      </c>
      <c r="M106" s="113">
        <v>0</v>
      </c>
      <c r="N106" s="242">
        <f>SUM(L106,M106)</f>
        <v>1990996</v>
      </c>
      <c r="O106" s="114">
        <v>44198</v>
      </c>
      <c r="P106" s="108" t="s">
        <v>130</v>
      </c>
      <c r="Q106" s="109">
        <v>0</v>
      </c>
      <c r="R106" s="109">
        <v>0</v>
      </c>
      <c r="S106" s="108" t="s">
        <v>45</v>
      </c>
      <c r="T106" s="108" t="s">
        <v>45</v>
      </c>
      <c r="U106" s="108" t="s">
        <v>46</v>
      </c>
      <c r="V106" s="115">
        <v>44682</v>
      </c>
      <c r="W106" s="108" t="s">
        <v>198</v>
      </c>
      <c r="X106" s="115">
        <v>44743</v>
      </c>
      <c r="Y106" s="115">
        <v>45474</v>
      </c>
      <c r="Z106" s="108" t="s">
        <v>47</v>
      </c>
      <c r="AA106" s="107"/>
      <c r="AB106" s="107" t="s">
        <v>535</v>
      </c>
      <c r="AC106" s="127">
        <v>3</v>
      </c>
      <c r="AD106" s="127">
        <v>2</v>
      </c>
      <c r="AE106" s="127">
        <v>0</v>
      </c>
      <c r="AF106" s="127">
        <v>1</v>
      </c>
      <c r="AG106" s="116" t="s">
        <v>46</v>
      </c>
      <c r="AH106" s="117" t="s">
        <v>46</v>
      </c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</row>
    <row r="107" spans="1:113" s="110" customFormat="1" hidden="1" x14ac:dyDescent="0.35">
      <c r="A107" s="91" t="s">
        <v>689</v>
      </c>
      <c r="B107" s="92" t="s">
        <v>210</v>
      </c>
      <c r="C107" s="93" t="s">
        <v>690</v>
      </c>
      <c r="D107" s="33" t="s">
        <v>691</v>
      </c>
      <c r="E107" s="92" t="s">
        <v>692</v>
      </c>
      <c r="F107" s="92" t="s">
        <v>687</v>
      </c>
      <c r="G107" s="2" t="s">
        <v>46</v>
      </c>
      <c r="H107" s="143" t="s">
        <v>693</v>
      </c>
      <c r="I107" s="2" t="s">
        <v>152</v>
      </c>
      <c r="J107" s="92">
        <v>5</v>
      </c>
      <c r="K107" s="92" t="s">
        <v>59</v>
      </c>
      <c r="L107" s="3">
        <v>239391</v>
      </c>
      <c r="M107" s="69">
        <v>47878</v>
      </c>
      <c r="N107" s="233">
        <f>SUM(L107,M107)</f>
        <v>287269</v>
      </c>
      <c r="O107" s="25">
        <v>44575</v>
      </c>
      <c r="P107" s="2" t="s">
        <v>130</v>
      </c>
      <c r="Q107" s="3">
        <v>0</v>
      </c>
      <c r="R107" s="3">
        <v>0</v>
      </c>
      <c r="S107" s="2" t="s">
        <v>45</v>
      </c>
      <c r="T107" s="2" t="s">
        <v>45</v>
      </c>
      <c r="U107" s="2" t="s">
        <v>45</v>
      </c>
      <c r="V107" s="4">
        <v>44652</v>
      </c>
      <c r="W107" s="2" t="s">
        <v>130</v>
      </c>
      <c r="X107" s="4">
        <v>44682</v>
      </c>
      <c r="Y107" s="4">
        <v>45046</v>
      </c>
      <c r="Z107" s="2" t="s">
        <v>47</v>
      </c>
      <c r="AA107" s="92"/>
      <c r="AB107" s="92" t="s">
        <v>535</v>
      </c>
      <c r="AC107" s="94">
        <v>0</v>
      </c>
      <c r="AD107" s="94">
        <v>0</v>
      </c>
      <c r="AE107" s="94">
        <v>0</v>
      </c>
      <c r="AF107" s="94">
        <v>0</v>
      </c>
      <c r="AG107" s="6" t="s">
        <v>694</v>
      </c>
      <c r="AH107" s="54" t="s">
        <v>695</v>
      </c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</row>
    <row r="108" spans="1:113" s="98" customFormat="1" ht="13" hidden="1" x14ac:dyDescent="0.3">
      <c r="A108" s="91" t="s">
        <v>696</v>
      </c>
      <c r="B108" s="2" t="s">
        <v>63</v>
      </c>
      <c r="C108" s="184" t="s">
        <v>538</v>
      </c>
      <c r="D108" s="184" t="s">
        <v>697</v>
      </c>
      <c r="E108" s="2" t="s">
        <v>698</v>
      </c>
      <c r="F108" s="2" t="s">
        <v>699</v>
      </c>
      <c r="G108" s="92" t="s">
        <v>46</v>
      </c>
      <c r="H108" s="143" t="s">
        <v>700</v>
      </c>
      <c r="I108" s="2" t="s">
        <v>42</v>
      </c>
      <c r="J108" s="2">
        <v>5</v>
      </c>
      <c r="K108" s="92" t="s">
        <v>59</v>
      </c>
      <c r="L108" s="121">
        <v>24849</v>
      </c>
      <c r="M108" s="121">
        <v>0</v>
      </c>
      <c r="N108" s="234">
        <f>SUM(L108,M108)</f>
        <v>24849</v>
      </c>
      <c r="O108" s="122">
        <v>44531</v>
      </c>
      <c r="P108" s="92" t="s">
        <v>130</v>
      </c>
      <c r="Q108" s="3">
        <v>0</v>
      </c>
      <c r="R108" s="121">
        <v>0</v>
      </c>
      <c r="S108" s="92" t="s">
        <v>45</v>
      </c>
      <c r="T108" s="92" t="s">
        <v>45</v>
      </c>
      <c r="U108" s="92" t="s">
        <v>46</v>
      </c>
      <c r="V108" s="123">
        <v>44621</v>
      </c>
      <c r="W108" s="92" t="s">
        <v>130</v>
      </c>
      <c r="X108" s="123">
        <v>44652</v>
      </c>
      <c r="Y108" s="123">
        <v>44864</v>
      </c>
      <c r="Z108" s="92" t="s">
        <v>47</v>
      </c>
      <c r="AA108" s="92"/>
      <c r="AB108" s="92" t="s">
        <v>535</v>
      </c>
      <c r="AC108" s="94">
        <v>0</v>
      </c>
      <c r="AD108" s="94">
        <v>0</v>
      </c>
      <c r="AE108" s="94">
        <v>0</v>
      </c>
      <c r="AF108" s="94">
        <v>0</v>
      </c>
      <c r="AG108" s="98" t="s">
        <v>46</v>
      </c>
      <c r="AH108" s="317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</row>
    <row r="109" spans="1:113" s="110" customFormat="1" x14ac:dyDescent="0.35">
      <c r="A109" s="91" t="s">
        <v>440</v>
      </c>
      <c r="B109" s="92" t="s">
        <v>202</v>
      </c>
      <c r="C109" s="93" t="s">
        <v>281</v>
      </c>
      <c r="D109" s="33" t="s">
        <v>441</v>
      </c>
      <c r="E109" s="92" t="s">
        <v>87</v>
      </c>
      <c r="F109" s="92" t="s">
        <v>442</v>
      </c>
      <c r="G109" s="2" t="s">
        <v>443</v>
      </c>
      <c r="H109" s="363" t="s">
        <v>444</v>
      </c>
      <c r="I109" s="2" t="s">
        <v>42</v>
      </c>
      <c r="J109" s="92">
        <v>6</v>
      </c>
      <c r="K109" s="92" t="s">
        <v>43</v>
      </c>
      <c r="L109" s="3">
        <v>1461941</v>
      </c>
      <c r="M109" s="69">
        <v>133961</v>
      </c>
      <c r="N109" s="233">
        <f>SUM(L109,M109)</f>
        <v>1595902</v>
      </c>
      <c r="O109" s="25">
        <v>44515</v>
      </c>
      <c r="P109" s="333" t="s">
        <v>130</v>
      </c>
      <c r="Q109" s="3">
        <v>0</v>
      </c>
      <c r="R109" s="3">
        <v>0</v>
      </c>
      <c r="S109" s="92" t="s">
        <v>45</v>
      </c>
      <c r="T109" s="2" t="s">
        <v>45</v>
      </c>
      <c r="U109" s="2" t="s">
        <v>46</v>
      </c>
      <c r="V109" s="4">
        <v>44713</v>
      </c>
      <c r="W109" s="2" t="s">
        <v>130</v>
      </c>
      <c r="X109" s="4">
        <v>44743</v>
      </c>
      <c r="Y109" s="4">
        <v>46203</v>
      </c>
      <c r="Z109" s="2" t="s">
        <v>47</v>
      </c>
      <c r="AA109" s="92"/>
      <c r="AB109" s="92" t="s">
        <v>294</v>
      </c>
      <c r="AC109" s="5">
        <v>1</v>
      </c>
      <c r="AD109" s="5">
        <v>0</v>
      </c>
      <c r="AE109" s="5">
        <v>0</v>
      </c>
      <c r="AF109" s="5">
        <v>0</v>
      </c>
      <c r="AG109" s="6" t="s">
        <v>445</v>
      </c>
      <c r="AH109" s="54" t="s">
        <v>446</v>
      </c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</row>
    <row r="110" spans="1:113" s="110" customFormat="1" hidden="1" x14ac:dyDescent="0.35">
      <c r="A110" s="91" t="s">
        <v>705</v>
      </c>
      <c r="B110" s="92" t="s">
        <v>84</v>
      </c>
      <c r="C110" s="93" t="s">
        <v>85</v>
      </c>
      <c r="D110" s="33" t="s">
        <v>706</v>
      </c>
      <c r="E110" s="92" t="s">
        <v>135</v>
      </c>
      <c r="F110" s="92" t="s">
        <v>707</v>
      </c>
      <c r="G110" s="2" t="s">
        <v>46</v>
      </c>
      <c r="H110" s="143" t="s">
        <v>708</v>
      </c>
      <c r="I110" s="2" t="s">
        <v>42</v>
      </c>
      <c r="J110" s="92">
        <v>5</v>
      </c>
      <c r="K110" s="92" t="s">
        <v>59</v>
      </c>
      <c r="L110" s="3">
        <v>1163335</v>
      </c>
      <c r="M110" s="69">
        <v>320065</v>
      </c>
      <c r="N110" s="233">
        <v>1483400</v>
      </c>
      <c r="O110" s="25">
        <v>44449</v>
      </c>
      <c r="P110" s="2" t="s">
        <v>130</v>
      </c>
      <c r="Q110" s="3">
        <v>0</v>
      </c>
      <c r="R110" s="3">
        <v>0</v>
      </c>
      <c r="S110" s="2" t="s">
        <v>45</v>
      </c>
      <c r="T110" s="2" t="s">
        <v>45</v>
      </c>
      <c r="U110" s="2" t="s">
        <v>46</v>
      </c>
      <c r="V110" s="4">
        <v>44650</v>
      </c>
      <c r="W110" s="2" t="s">
        <v>198</v>
      </c>
      <c r="X110" s="4">
        <v>44795</v>
      </c>
      <c r="Y110" s="4">
        <v>45890</v>
      </c>
      <c r="Z110" s="2" t="s">
        <v>47</v>
      </c>
      <c r="AA110" s="92"/>
      <c r="AB110" s="92" t="s">
        <v>535</v>
      </c>
      <c r="AC110" s="94">
        <v>1</v>
      </c>
      <c r="AD110" s="94">
        <v>2</v>
      </c>
      <c r="AE110" s="94">
        <v>0</v>
      </c>
      <c r="AF110" s="94">
        <v>0</v>
      </c>
      <c r="AG110" s="70" t="s">
        <v>46</v>
      </c>
      <c r="AH110" s="80" t="s">
        <v>709</v>
      </c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</row>
    <row r="111" spans="1:113" s="31" customFormat="1" hidden="1" x14ac:dyDescent="0.35">
      <c r="A111" s="91" t="s">
        <v>710</v>
      </c>
      <c r="B111" s="92" t="s">
        <v>63</v>
      </c>
      <c r="C111" s="93" t="s">
        <v>711</v>
      </c>
      <c r="D111" s="33" t="s">
        <v>712</v>
      </c>
      <c r="E111" s="92" t="s">
        <v>713</v>
      </c>
      <c r="F111" s="92" t="s">
        <v>714</v>
      </c>
      <c r="G111" s="2"/>
      <c r="H111" s="143" t="s">
        <v>715</v>
      </c>
      <c r="I111" s="2" t="s">
        <v>42</v>
      </c>
      <c r="J111" s="92">
        <v>4</v>
      </c>
      <c r="K111" s="92" t="s">
        <v>59</v>
      </c>
      <c r="L111" s="3">
        <v>14185</v>
      </c>
      <c r="M111" s="69">
        <v>5185</v>
      </c>
      <c r="N111" s="233">
        <v>20000</v>
      </c>
      <c r="O111" s="25">
        <v>44484</v>
      </c>
      <c r="P111" s="2" t="s">
        <v>130</v>
      </c>
      <c r="Q111" s="3">
        <v>0</v>
      </c>
      <c r="R111" s="3">
        <v>0</v>
      </c>
      <c r="S111" s="2" t="s">
        <v>45</v>
      </c>
      <c r="T111" s="2" t="s">
        <v>45</v>
      </c>
      <c r="U111" s="2" t="s">
        <v>46</v>
      </c>
      <c r="V111" s="4">
        <v>44576</v>
      </c>
      <c r="W111" s="2" t="s">
        <v>198</v>
      </c>
      <c r="X111" s="4">
        <v>44805</v>
      </c>
      <c r="Y111" s="4">
        <v>45168</v>
      </c>
      <c r="Z111" s="2" t="s">
        <v>47</v>
      </c>
      <c r="AA111" s="92"/>
      <c r="AB111" s="92" t="s">
        <v>535</v>
      </c>
      <c r="AC111" s="94">
        <v>0</v>
      </c>
      <c r="AD111" s="94">
        <v>0</v>
      </c>
      <c r="AE111" s="94">
        <v>0</v>
      </c>
      <c r="AF111" s="94">
        <v>1</v>
      </c>
      <c r="AG111" s="104"/>
      <c r="AH111" s="318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</row>
    <row r="112" spans="1:113" s="31" customFormat="1" x14ac:dyDescent="0.35">
      <c r="A112" s="91" t="s">
        <v>347</v>
      </c>
      <c r="B112" s="92" t="s">
        <v>210</v>
      </c>
      <c r="C112" s="93" t="s">
        <v>463</v>
      </c>
      <c r="D112" s="33" t="s">
        <v>464</v>
      </c>
      <c r="E112" s="92" t="s">
        <v>87</v>
      </c>
      <c r="F112" s="92" t="s">
        <v>132</v>
      </c>
      <c r="G112" s="2" t="s">
        <v>465</v>
      </c>
      <c r="H112" s="363" t="s">
        <v>466</v>
      </c>
      <c r="I112" s="2" t="s">
        <v>152</v>
      </c>
      <c r="J112" s="92">
        <v>6</v>
      </c>
      <c r="K112" s="92" t="s">
        <v>43</v>
      </c>
      <c r="L112" s="3">
        <v>1306666</v>
      </c>
      <c r="M112" s="69">
        <v>193334</v>
      </c>
      <c r="N112" s="233">
        <f>SUM(L112,M112)</f>
        <v>1500000</v>
      </c>
      <c r="O112" s="25">
        <v>44614</v>
      </c>
      <c r="P112" s="333" t="s">
        <v>130</v>
      </c>
      <c r="Q112" s="3">
        <v>0</v>
      </c>
      <c r="R112" s="3">
        <v>0</v>
      </c>
      <c r="S112" s="2" t="s">
        <v>45</v>
      </c>
      <c r="T112" s="2" t="s">
        <v>45</v>
      </c>
      <c r="U112" s="2" t="s">
        <v>46</v>
      </c>
      <c r="V112" s="4">
        <v>44795</v>
      </c>
      <c r="W112" s="2" t="s">
        <v>198</v>
      </c>
      <c r="X112" s="4">
        <v>44835</v>
      </c>
      <c r="Y112" s="4">
        <v>46660</v>
      </c>
      <c r="Z112" s="2" t="s">
        <v>47</v>
      </c>
      <c r="AA112" s="378" t="s">
        <v>467</v>
      </c>
      <c r="AB112" s="92" t="s">
        <v>453</v>
      </c>
      <c r="AC112" s="94">
        <v>0</v>
      </c>
      <c r="AD112" s="94">
        <v>0</v>
      </c>
      <c r="AE112" s="94">
        <v>1</v>
      </c>
      <c r="AF112" s="94">
        <v>1</v>
      </c>
      <c r="AG112" s="70" t="s">
        <v>468</v>
      </c>
      <c r="AH112" s="80" t="s">
        <v>469</v>
      </c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</row>
    <row r="113" spans="1:113" s="31" customFormat="1" hidden="1" x14ac:dyDescent="0.35">
      <c r="A113" s="91" t="s">
        <v>722</v>
      </c>
      <c r="B113" s="92" t="s">
        <v>63</v>
      </c>
      <c r="C113" s="93" t="s">
        <v>711</v>
      </c>
      <c r="D113" s="33" t="s">
        <v>723</v>
      </c>
      <c r="E113" s="92" t="s">
        <v>713</v>
      </c>
      <c r="F113" s="92" t="s">
        <v>724</v>
      </c>
      <c r="G113" s="2" t="s">
        <v>46</v>
      </c>
      <c r="H113" s="143" t="s">
        <v>725</v>
      </c>
      <c r="I113" s="2" t="s">
        <v>42</v>
      </c>
      <c r="J113" s="92">
        <v>5</v>
      </c>
      <c r="K113" s="92" t="s">
        <v>59</v>
      </c>
      <c r="L113" s="3">
        <v>19989</v>
      </c>
      <c r="M113" s="69">
        <v>5504</v>
      </c>
      <c r="N113" s="233">
        <f>SUM(L113,M113)</f>
        <v>25493</v>
      </c>
      <c r="O113" s="25">
        <v>44501</v>
      </c>
      <c r="P113" s="2" t="s">
        <v>130</v>
      </c>
      <c r="Q113" s="3">
        <v>0</v>
      </c>
      <c r="R113" s="3">
        <v>0</v>
      </c>
      <c r="S113" s="2" t="s">
        <v>45</v>
      </c>
      <c r="T113" s="2" t="s">
        <v>45</v>
      </c>
      <c r="U113" s="2" t="s">
        <v>46</v>
      </c>
      <c r="V113" s="4">
        <v>44682</v>
      </c>
      <c r="W113" s="2" t="s">
        <v>130</v>
      </c>
      <c r="X113" s="4">
        <v>44743</v>
      </c>
      <c r="Y113" s="4">
        <v>45473</v>
      </c>
      <c r="Z113" s="2" t="s">
        <v>47</v>
      </c>
      <c r="AA113" s="92"/>
      <c r="AB113" s="92" t="s">
        <v>535</v>
      </c>
      <c r="AC113" s="94">
        <v>0</v>
      </c>
      <c r="AD113" s="94">
        <v>0</v>
      </c>
      <c r="AE113" s="94">
        <v>0</v>
      </c>
      <c r="AF113" s="94">
        <v>0</v>
      </c>
      <c r="AG113" s="70" t="s">
        <v>726</v>
      </c>
      <c r="AH113" s="80" t="s">
        <v>727</v>
      </c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</row>
    <row r="114" spans="1:113" s="31" customFormat="1" hidden="1" x14ac:dyDescent="0.35">
      <c r="A114" s="91" t="s">
        <v>728</v>
      </c>
      <c r="B114" s="92" t="s">
        <v>363</v>
      </c>
      <c r="C114" s="93" t="s">
        <v>515</v>
      </c>
      <c r="D114" s="70" t="s">
        <v>729</v>
      </c>
      <c r="E114" s="186" t="s">
        <v>730</v>
      </c>
      <c r="F114" s="92" t="s">
        <v>731</v>
      </c>
      <c r="G114" s="2" t="s">
        <v>46</v>
      </c>
      <c r="H114" s="143" t="s">
        <v>732</v>
      </c>
      <c r="I114" s="2" t="s">
        <v>42</v>
      </c>
      <c r="J114" s="92">
        <v>5</v>
      </c>
      <c r="K114" s="92" t="s">
        <v>59</v>
      </c>
      <c r="L114" s="3">
        <v>289435</v>
      </c>
      <c r="M114" s="69">
        <v>96486</v>
      </c>
      <c r="N114" s="233">
        <f>SUM(L114,M114)</f>
        <v>385921</v>
      </c>
      <c r="O114" s="25">
        <v>44681</v>
      </c>
      <c r="P114" s="2" t="s">
        <v>130</v>
      </c>
      <c r="Q114" s="3">
        <v>0</v>
      </c>
      <c r="R114" s="3">
        <v>0</v>
      </c>
      <c r="S114" s="2" t="s">
        <v>45</v>
      </c>
      <c r="T114" s="2" t="s">
        <v>45</v>
      </c>
      <c r="U114" s="2" t="s">
        <v>46</v>
      </c>
      <c r="V114" s="4">
        <v>44864</v>
      </c>
      <c r="W114" s="2" t="s">
        <v>198</v>
      </c>
      <c r="X114" s="4">
        <v>44788</v>
      </c>
      <c r="Y114" s="4">
        <v>45152</v>
      </c>
      <c r="Z114" s="2" t="s">
        <v>47</v>
      </c>
      <c r="AA114" s="92"/>
      <c r="AB114" s="92" t="s">
        <v>535</v>
      </c>
      <c r="AC114" s="94">
        <v>0</v>
      </c>
      <c r="AD114" s="94">
        <v>0</v>
      </c>
      <c r="AE114" s="94">
        <v>0</v>
      </c>
      <c r="AF114" s="94">
        <v>0</v>
      </c>
      <c r="AG114" s="6" t="s">
        <v>46</v>
      </c>
      <c r="AH114" s="322" t="s">
        <v>46</v>
      </c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</row>
    <row r="115" spans="1:113" s="43" customFormat="1" x14ac:dyDescent="0.35">
      <c r="A115" s="91" t="s">
        <v>133</v>
      </c>
      <c r="B115" s="92" t="s">
        <v>202</v>
      </c>
      <c r="C115" s="93" t="s">
        <v>281</v>
      </c>
      <c r="D115" s="93" t="s">
        <v>672</v>
      </c>
      <c r="E115" s="92" t="s">
        <v>87</v>
      </c>
      <c r="F115" s="2" t="s">
        <v>673</v>
      </c>
      <c r="G115" s="2" t="s">
        <v>46</v>
      </c>
      <c r="H115" s="92" t="s">
        <v>674</v>
      </c>
      <c r="I115" s="92" t="s">
        <v>42</v>
      </c>
      <c r="J115" s="92">
        <v>5</v>
      </c>
      <c r="K115" s="92" t="s">
        <v>59</v>
      </c>
      <c r="L115" s="121">
        <v>448096</v>
      </c>
      <c r="M115" s="121">
        <v>143148</v>
      </c>
      <c r="N115" s="234">
        <f>SUM(L115,M115)</f>
        <v>591244</v>
      </c>
      <c r="O115" s="122">
        <v>44564</v>
      </c>
      <c r="P115" s="348" t="s">
        <v>130</v>
      </c>
      <c r="Q115" s="3">
        <v>0</v>
      </c>
      <c r="R115" s="121">
        <v>0</v>
      </c>
      <c r="S115" s="2" t="s">
        <v>45</v>
      </c>
      <c r="T115" s="2" t="s">
        <v>45</v>
      </c>
      <c r="U115" s="92" t="s">
        <v>46</v>
      </c>
      <c r="V115" s="123">
        <v>44783</v>
      </c>
      <c r="W115" s="92" t="s">
        <v>198</v>
      </c>
      <c r="X115" s="123">
        <v>44774</v>
      </c>
      <c r="Y115" s="123">
        <v>46569</v>
      </c>
      <c r="Z115" s="92" t="s">
        <v>47</v>
      </c>
      <c r="AA115" s="92"/>
      <c r="AB115" s="92" t="s">
        <v>535</v>
      </c>
      <c r="AC115" s="94">
        <v>0</v>
      </c>
      <c r="AD115" s="94">
        <v>2</v>
      </c>
      <c r="AE115" s="94">
        <v>0</v>
      </c>
      <c r="AF115" s="94">
        <v>0</v>
      </c>
      <c r="AG115" s="186" t="s">
        <v>675</v>
      </c>
      <c r="AH115" s="317" t="s">
        <v>676</v>
      </c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</row>
    <row r="116" spans="1:113" s="43" customFormat="1" ht="15" hidden="1" customHeight="1" x14ac:dyDescent="0.35">
      <c r="A116" s="91" t="s">
        <v>739</v>
      </c>
      <c r="B116" s="2" t="s">
        <v>210</v>
      </c>
      <c r="C116" s="184" t="s">
        <v>211</v>
      </c>
      <c r="D116" s="184" t="s">
        <v>740</v>
      </c>
      <c r="E116" s="262" t="s">
        <v>517</v>
      </c>
      <c r="F116" s="262" t="s">
        <v>741</v>
      </c>
      <c r="G116" s="263" t="s">
        <v>46</v>
      </c>
      <c r="H116" s="143" t="s">
        <v>742</v>
      </c>
      <c r="I116" s="2" t="s">
        <v>152</v>
      </c>
      <c r="J116" s="2">
        <v>5</v>
      </c>
      <c r="K116" s="92" t="s">
        <v>59</v>
      </c>
      <c r="L116" s="3">
        <v>499999</v>
      </c>
      <c r="M116" s="69">
        <v>0</v>
      </c>
      <c r="N116" s="234">
        <f>SUM(L116,M116)</f>
        <v>499999</v>
      </c>
      <c r="O116" s="25">
        <v>44839</v>
      </c>
      <c r="P116" s="2" t="s">
        <v>198</v>
      </c>
      <c r="Q116" s="3">
        <v>0</v>
      </c>
      <c r="R116" s="3">
        <v>0</v>
      </c>
      <c r="S116" s="92" t="s">
        <v>45</v>
      </c>
      <c r="T116" s="92" t="s">
        <v>45</v>
      </c>
      <c r="U116" s="2" t="s">
        <v>46</v>
      </c>
      <c r="V116" s="4">
        <v>44986</v>
      </c>
      <c r="W116" s="2" t="s">
        <v>198</v>
      </c>
      <c r="X116" s="4">
        <v>45170</v>
      </c>
      <c r="Y116" s="4">
        <v>46265</v>
      </c>
      <c r="Z116" s="2" t="s">
        <v>47</v>
      </c>
      <c r="AA116" s="2" t="s">
        <v>743</v>
      </c>
      <c r="AB116" s="2" t="s">
        <v>744</v>
      </c>
      <c r="AC116" s="5"/>
      <c r="AD116" s="5"/>
      <c r="AE116" s="5"/>
      <c r="AF116" s="5"/>
      <c r="AG116" s="5"/>
      <c r="AH116" s="70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</row>
    <row r="117" spans="1:113" s="98" customFormat="1" ht="13.4" customHeight="1" x14ac:dyDescent="0.3">
      <c r="A117" s="1" t="s">
        <v>321</v>
      </c>
      <c r="B117" s="2" t="s">
        <v>84</v>
      </c>
      <c r="C117" s="33" t="s">
        <v>322</v>
      </c>
      <c r="D117" s="33" t="s">
        <v>677</v>
      </c>
      <c r="E117" s="2" t="s">
        <v>87</v>
      </c>
      <c r="F117" s="2" t="s">
        <v>96</v>
      </c>
      <c r="G117" s="92" t="s">
        <v>158</v>
      </c>
      <c r="H117" s="92" t="s">
        <v>678</v>
      </c>
      <c r="I117" s="2" t="s">
        <v>42</v>
      </c>
      <c r="J117" s="2">
        <v>5</v>
      </c>
      <c r="K117" s="2" t="s">
        <v>59</v>
      </c>
      <c r="L117" s="121">
        <v>396619</v>
      </c>
      <c r="M117" s="121">
        <v>164242</v>
      </c>
      <c r="N117" s="233">
        <f>SUM(L117,M117)</f>
        <v>560861</v>
      </c>
      <c r="O117" s="25">
        <v>44403</v>
      </c>
      <c r="P117" s="333" t="s">
        <v>130</v>
      </c>
      <c r="Q117" s="3">
        <v>0</v>
      </c>
      <c r="R117" s="3">
        <v>0</v>
      </c>
      <c r="S117" s="2" t="s">
        <v>45</v>
      </c>
      <c r="T117" s="2" t="s">
        <v>45</v>
      </c>
      <c r="U117" s="2" t="s">
        <v>46</v>
      </c>
      <c r="V117" s="4">
        <v>44587</v>
      </c>
      <c r="W117" s="2" t="s">
        <v>130</v>
      </c>
      <c r="X117" s="4">
        <v>44743</v>
      </c>
      <c r="Y117" s="4">
        <v>46568</v>
      </c>
      <c r="Z117" s="2" t="s">
        <v>47</v>
      </c>
      <c r="AA117" s="2"/>
      <c r="AB117" s="2" t="s">
        <v>535</v>
      </c>
      <c r="AC117" s="5">
        <v>0</v>
      </c>
      <c r="AD117" s="5">
        <v>1</v>
      </c>
      <c r="AE117" s="5">
        <v>0</v>
      </c>
      <c r="AF117" s="5">
        <v>0</v>
      </c>
      <c r="AG117" s="6" t="s">
        <v>679</v>
      </c>
      <c r="AH117" s="388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</row>
    <row r="118" spans="1:113" s="43" customFormat="1" x14ac:dyDescent="0.35">
      <c r="A118" s="91" t="s">
        <v>507</v>
      </c>
      <c r="B118" s="92" t="s">
        <v>63</v>
      </c>
      <c r="C118" s="93" t="s">
        <v>508</v>
      </c>
      <c r="D118" s="93" t="s">
        <v>680</v>
      </c>
      <c r="E118" s="92" t="s">
        <v>87</v>
      </c>
      <c r="F118" s="2" t="s">
        <v>681</v>
      </c>
      <c r="G118" s="2" t="s">
        <v>510</v>
      </c>
      <c r="H118" s="92" t="s">
        <v>682</v>
      </c>
      <c r="I118" s="92" t="s">
        <v>42</v>
      </c>
      <c r="J118" s="92">
        <v>5</v>
      </c>
      <c r="K118" s="92" t="s">
        <v>59</v>
      </c>
      <c r="L118" s="121">
        <v>407320</v>
      </c>
      <c r="M118" s="121">
        <v>203661</v>
      </c>
      <c r="N118" s="234">
        <f>SUM(L118,M118)</f>
        <v>610981</v>
      </c>
      <c r="O118" s="122">
        <v>44578</v>
      </c>
      <c r="P118" s="348" t="s">
        <v>130</v>
      </c>
      <c r="Q118" s="3">
        <v>0</v>
      </c>
      <c r="R118" s="121">
        <v>0</v>
      </c>
      <c r="S118" s="2" t="s">
        <v>45</v>
      </c>
      <c r="T118" s="2" t="s">
        <v>45</v>
      </c>
      <c r="U118" s="92" t="s">
        <v>46</v>
      </c>
      <c r="V118" s="123">
        <v>44759</v>
      </c>
      <c r="W118" s="92" t="s">
        <v>198</v>
      </c>
      <c r="X118" s="123">
        <v>44928</v>
      </c>
      <c r="Y118" s="123">
        <v>45659</v>
      </c>
      <c r="Z118" s="92" t="s">
        <v>47</v>
      </c>
      <c r="AA118" s="92"/>
      <c r="AB118" s="92" t="s">
        <v>535</v>
      </c>
      <c r="AC118" s="94">
        <v>0</v>
      </c>
      <c r="AD118" s="94">
        <v>2</v>
      </c>
      <c r="AE118" s="94">
        <v>0</v>
      </c>
      <c r="AF118" s="94">
        <v>0</v>
      </c>
      <c r="AG118" s="186" t="s">
        <v>683</v>
      </c>
      <c r="AH118" s="317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</row>
    <row r="119" spans="1:113" s="98" customFormat="1" ht="14.9" customHeight="1" x14ac:dyDescent="0.3">
      <c r="A119" s="91" t="s">
        <v>140</v>
      </c>
      <c r="B119" s="92" t="s">
        <v>84</v>
      </c>
      <c r="C119" s="93" t="s">
        <v>85</v>
      </c>
      <c r="D119" s="93" t="s">
        <v>701</v>
      </c>
      <c r="E119" s="92" t="s">
        <v>87</v>
      </c>
      <c r="F119" s="92" t="s">
        <v>96</v>
      </c>
      <c r="G119" s="92" t="s">
        <v>158</v>
      </c>
      <c r="H119" s="92" t="s">
        <v>702</v>
      </c>
      <c r="I119" s="92" t="s">
        <v>42</v>
      </c>
      <c r="J119" s="92">
        <v>5</v>
      </c>
      <c r="K119" s="92" t="s">
        <v>59</v>
      </c>
      <c r="L119" s="121">
        <v>604961</v>
      </c>
      <c r="M119" s="121">
        <v>232406</v>
      </c>
      <c r="N119" s="234">
        <f>SUM(L119,M119)</f>
        <v>837367</v>
      </c>
      <c r="O119" s="122">
        <v>44403</v>
      </c>
      <c r="P119" s="348" t="s">
        <v>130</v>
      </c>
      <c r="Q119" s="121">
        <v>0</v>
      </c>
      <c r="R119" s="121">
        <v>0</v>
      </c>
      <c r="S119" s="2" t="s">
        <v>45</v>
      </c>
      <c r="T119" s="2" t="s">
        <v>45</v>
      </c>
      <c r="U119" s="92" t="s">
        <v>46</v>
      </c>
      <c r="V119" s="123">
        <v>44599</v>
      </c>
      <c r="W119" s="92" t="s">
        <v>130</v>
      </c>
      <c r="X119" s="123">
        <v>44696</v>
      </c>
      <c r="Y119" s="123">
        <v>46521</v>
      </c>
      <c r="Z119" s="92" t="s">
        <v>47</v>
      </c>
      <c r="AA119" s="92"/>
      <c r="AB119" s="92" t="s">
        <v>535</v>
      </c>
      <c r="AC119" s="94">
        <v>0</v>
      </c>
      <c r="AD119" s="94">
        <v>2</v>
      </c>
      <c r="AE119" s="94">
        <v>2</v>
      </c>
      <c r="AF119" s="94">
        <v>4</v>
      </c>
      <c r="AG119" s="136" t="s">
        <v>703</v>
      </c>
      <c r="AH119" s="383" t="s">
        <v>704</v>
      </c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</row>
    <row r="120" spans="1:113" s="98" customFormat="1" ht="14.9" hidden="1" customHeight="1" x14ac:dyDescent="0.35">
      <c r="A120" s="259" t="s">
        <v>761</v>
      </c>
      <c r="B120" s="225" t="s">
        <v>35</v>
      </c>
      <c r="C120" s="260" t="s">
        <v>156</v>
      </c>
      <c r="D120" s="261" t="s">
        <v>762</v>
      </c>
      <c r="E120" s="225" t="s">
        <v>308</v>
      </c>
      <c r="F120" s="225" t="s">
        <v>763</v>
      </c>
      <c r="G120" s="226" t="s">
        <v>764</v>
      </c>
      <c r="H120" s="292" t="s">
        <v>765</v>
      </c>
      <c r="I120" s="225" t="s">
        <v>42</v>
      </c>
      <c r="J120" s="225">
        <v>4</v>
      </c>
      <c r="K120" s="225" t="s">
        <v>59</v>
      </c>
      <c r="L120" s="296">
        <v>573198</v>
      </c>
      <c r="M120" s="298">
        <v>228791</v>
      </c>
      <c r="N120" s="233">
        <f>SUM(L120,M120)</f>
        <v>801989</v>
      </c>
      <c r="O120" s="299">
        <v>44964</v>
      </c>
      <c r="P120" s="225" t="s">
        <v>198</v>
      </c>
      <c r="Q120" s="227">
        <v>0</v>
      </c>
      <c r="R120" s="227">
        <v>0</v>
      </c>
      <c r="S120" s="3" t="s">
        <v>45</v>
      </c>
      <c r="T120" s="92" t="s">
        <v>45</v>
      </c>
      <c r="U120" s="226" t="s">
        <v>46</v>
      </c>
      <c r="V120" s="229">
        <v>45139</v>
      </c>
      <c r="W120" s="225" t="s">
        <v>251</v>
      </c>
      <c r="X120" s="302">
        <v>45200</v>
      </c>
      <c r="Y120" s="229">
        <v>46295</v>
      </c>
      <c r="Z120" s="225" t="s">
        <v>47</v>
      </c>
      <c r="AA120" s="2"/>
      <c r="AB120" s="225" t="s">
        <v>766</v>
      </c>
      <c r="AC120" s="230">
        <v>0</v>
      </c>
      <c r="AD120" s="230">
        <v>2</v>
      </c>
      <c r="AE120" s="230">
        <v>1</v>
      </c>
      <c r="AF120" s="230">
        <v>0</v>
      </c>
      <c r="AG120" s="5" t="s">
        <v>767</v>
      </c>
      <c r="AH120" s="323" t="s">
        <v>768</v>
      </c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</row>
    <row r="121" spans="1:113" s="43" customFormat="1" x14ac:dyDescent="0.35">
      <c r="A121" s="91" t="s">
        <v>716</v>
      </c>
      <c r="B121" s="92" t="s">
        <v>84</v>
      </c>
      <c r="C121" s="93" t="s">
        <v>717</v>
      </c>
      <c r="D121" s="93" t="s">
        <v>718</v>
      </c>
      <c r="E121" s="92" t="s">
        <v>87</v>
      </c>
      <c r="F121" s="2" t="s">
        <v>719</v>
      </c>
      <c r="G121" s="2" t="s">
        <v>720</v>
      </c>
      <c r="H121" s="92" t="s">
        <v>721</v>
      </c>
      <c r="I121" s="92" t="s">
        <v>42</v>
      </c>
      <c r="J121" s="92">
        <v>5</v>
      </c>
      <c r="K121" s="92" t="s">
        <v>59</v>
      </c>
      <c r="L121" s="121">
        <v>158580</v>
      </c>
      <c r="M121" s="121">
        <v>39112</v>
      </c>
      <c r="N121" s="234">
        <f>SUM(L121,M121)</f>
        <v>197692</v>
      </c>
      <c r="O121" s="122">
        <v>44693</v>
      </c>
      <c r="P121" s="348" t="s">
        <v>130</v>
      </c>
      <c r="Q121" s="3">
        <v>0</v>
      </c>
      <c r="R121" s="121">
        <v>0</v>
      </c>
      <c r="S121" s="2" t="s">
        <v>45</v>
      </c>
      <c r="T121" s="2" t="s">
        <v>45</v>
      </c>
      <c r="U121" s="92" t="s">
        <v>46</v>
      </c>
      <c r="V121" s="123">
        <v>44877</v>
      </c>
      <c r="W121" s="92" t="s">
        <v>198</v>
      </c>
      <c r="X121" s="123">
        <v>44938</v>
      </c>
      <c r="Y121" s="123">
        <v>45668</v>
      </c>
      <c r="Z121" s="92" t="s">
        <v>47</v>
      </c>
      <c r="AA121" s="2"/>
      <c r="AB121" s="92" t="s">
        <v>535</v>
      </c>
      <c r="AC121" s="94">
        <v>0</v>
      </c>
      <c r="AD121" s="94">
        <v>1</v>
      </c>
      <c r="AE121" s="94">
        <v>0</v>
      </c>
      <c r="AF121" s="94">
        <v>0</v>
      </c>
      <c r="AG121" s="186" t="s">
        <v>46</v>
      </c>
      <c r="AH121" s="317" t="s">
        <v>46</v>
      </c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</row>
    <row r="122" spans="1:113" s="31" customFormat="1" hidden="1" x14ac:dyDescent="0.35">
      <c r="A122" s="91" t="s">
        <v>125</v>
      </c>
      <c r="B122" s="92" t="s">
        <v>35</v>
      </c>
      <c r="C122" s="93" t="s">
        <v>126</v>
      </c>
      <c r="D122" s="33" t="s">
        <v>775</v>
      </c>
      <c r="E122" s="92" t="s">
        <v>776</v>
      </c>
      <c r="F122" s="92" t="s">
        <v>687</v>
      </c>
      <c r="G122" s="2" t="s">
        <v>777</v>
      </c>
      <c r="H122" s="143"/>
      <c r="I122" s="2" t="s">
        <v>152</v>
      </c>
      <c r="J122" s="92">
        <v>5</v>
      </c>
      <c r="K122" s="92" t="s">
        <v>59</v>
      </c>
      <c r="L122" s="3">
        <v>137216</v>
      </c>
      <c r="M122" s="69">
        <v>27443</v>
      </c>
      <c r="N122" s="233">
        <f>SUM(L122,M122)</f>
        <v>164659</v>
      </c>
      <c r="O122" s="25">
        <v>43742</v>
      </c>
      <c r="P122" s="2" t="s">
        <v>44</v>
      </c>
      <c r="Q122" s="3">
        <v>0</v>
      </c>
      <c r="R122" s="3">
        <v>0</v>
      </c>
      <c r="S122" s="2" t="s">
        <v>45</v>
      </c>
      <c r="T122" s="2" t="s">
        <v>45</v>
      </c>
      <c r="U122" s="2" t="s">
        <v>46</v>
      </c>
      <c r="V122" s="4">
        <v>43831</v>
      </c>
      <c r="W122" s="2" t="s">
        <v>44</v>
      </c>
      <c r="X122" s="4">
        <v>43831</v>
      </c>
      <c r="Y122" s="4">
        <v>44196</v>
      </c>
      <c r="Z122" s="2" t="s">
        <v>47</v>
      </c>
      <c r="AA122" s="92"/>
      <c r="AB122" s="92" t="s">
        <v>772</v>
      </c>
      <c r="AC122" s="94">
        <v>0</v>
      </c>
      <c r="AD122" s="94">
        <v>0</v>
      </c>
      <c r="AE122" s="94">
        <v>0</v>
      </c>
      <c r="AF122" s="94">
        <v>0</v>
      </c>
      <c r="AG122" s="6" t="s">
        <v>778</v>
      </c>
      <c r="AH122" s="54" t="s">
        <v>779</v>
      </c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</row>
    <row r="123" spans="1:113" s="31" customFormat="1" hidden="1" x14ac:dyDescent="0.35">
      <c r="A123" s="91" t="s">
        <v>780</v>
      </c>
      <c r="B123" s="92" t="s">
        <v>63</v>
      </c>
      <c r="C123" s="93" t="s">
        <v>781</v>
      </c>
      <c r="D123" s="33" t="s">
        <v>782</v>
      </c>
      <c r="E123" s="92" t="s">
        <v>517</v>
      </c>
      <c r="F123" s="92" t="s">
        <v>518</v>
      </c>
      <c r="G123" s="2" t="s">
        <v>46</v>
      </c>
      <c r="H123" s="143"/>
      <c r="I123" s="2" t="s">
        <v>152</v>
      </c>
      <c r="J123" s="92">
        <v>5</v>
      </c>
      <c r="K123" s="92" t="s">
        <v>59</v>
      </c>
      <c r="L123" s="3">
        <v>6000</v>
      </c>
      <c r="M123" s="69">
        <v>0</v>
      </c>
      <c r="N123" s="233">
        <f>SUM(L123,M123)</f>
        <v>6000</v>
      </c>
      <c r="O123" s="25">
        <v>43733</v>
      </c>
      <c r="P123" s="2" t="s">
        <v>44</v>
      </c>
      <c r="Q123" s="3">
        <v>0</v>
      </c>
      <c r="R123" s="3">
        <v>0</v>
      </c>
      <c r="S123" s="2" t="s">
        <v>45</v>
      </c>
      <c r="T123" s="2" t="s">
        <v>45</v>
      </c>
      <c r="U123" s="2" t="s">
        <v>46</v>
      </c>
      <c r="V123" s="4">
        <v>43951</v>
      </c>
      <c r="W123" s="2" t="s">
        <v>44</v>
      </c>
      <c r="X123" s="4">
        <v>43952</v>
      </c>
      <c r="Y123" s="4">
        <v>44316</v>
      </c>
      <c r="Z123" s="2" t="s">
        <v>47</v>
      </c>
      <c r="AA123" s="92"/>
      <c r="AB123" s="92" t="s">
        <v>772</v>
      </c>
      <c r="AC123" s="94">
        <v>0</v>
      </c>
      <c r="AD123" s="94">
        <v>0</v>
      </c>
      <c r="AE123" s="94">
        <v>0</v>
      </c>
      <c r="AF123" s="94">
        <v>0</v>
      </c>
      <c r="AG123" s="6" t="s">
        <v>594</v>
      </c>
      <c r="AH123" s="54" t="s">
        <v>522</v>
      </c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</row>
    <row r="124" spans="1:113" s="31" customFormat="1" hidden="1" x14ac:dyDescent="0.35">
      <c r="A124" s="91" t="s">
        <v>783</v>
      </c>
      <c r="B124" s="92" t="s">
        <v>53</v>
      </c>
      <c r="C124" s="93" t="s">
        <v>784</v>
      </c>
      <c r="D124" s="33" t="s">
        <v>785</v>
      </c>
      <c r="E124" s="92" t="s">
        <v>786</v>
      </c>
      <c r="F124" s="92" t="s">
        <v>46</v>
      </c>
      <c r="G124" s="2" t="s">
        <v>46</v>
      </c>
      <c r="H124" s="143" t="s">
        <v>787</v>
      </c>
      <c r="I124" s="2" t="s">
        <v>152</v>
      </c>
      <c r="J124" s="92">
        <v>5</v>
      </c>
      <c r="K124" s="92" t="s">
        <v>59</v>
      </c>
      <c r="L124" s="3">
        <v>58450</v>
      </c>
      <c r="M124" s="69">
        <v>5845</v>
      </c>
      <c r="N124" s="233">
        <f>SUM(L124,M124)</f>
        <v>64295</v>
      </c>
      <c r="O124" s="25">
        <v>44295</v>
      </c>
      <c r="P124" s="2" t="s">
        <v>60</v>
      </c>
      <c r="Q124" s="3">
        <v>0</v>
      </c>
      <c r="R124" s="3">
        <v>0</v>
      </c>
      <c r="S124" s="2" t="s">
        <v>45</v>
      </c>
      <c r="T124" s="2" t="s">
        <v>45</v>
      </c>
      <c r="U124" s="2" t="s">
        <v>46</v>
      </c>
      <c r="V124" s="4">
        <v>44367</v>
      </c>
      <c r="W124" s="2" t="s">
        <v>130</v>
      </c>
      <c r="X124" s="4">
        <v>44392</v>
      </c>
      <c r="Y124" s="4">
        <v>44756</v>
      </c>
      <c r="Z124" s="2" t="s">
        <v>47</v>
      </c>
      <c r="AA124" s="92"/>
      <c r="AB124" s="92" t="s">
        <v>772</v>
      </c>
      <c r="AC124" s="94">
        <v>0</v>
      </c>
      <c r="AD124" s="94">
        <v>0</v>
      </c>
      <c r="AE124" s="94">
        <v>0</v>
      </c>
      <c r="AF124" s="94">
        <v>0</v>
      </c>
      <c r="AG124" s="6" t="s">
        <v>788</v>
      </c>
      <c r="AH124" s="54" t="s">
        <v>789</v>
      </c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</row>
    <row r="125" spans="1:113" s="31" customFormat="1" x14ac:dyDescent="0.35">
      <c r="A125" s="138" t="s">
        <v>484</v>
      </c>
      <c r="B125" s="107" t="s">
        <v>202</v>
      </c>
      <c r="C125" s="139" t="s">
        <v>281</v>
      </c>
      <c r="D125" s="112" t="s">
        <v>629</v>
      </c>
      <c r="E125" s="107" t="s">
        <v>87</v>
      </c>
      <c r="F125" s="107" t="s">
        <v>132</v>
      </c>
      <c r="G125" s="108" t="s">
        <v>465</v>
      </c>
      <c r="H125" s="363" t="s">
        <v>751</v>
      </c>
      <c r="I125" s="108" t="s">
        <v>152</v>
      </c>
      <c r="J125" s="107">
        <v>5</v>
      </c>
      <c r="K125" s="107" t="s">
        <v>43</v>
      </c>
      <c r="L125" s="109">
        <v>1349089</v>
      </c>
      <c r="M125" s="113">
        <v>149521</v>
      </c>
      <c r="N125" s="242">
        <f>SUM(L125,M125)</f>
        <v>1498610</v>
      </c>
      <c r="O125" s="114">
        <v>44614</v>
      </c>
      <c r="P125" s="335" t="s">
        <v>130</v>
      </c>
      <c r="Q125" s="109">
        <v>0</v>
      </c>
      <c r="R125" s="109">
        <v>0</v>
      </c>
      <c r="S125" s="108" t="s">
        <v>45</v>
      </c>
      <c r="T125" s="108" t="s">
        <v>45</v>
      </c>
      <c r="U125" s="108" t="s">
        <v>46</v>
      </c>
      <c r="V125" s="115">
        <v>44795</v>
      </c>
      <c r="W125" s="108" t="s">
        <v>198</v>
      </c>
      <c r="X125" s="115" t="s">
        <v>752</v>
      </c>
      <c r="Y125" s="115">
        <v>47252</v>
      </c>
      <c r="Z125" s="108" t="s">
        <v>47</v>
      </c>
      <c r="AA125" s="150" t="s">
        <v>753</v>
      </c>
      <c r="AB125" s="107" t="s">
        <v>754</v>
      </c>
      <c r="AC125" s="151">
        <v>0</v>
      </c>
      <c r="AD125" s="151">
        <v>2</v>
      </c>
      <c r="AE125" s="151">
        <v>0</v>
      </c>
      <c r="AF125" s="151">
        <v>1</v>
      </c>
      <c r="AG125" s="116" t="s">
        <v>468</v>
      </c>
      <c r="AH125" s="117" t="s">
        <v>469</v>
      </c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</row>
    <row r="126" spans="1:113" s="31" customFormat="1" x14ac:dyDescent="0.35">
      <c r="A126" s="91" t="s">
        <v>838</v>
      </c>
      <c r="B126" s="92" t="s">
        <v>63</v>
      </c>
      <c r="C126" s="93" t="s">
        <v>811</v>
      </c>
      <c r="D126" s="33" t="s">
        <v>867</v>
      </c>
      <c r="E126" s="92" t="s">
        <v>87</v>
      </c>
      <c r="F126" s="92" t="s">
        <v>840</v>
      </c>
      <c r="G126" s="2" t="s">
        <v>46</v>
      </c>
      <c r="H126" s="143" t="s">
        <v>868</v>
      </c>
      <c r="I126" s="2" t="s">
        <v>42</v>
      </c>
      <c r="J126" s="92">
        <v>4</v>
      </c>
      <c r="K126" s="92" t="s">
        <v>59</v>
      </c>
      <c r="L126" s="3">
        <v>64148</v>
      </c>
      <c r="M126" s="69">
        <v>29221</v>
      </c>
      <c r="N126" s="233">
        <f>SUM(L126,M126)</f>
        <v>93369</v>
      </c>
      <c r="O126" s="25">
        <v>44410</v>
      </c>
      <c r="P126" s="333" t="s">
        <v>130</v>
      </c>
      <c r="Q126" s="3">
        <v>0</v>
      </c>
      <c r="R126" s="3">
        <v>0</v>
      </c>
      <c r="S126" s="2" t="s">
        <v>45</v>
      </c>
      <c r="T126" s="2" t="s">
        <v>45</v>
      </c>
      <c r="U126" s="2" t="s">
        <v>46</v>
      </c>
      <c r="V126" s="4">
        <v>44230</v>
      </c>
      <c r="W126" s="2" t="s">
        <v>130</v>
      </c>
      <c r="X126" s="4">
        <v>44197</v>
      </c>
      <c r="Y126" s="4">
        <v>45657</v>
      </c>
      <c r="Z126" s="2" t="s">
        <v>47</v>
      </c>
      <c r="AA126" s="92"/>
      <c r="AB126" s="92" t="s">
        <v>772</v>
      </c>
      <c r="AC126" s="94">
        <v>0</v>
      </c>
      <c r="AD126" s="94">
        <v>1</v>
      </c>
      <c r="AE126" s="94">
        <v>0</v>
      </c>
      <c r="AF126" s="94">
        <v>0</v>
      </c>
      <c r="AG126" s="6" t="s">
        <v>842</v>
      </c>
      <c r="AH126" s="54" t="s">
        <v>843</v>
      </c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</row>
    <row r="127" spans="1:113" ht="14.9" hidden="1" customHeight="1" x14ac:dyDescent="0.35">
      <c r="A127" s="1" t="s">
        <v>803</v>
      </c>
      <c r="B127" s="2" t="s">
        <v>210</v>
      </c>
      <c r="C127" s="33" t="s">
        <v>211</v>
      </c>
      <c r="D127" s="33" t="s">
        <v>804</v>
      </c>
      <c r="E127" s="2" t="s">
        <v>805</v>
      </c>
      <c r="F127" s="2" t="s">
        <v>806</v>
      </c>
      <c r="G127" s="2" t="s">
        <v>46</v>
      </c>
      <c r="H127" s="143" t="s">
        <v>807</v>
      </c>
      <c r="I127" s="2" t="s">
        <v>152</v>
      </c>
      <c r="J127" s="2">
        <v>5</v>
      </c>
      <c r="K127" s="92" t="s">
        <v>59</v>
      </c>
      <c r="L127" s="3">
        <v>300000</v>
      </c>
      <c r="M127" s="69">
        <v>0</v>
      </c>
      <c r="N127" s="234">
        <f>SUM(L127,M127)</f>
        <v>300000</v>
      </c>
      <c r="O127" s="25">
        <v>44077</v>
      </c>
      <c r="P127" s="2" t="s">
        <v>60</v>
      </c>
      <c r="Q127" s="3">
        <v>0</v>
      </c>
      <c r="R127" s="3">
        <v>0</v>
      </c>
      <c r="S127" s="2" t="s">
        <v>45</v>
      </c>
      <c r="T127" s="2" t="s">
        <v>45</v>
      </c>
      <c r="U127" s="2" t="s">
        <v>46</v>
      </c>
      <c r="V127" s="4">
        <v>44301</v>
      </c>
      <c r="W127" s="92" t="s">
        <v>130</v>
      </c>
      <c r="X127" s="4">
        <v>44409</v>
      </c>
      <c r="Y127" s="4">
        <v>45869</v>
      </c>
      <c r="Z127" s="2" t="s">
        <v>47</v>
      </c>
      <c r="AA127" s="92"/>
      <c r="AB127" s="2" t="s">
        <v>772</v>
      </c>
      <c r="AC127" s="5">
        <v>0</v>
      </c>
      <c r="AD127" s="5">
        <v>0</v>
      </c>
      <c r="AE127" s="5">
        <v>0</v>
      </c>
      <c r="AF127" s="5">
        <v>0</v>
      </c>
      <c r="AG127" s="6" t="s">
        <v>808</v>
      </c>
      <c r="AH127" s="54" t="s">
        <v>809</v>
      </c>
    </row>
    <row r="128" spans="1:113" ht="14.9" hidden="1" customHeight="1" x14ac:dyDescent="0.35">
      <c r="A128" s="1" t="s">
        <v>810</v>
      </c>
      <c r="B128" s="2" t="s">
        <v>63</v>
      </c>
      <c r="C128" s="33" t="s">
        <v>811</v>
      </c>
      <c r="D128" s="33" t="s">
        <v>812</v>
      </c>
      <c r="E128" s="2" t="s">
        <v>75</v>
      </c>
      <c r="F128" s="2" t="s">
        <v>813</v>
      </c>
      <c r="G128" s="2" t="s">
        <v>46</v>
      </c>
      <c r="H128" s="143" t="s">
        <v>814</v>
      </c>
      <c r="I128" s="2" t="s">
        <v>42</v>
      </c>
      <c r="J128" s="2">
        <v>5</v>
      </c>
      <c r="K128" s="92" t="s">
        <v>59</v>
      </c>
      <c r="L128" s="3">
        <v>97177</v>
      </c>
      <c r="M128" s="69">
        <v>42870</v>
      </c>
      <c r="N128" s="234">
        <f>SUM(L128,M128)</f>
        <v>140047</v>
      </c>
      <c r="O128" s="332">
        <v>44256</v>
      </c>
      <c r="P128" s="333" t="s">
        <v>60</v>
      </c>
      <c r="Q128" s="3">
        <v>0</v>
      </c>
      <c r="R128" s="3">
        <v>0</v>
      </c>
      <c r="S128" s="2" t="s">
        <v>45</v>
      </c>
      <c r="T128" s="2" t="s">
        <v>45</v>
      </c>
      <c r="U128" s="2" t="s">
        <v>46</v>
      </c>
      <c r="V128" s="4">
        <v>44440</v>
      </c>
      <c r="W128" s="92" t="s">
        <v>60</v>
      </c>
      <c r="X128" s="4">
        <v>44440</v>
      </c>
      <c r="Y128" s="4">
        <v>45169</v>
      </c>
      <c r="Z128" s="2" t="s">
        <v>47</v>
      </c>
      <c r="AA128" s="92"/>
      <c r="AB128" s="2" t="s">
        <v>772</v>
      </c>
      <c r="AC128" s="5">
        <v>0</v>
      </c>
      <c r="AD128" s="5">
        <v>0</v>
      </c>
      <c r="AE128" s="5">
        <v>0</v>
      </c>
      <c r="AF128" s="5">
        <v>0</v>
      </c>
      <c r="AG128" s="6" t="s">
        <v>815</v>
      </c>
      <c r="AH128" s="54" t="s">
        <v>816</v>
      </c>
    </row>
    <row r="129" spans="1:34" ht="14.9" hidden="1" customHeight="1" x14ac:dyDescent="0.35">
      <c r="A129" s="1" t="s">
        <v>780</v>
      </c>
      <c r="B129" s="2" t="s">
        <v>63</v>
      </c>
      <c r="C129" s="33" t="s">
        <v>781</v>
      </c>
      <c r="D129" s="33" t="s">
        <v>817</v>
      </c>
      <c r="E129" s="2" t="s">
        <v>517</v>
      </c>
      <c r="F129" s="2" t="s">
        <v>518</v>
      </c>
      <c r="G129" s="2" t="s">
        <v>818</v>
      </c>
      <c r="H129" s="143" t="s">
        <v>46</v>
      </c>
      <c r="I129" s="2" t="s">
        <v>152</v>
      </c>
      <c r="J129" s="2">
        <v>5</v>
      </c>
      <c r="K129" s="92" t="s">
        <v>59</v>
      </c>
      <c r="L129" s="3">
        <v>6000</v>
      </c>
      <c r="M129" s="69">
        <v>0</v>
      </c>
      <c r="N129" s="234">
        <f>SUM(L129,M129)</f>
        <v>6000</v>
      </c>
      <c r="O129" s="25">
        <v>44097</v>
      </c>
      <c r="P129" s="2" t="s">
        <v>60</v>
      </c>
      <c r="Q129" s="3">
        <v>0</v>
      </c>
      <c r="R129" s="3">
        <v>0</v>
      </c>
      <c r="S129" s="2" t="s">
        <v>45</v>
      </c>
      <c r="T129" s="2" t="s">
        <v>45</v>
      </c>
      <c r="U129" s="2" t="s">
        <v>46</v>
      </c>
      <c r="V129" s="4">
        <v>44287</v>
      </c>
      <c r="W129" s="92" t="s">
        <v>60</v>
      </c>
      <c r="X129" s="4">
        <v>44348</v>
      </c>
      <c r="Y129" s="4">
        <v>44408</v>
      </c>
      <c r="Z129" s="2" t="s">
        <v>47</v>
      </c>
      <c r="AA129" s="92"/>
      <c r="AB129" s="2" t="s">
        <v>772</v>
      </c>
      <c r="AC129" s="5">
        <v>0</v>
      </c>
      <c r="AD129" s="5">
        <v>0</v>
      </c>
      <c r="AE129" s="5">
        <v>0</v>
      </c>
      <c r="AF129" s="5">
        <v>0</v>
      </c>
      <c r="AG129" s="6" t="s">
        <v>819</v>
      </c>
      <c r="AH129" s="54" t="s">
        <v>820</v>
      </c>
    </row>
    <row r="130" spans="1:34" ht="14.9" hidden="1" customHeight="1" x14ac:dyDescent="0.35">
      <c r="A130" s="1" t="s">
        <v>287</v>
      </c>
      <c r="B130" s="2" t="s">
        <v>261</v>
      </c>
      <c r="C130" s="33" t="s">
        <v>288</v>
      </c>
      <c r="D130" s="33" t="s">
        <v>821</v>
      </c>
      <c r="E130" s="2" t="s">
        <v>822</v>
      </c>
      <c r="F130" s="2" t="s">
        <v>823</v>
      </c>
      <c r="G130" s="2" t="s">
        <v>46</v>
      </c>
      <c r="H130" s="143" t="s">
        <v>824</v>
      </c>
      <c r="I130" s="2" t="s">
        <v>42</v>
      </c>
      <c r="J130" s="2">
        <v>5</v>
      </c>
      <c r="K130" s="92" t="s">
        <v>59</v>
      </c>
      <c r="L130" s="3">
        <v>238013</v>
      </c>
      <c r="M130" s="69">
        <v>0</v>
      </c>
      <c r="N130" s="234">
        <f>SUM(L130,M130)</f>
        <v>238013</v>
      </c>
      <c r="O130" s="25">
        <v>44371</v>
      </c>
      <c r="P130" s="2" t="s">
        <v>60</v>
      </c>
      <c r="Q130" s="3">
        <v>0</v>
      </c>
      <c r="R130" s="3">
        <v>30942</v>
      </c>
      <c r="S130" s="2" t="s">
        <v>45</v>
      </c>
      <c r="T130" s="2" t="s">
        <v>45</v>
      </c>
      <c r="U130" s="2" t="s">
        <v>261</v>
      </c>
      <c r="V130" s="4">
        <v>44554</v>
      </c>
      <c r="W130" s="92" t="s">
        <v>130</v>
      </c>
      <c r="X130" s="4">
        <v>44440</v>
      </c>
      <c r="Y130" s="4">
        <v>45169</v>
      </c>
      <c r="Z130" s="2" t="s">
        <v>47</v>
      </c>
      <c r="AA130" s="92"/>
      <c r="AB130" s="2" t="s">
        <v>772</v>
      </c>
      <c r="AC130" s="5">
        <v>0</v>
      </c>
      <c r="AD130" s="5">
        <v>0</v>
      </c>
      <c r="AE130" s="5">
        <v>0</v>
      </c>
      <c r="AF130" s="5">
        <v>0</v>
      </c>
      <c r="AG130" s="6" t="s">
        <v>825</v>
      </c>
      <c r="AH130" s="54" t="s">
        <v>826</v>
      </c>
    </row>
    <row r="131" spans="1:34" ht="14.9" customHeight="1" x14ac:dyDescent="0.35">
      <c r="A131" s="7" t="s">
        <v>1063</v>
      </c>
      <c r="B131" s="8" t="s">
        <v>53</v>
      </c>
      <c r="C131" s="9" t="s">
        <v>54</v>
      </c>
      <c r="D131" s="9" t="s">
        <v>315</v>
      </c>
      <c r="E131" s="8" t="s">
        <v>87</v>
      </c>
      <c r="F131" s="8" t="s">
        <v>316</v>
      </c>
      <c r="G131" s="8" t="s">
        <v>1064</v>
      </c>
      <c r="H131" s="364" t="s">
        <v>1065</v>
      </c>
      <c r="I131" s="8" t="s">
        <v>42</v>
      </c>
      <c r="J131" s="8">
        <v>6</v>
      </c>
      <c r="K131" s="32" t="s">
        <v>43</v>
      </c>
      <c r="L131" s="11">
        <v>2798230</v>
      </c>
      <c r="M131" s="15">
        <v>201005</v>
      </c>
      <c r="N131" s="238">
        <f>SUM(L131,M131)</f>
        <v>2999235</v>
      </c>
      <c r="O131" s="26">
        <v>44477</v>
      </c>
      <c r="P131" s="337" t="s">
        <v>130</v>
      </c>
      <c r="Q131" s="11">
        <v>2999235</v>
      </c>
      <c r="R131" s="11">
        <v>0</v>
      </c>
      <c r="S131" s="8" t="s">
        <v>276</v>
      </c>
      <c r="T131" s="8" t="s">
        <v>45</v>
      </c>
      <c r="U131" s="8" t="s">
        <v>46</v>
      </c>
      <c r="V131" s="12">
        <v>44652</v>
      </c>
      <c r="W131" s="32" t="s">
        <v>130</v>
      </c>
      <c r="X131" s="12">
        <v>44713</v>
      </c>
      <c r="Y131" s="12">
        <v>46173</v>
      </c>
      <c r="Z131" s="8" t="s">
        <v>915</v>
      </c>
      <c r="AA131" s="60" t="s">
        <v>525</v>
      </c>
      <c r="AB131" s="8" t="s">
        <v>294</v>
      </c>
      <c r="AC131" s="13">
        <v>0</v>
      </c>
      <c r="AD131" s="13">
        <v>1</v>
      </c>
      <c r="AE131" s="13">
        <v>0</v>
      </c>
      <c r="AF131" s="13">
        <v>0</v>
      </c>
      <c r="AG131" s="14" t="s">
        <v>1066</v>
      </c>
      <c r="AH131" s="56" t="s">
        <v>1067</v>
      </c>
    </row>
    <row r="132" spans="1:34" ht="15" customHeight="1" x14ac:dyDescent="0.35">
      <c r="A132" s="7" t="s">
        <v>72</v>
      </c>
      <c r="B132" s="8" t="s">
        <v>35</v>
      </c>
      <c r="C132" s="9" t="s">
        <v>1068</v>
      </c>
      <c r="D132" s="9" t="s">
        <v>1069</v>
      </c>
      <c r="E132" s="8" t="s">
        <v>87</v>
      </c>
      <c r="F132" s="8" t="s">
        <v>1070</v>
      </c>
      <c r="G132" s="8" t="s">
        <v>400</v>
      </c>
      <c r="H132" s="364" t="s">
        <v>1071</v>
      </c>
      <c r="I132" s="8" t="s">
        <v>42</v>
      </c>
      <c r="J132" s="8">
        <v>5</v>
      </c>
      <c r="K132" s="32" t="s">
        <v>59</v>
      </c>
      <c r="L132" s="11">
        <v>280962</v>
      </c>
      <c r="M132" s="15">
        <v>121379</v>
      </c>
      <c r="N132" s="238">
        <f>SUM(L132,M132)</f>
        <v>402341</v>
      </c>
      <c r="O132" s="26">
        <v>44403</v>
      </c>
      <c r="P132" s="337" t="s">
        <v>130</v>
      </c>
      <c r="Q132" s="11">
        <v>402341</v>
      </c>
      <c r="R132" s="11">
        <v>0</v>
      </c>
      <c r="S132" s="8" t="s">
        <v>45</v>
      </c>
      <c r="T132" s="8" t="s">
        <v>45</v>
      </c>
      <c r="U132" s="8" t="s">
        <v>46</v>
      </c>
      <c r="V132" s="12">
        <v>44593</v>
      </c>
      <c r="W132" s="32" t="s">
        <v>130</v>
      </c>
      <c r="X132" s="12">
        <v>44531</v>
      </c>
      <c r="Y132" s="12">
        <v>45626</v>
      </c>
      <c r="Z132" s="8" t="s">
        <v>915</v>
      </c>
      <c r="AA132" s="60" t="s">
        <v>525</v>
      </c>
      <c r="AB132" s="8" t="s">
        <v>294</v>
      </c>
      <c r="AC132" s="13">
        <v>0</v>
      </c>
      <c r="AD132" s="13">
        <v>1</v>
      </c>
      <c r="AE132" s="13">
        <v>0</v>
      </c>
      <c r="AF132" s="13">
        <v>1</v>
      </c>
      <c r="AG132" s="14" t="s">
        <v>1072</v>
      </c>
      <c r="AH132" s="56" t="s">
        <v>1073</v>
      </c>
    </row>
    <row r="133" spans="1:34" ht="15" hidden="1" customHeight="1" x14ac:dyDescent="0.35">
      <c r="A133" s="1" t="s">
        <v>832</v>
      </c>
      <c r="B133" s="2" t="s">
        <v>84</v>
      </c>
      <c r="C133" s="33" t="s">
        <v>245</v>
      </c>
      <c r="D133" s="33" t="s">
        <v>833</v>
      </c>
      <c r="E133" s="2" t="s">
        <v>75</v>
      </c>
      <c r="F133" s="2" t="s">
        <v>834</v>
      </c>
      <c r="G133" s="2" t="s">
        <v>46</v>
      </c>
      <c r="H133" s="143" t="s">
        <v>835</v>
      </c>
      <c r="I133" s="2" t="s">
        <v>42</v>
      </c>
      <c r="J133" s="2">
        <v>4</v>
      </c>
      <c r="K133" s="92" t="s">
        <v>59</v>
      </c>
      <c r="L133" s="3">
        <v>1329944</v>
      </c>
      <c r="M133" s="69">
        <v>491059</v>
      </c>
      <c r="N133" s="234">
        <f>SUM(L133,M133)</f>
        <v>1821003</v>
      </c>
      <c r="O133" s="332">
        <v>44232</v>
      </c>
      <c r="P133" s="333" t="s">
        <v>60</v>
      </c>
      <c r="Q133" s="3">
        <v>0</v>
      </c>
      <c r="R133" s="3">
        <v>0</v>
      </c>
      <c r="S133" s="2" t="s">
        <v>45</v>
      </c>
      <c r="T133" s="2" t="s">
        <v>45</v>
      </c>
      <c r="U133" s="2" t="s">
        <v>46</v>
      </c>
      <c r="V133" s="4">
        <v>44413</v>
      </c>
      <c r="W133" s="92" t="s">
        <v>130</v>
      </c>
      <c r="X133" s="4">
        <v>44562</v>
      </c>
      <c r="Y133" s="4">
        <v>46387</v>
      </c>
      <c r="Z133" s="2" t="s">
        <v>47</v>
      </c>
      <c r="AA133" s="92"/>
      <c r="AB133" s="2" t="s">
        <v>772</v>
      </c>
      <c r="AC133" s="5">
        <v>1</v>
      </c>
      <c r="AD133" s="5">
        <v>1</v>
      </c>
      <c r="AE133" s="5">
        <v>0</v>
      </c>
      <c r="AF133" s="5">
        <v>0</v>
      </c>
      <c r="AG133" s="6" t="s">
        <v>836</v>
      </c>
      <c r="AH133" s="54" t="s">
        <v>837</v>
      </c>
    </row>
    <row r="134" spans="1:34" x14ac:dyDescent="0.35">
      <c r="A134" s="82" t="s">
        <v>979</v>
      </c>
      <c r="B134" s="61" t="s">
        <v>84</v>
      </c>
      <c r="C134" s="135" t="s">
        <v>1098</v>
      </c>
      <c r="D134" s="135" t="s">
        <v>1099</v>
      </c>
      <c r="E134" s="61" t="s">
        <v>87</v>
      </c>
      <c r="F134" s="61" t="s">
        <v>96</v>
      </c>
      <c r="G134" s="61" t="s">
        <v>158</v>
      </c>
      <c r="H134" s="111" t="s">
        <v>1100</v>
      </c>
      <c r="I134" s="61" t="s">
        <v>42</v>
      </c>
      <c r="J134" s="61" t="s">
        <v>46</v>
      </c>
      <c r="K134" s="60" t="s">
        <v>43</v>
      </c>
      <c r="L134" s="64">
        <v>703484</v>
      </c>
      <c r="M134" s="79">
        <v>312828.5</v>
      </c>
      <c r="N134" s="73">
        <f>SUM(L134,M134)</f>
        <v>1016312.5</v>
      </c>
      <c r="O134" s="77">
        <v>44399</v>
      </c>
      <c r="P134" s="349" t="s">
        <v>130</v>
      </c>
      <c r="Q134" s="64">
        <v>1016312</v>
      </c>
      <c r="R134" s="11">
        <v>0</v>
      </c>
      <c r="S134" s="8" t="s">
        <v>45</v>
      </c>
      <c r="T134" s="8" t="s">
        <v>45</v>
      </c>
      <c r="U134" s="8" t="s">
        <v>46</v>
      </c>
      <c r="V134" s="65">
        <v>44571</v>
      </c>
      <c r="W134" s="61" t="s">
        <v>130</v>
      </c>
      <c r="X134" s="65">
        <v>44470</v>
      </c>
      <c r="Y134" s="65">
        <v>46295</v>
      </c>
      <c r="Z134" s="61" t="s">
        <v>915</v>
      </c>
      <c r="AA134" s="60" t="s">
        <v>525</v>
      </c>
      <c r="AB134" s="61" t="s">
        <v>46</v>
      </c>
      <c r="AC134" s="78">
        <v>0</v>
      </c>
      <c r="AD134" s="78">
        <v>1</v>
      </c>
      <c r="AE134" s="78">
        <v>0</v>
      </c>
      <c r="AF134" s="78">
        <v>1</v>
      </c>
      <c r="AG134" s="62" t="s">
        <v>1101</v>
      </c>
      <c r="AH134" s="330" t="s">
        <v>1102</v>
      </c>
    </row>
    <row r="135" spans="1:34" hidden="1" x14ac:dyDescent="0.35">
      <c r="A135" s="91" t="s">
        <v>716</v>
      </c>
      <c r="B135" s="2" t="s">
        <v>84</v>
      </c>
      <c r="C135" s="184" t="s">
        <v>717</v>
      </c>
      <c r="D135" s="184" t="s">
        <v>844</v>
      </c>
      <c r="E135" s="2" t="s">
        <v>110</v>
      </c>
      <c r="F135" s="2" t="s">
        <v>111</v>
      </c>
      <c r="G135" s="2" t="s">
        <v>112</v>
      </c>
      <c r="H135" s="143" t="s">
        <v>845</v>
      </c>
      <c r="I135" s="2" t="s">
        <v>42</v>
      </c>
      <c r="J135" s="2">
        <v>5</v>
      </c>
      <c r="K135" s="92" t="s">
        <v>59</v>
      </c>
      <c r="L135" s="3">
        <v>209970</v>
      </c>
      <c r="M135" s="69">
        <v>89987</v>
      </c>
      <c r="N135" s="234">
        <f>SUM(L135,M135)</f>
        <v>299957</v>
      </c>
      <c r="O135" s="25">
        <v>44343</v>
      </c>
      <c r="P135" s="2" t="s">
        <v>60</v>
      </c>
      <c r="Q135" s="3">
        <v>0</v>
      </c>
      <c r="R135" s="3">
        <v>0</v>
      </c>
      <c r="S135" s="92" t="s">
        <v>45</v>
      </c>
      <c r="T135" s="2" t="s">
        <v>45</v>
      </c>
      <c r="U135" s="2" t="s">
        <v>46</v>
      </c>
      <c r="V135" s="4">
        <v>44527</v>
      </c>
      <c r="W135" s="2" t="s">
        <v>130</v>
      </c>
      <c r="X135" s="4">
        <v>44562</v>
      </c>
      <c r="Y135" s="4">
        <v>45291</v>
      </c>
      <c r="Z135" s="2" t="s">
        <v>47</v>
      </c>
      <c r="AA135" s="92"/>
      <c r="AB135" s="2" t="s">
        <v>772</v>
      </c>
      <c r="AC135" s="5">
        <v>0</v>
      </c>
      <c r="AD135" s="5">
        <v>0</v>
      </c>
      <c r="AE135" s="5">
        <v>0</v>
      </c>
      <c r="AF135" s="5">
        <v>1</v>
      </c>
      <c r="AG135" s="6" t="s">
        <v>846</v>
      </c>
      <c r="AH135" s="70" t="s">
        <v>847</v>
      </c>
    </row>
    <row r="136" spans="1:34" ht="17.5" hidden="1" customHeight="1" x14ac:dyDescent="0.35">
      <c r="A136" s="91" t="s">
        <v>803</v>
      </c>
      <c r="B136" s="2" t="s">
        <v>210</v>
      </c>
      <c r="C136" s="184" t="s">
        <v>211</v>
      </c>
      <c r="D136" s="184" t="s">
        <v>848</v>
      </c>
      <c r="E136" s="2" t="s">
        <v>75</v>
      </c>
      <c r="F136" s="2" t="s">
        <v>834</v>
      </c>
      <c r="G136" s="2" t="s">
        <v>849</v>
      </c>
      <c r="H136" s="143" t="s">
        <v>850</v>
      </c>
      <c r="I136" s="2" t="s">
        <v>42</v>
      </c>
      <c r="J136" s="2">
        <v>5</v>
      </c>
      <c r="K136" s="92" t="s">
        <v>43</v>
      </c>
      <c r="L136" s="3">
        <v>2239996</v>
      </c>
      <c r="M136" s="69">
        <v>859405</v>
      </c>
      <c r="N136" s="234">
        <f>SUM(L136,M136)</f>
        <v>3099401</v>
      </c>
      <c r="O136" s="332">
        <v>44524</v>
      </c>
      <c r="P136" s="333" t="s">
        <v>130</v>
      </c>
      <c r="Q136" s="3">
        <v>0</v>
      </c>
      <c r="R136" s="3">
        <v>0</v>
      </c>
      <c r="S136" s="2" t="s">
        <v>45</v>
      </c>
      <c r="T136" s="2" t="s">
        <v>45</v>
      </c>
      <c r="U136" s="2" t="s">
        <v>46</v>
      </c>
      <c r="V136" s="4" t="s">
        <v>851</v>
      </c>
      <c r="W136" s="2" t="s">
        <v>198</v>
      </c>
      <c r="X136" s="4">
        <v>44743</v>
      </c>
      <c r="Y136" s="4">
        <v>46568</v>
      </c>
      <c r="Z136" s="2" t="s">
        <v>47</v>
      </c>
      <c r="AA136" s="92"/>
      <c r="AB136" s="2" t="s">
        <v>772</v>
      </c>
      <c r="AC136" s="5">
        <v>1</v>
      </c>
      <c r="AD136" s="5">
        <v>2</v>
      </c>
      <c r="AE136" s="5">
        <v>0</v>
      </c>
      <c r="AF136" s="5">
        <v>1</v>
      </c>
      <c r="AG136" s="266" t="s">
        <v>852</v>
      </c>
      <c r="AH136" s="152" t="s">
        <v>853</v>
      </c>
    </row>
    <row r="137" spans="1:34" hidden="1" x14ac:dyDescent="0.35">
      <c r="A137" s="138" t="s">
        <v>803</v>
      </c>
      <c r="B137" s="108" t="s">
        <v>210</v>
      </c>
      <c r="C137" s="277" t="s">
        <v>211</v>
      </c>
      <c r="D137" s="277" t="s">
        <v>854</v>
      </c>
      <c r="E137" s="108" t="s">
        <v>75</v>
      </c>
      <c r="F137" s="108" t="s">
        <v>834</v>
      </c>
      <c r="G137" s="108" t="s">
        <v>855</v>
      </c>
      <c r="H137" s="185" t="s">
        <v>856</v>
      </c>
      <c r="I137" s="108" t="s">
        <v>42</v>
      </c>
      <c r="J137" s="108">
        <v>5</v>
      </c>
      <c r="K137" s="107" t="s">
        <v>43</v>
      </c>
      <c r="L137" s="109">
        <v>2239997</v>
      </c>
      <c r="M137" s="113">
        <v>859403</v>
      </c>
      <c r="N137" s="243">
        <f>SUM(L137,M137)</f>
        <v>3099400</v>
      </c>
      <c r="O137" s="334">
        <v>44597</v>
      </c>
      <c r="P137" s="335" t="s">
        <v>130</v>
      </c>
      <c r="Q137" s="109">
        <v>0</v>
      </c>
      <c r="R137" s="109">
        <v>0</v>
      </c>
      <c r="S137" s="108" t="s">
        <v>45</v>
      </c>
      <c r="T137" s="108" t="s">
        <v>45</v>
      </c>
      <c r="U137" s="108" t="s">
        <v>46</v>
      </c>
      <c r="V137" s="115">
        <v>44686</v>
      </c>
      <c r="W137" s="108" t="s">
        <v>198</v>
      </c>
      <c r="X137" s="115">
        <v>44805</v>
      </c>
      <c r="Y137" s="115">
        <v>46630</v>
      </c>
      <c r="Z137" s="108" t="s">
        <v>47</v>
      </c>
      <c r="AA137" s="107"/>
      <c r="AB137" s="108" t="s">
        <v>772</v>
      </c>
      <c r="AC137" s="127">
        <v>1</v>
      </c>
      <c r="AD137" s="127">
        <v>2</v>
      </c>
      <c r="AE137" s="127">
        <v>0</v>
      </c>
      <c r="AF137" s="127">
        <v>1</v>
      </c>
      <c r="AG137" s="118" t="s">
        <v>852</v>
      </c>
      <c r="AH137" s="188" t="s">
        <v>853</v>
      </c>
    </row>
    <row r="138" spans="1:34" hidden="1" x14ac:dyDescent="0.35">
      <c r="A138" s="91" t="s">
        <v>803</v>
      </c>
      <c r="B138" s="2" t="s">
        <v>210</v>
      </c>
      <c r="C138" s="184" t="s">
        <v>211</v>
      </c>
      <c r="D138" s="184" t="s">
        <v>857</v>
      </c>
      <c r="E138" s="2" t="s">
        <v>75</v>
      </c>
      <c r="F138" s="2" t="s">
        <v>834</v>
      </c>
      <c r="G138" s="2" t="s">
        <v>855</v>
      </c>
      <c r="H138" s="143" t="s">
        <v>858</v>
      </c>
      <c r="I138" s="2" t="s">
        <v>42</v>
      </c>
      <c r="J138" s="2">
        <v>5</v>
      </c>
      <c r="K138" s="92" t="s">
        <v>43</v>
      </c>
      <c r="L138" s="3">
        <v>2385172</v>
      </c>
      <c r="M138" s="69">
        <v>827220</v>
      </c>
      <c r="N138" s="234">
        <f>SUM(L138,M138)</f>
        <v>3212392</v>
      </c>
      <c r="O138" s="332">
        <v>44713</v>
      </c>
      <c r="P138" s="333" t="s">
        <v>130</v>
      </c>
      <c r="Q138" s="3">
        <v>0</v>
      </c>
      <c r="R138" s="3">
        <v>0</v>
      </c>
      <c r="S138" s="2" t="s">
        <v>45</v>
      </c>
      <c r="T138" s="2" t="s">
        <v>45</v>
      </c>
      <c r="U138" s="2" t="s">
        <v>46</v>
      </c>
      <c r="V138" s="4">
        <v>44900</v>
      </c>
      <c r="W138" s="2" t="s">
        <v>198</v>
      </c>
      <c r="X138" s="4">
        <v>45017</v>
      </c>
      <c r="Y138" s="4">
        <v>46843</v>
      </c>
      <c r="Z138" s="2" t="s">
        <v>47</v>
      </c>
      <c r="AA138" s="92"/>
      <c r="AB138" s="2" t="s">
        <v>772</v>
      </c>
      <c r="AC138" s="5">
        <v>1</v>
      </c>
      <c r="AD138" s="5">
        <v>3</v>
      </c>
      <c r="AE138" s="5">
        <v>1</v>
      </c>
      <c r="AF138" s="5">
        <v>1</v>
      </c>
      <c r="AG138" s="6" t="s">
        <v>852</v>
      </c>
      <c r="AH138" s="152" t="s">
        <v>853</v>
      </c>
    </row>
    <row r="139" spans="1:34" hidden="1" x14ac:dyDescent="0.35">
      <c r="A139" s="91" t="s">
        <v>810</v>
      </c>
      <c r="B139" s="2" t="s">
        <v>63</v>
      </c>
      <c r="C139" s="184" t="s">
        <v>811</v>
      </c>
      <c r="D139" s="184" t="s">
        <v>859</v>
      </c>
      <c r="E139" s="2" t="s">
        <v>75</v>
      </c>
      <c r="F139" s="2" t="s">
        <v>834</v>
      </c>
      <c r="G139" s="2" t="s">
        <v>46</v>
      </c>
      <c r="H139" s="143">
        <v>220069</v>
      </c>
      <c r="I139" s="2" t="s">
        <v>42</v>
      </c>
      <c r="J139" s="2">
        <v>5</v>
      </c>
      <c r="K139" s="92" t="s">
        <v>43</v>
      </c>
      <c r="L139" s="3">
        <v>1280395</v>
      </c>
      <c r="M139" s="69">
        <v>516114</v>
      </c>
      <c r="N139" s="234">
        <f>SUM(L139,M139)</f>
        <v>1796509</v>
      </c>
      <c r="O139" s="332">
        <v>44627</v>
      </c>
      <c r="P139" s="333" t="s">
        <v>130</v>
      </c>
      <c r="Q139" s="3">
        <v>0</v>
      </c>
      <c r="R139" s="3">
        <v>0</v>
      </c>
      <c r="S139" s="2" t="s">
        <v>276</v>
      </c>
      <c r="T139" s="2" t="s">
        <v>45</v>
      </c>
      <c r="U139" s="2" t="s">
        <v>46</v>
      </c>
      <c r="V139" s="4">
        <v>44809</v>
      </c>
      <c r="W139" s="2" t="s">
        <v>198</v>
      </c>
      <c r="X139" s="4">
        <v>44927</v>
      </c>
      <c r="Y139" s="4">
        <v>46752</v>
      </c>
      <c r="Z139" s="2" t="s">
        <v>47</v>
      </c>
      <c r="AA139" s="92"/>
      <c r="AB139" s="2" t="s">
        <v>772</v>
      </c>
      <c r="AC139" s="5">
        <v>1</v>
      </c>
      <c r="AD139" s="5">
        <v>1</v>
      </c>
      <c r="AE139" s="5">
        <v>0</v>
      </c>
      <c r="AF139" s="5">
        <v>1</v>
      </c>
      <c r="AG139" s="6" t="s">
        <v>860</v>
      </c>
      <c r="AH139" s="70" t="s">
        <v>861</v>
      </c>
    </row>
    <row r="140" spans="1:34" hidden="1" x14ac:dyDescent="0.35">
      <c r="A140" s="91" t="s">
        <v>862</v>
      </c>
      <c r="B140" s="2" t="s">
        <v>84</v>
      </c>
      <c r="C140" s="184" t="s">
        <v>245</v>
      </c>
      <c r="D140" s="184" t="s">
        <v>863</v>
      </c>
      <c r="E140" s="2" t="s">
        <v>75</v>
      </c>
      <c r="F140" s="2" t="s">
        <v>834</v>
      </c>
      <c r="G140" s="2" t="s">
        <v>46</v>
      </c>
      <c r="H140" s="143" t="s">
        <v>864</v>
      </c>
      <c r="I140" s="2" t="s">
        <v>42</v>
      </c>
      <c r="J140" s="2">
        <v>5</v>
      </c>
      <c r="K140" s="92" t="s">
        <v>43</v>
      </c>
      <c r="L140" s="3">
        <v>1440164</v>
      </c>
      <c r="M140" s="69">
        <v>629879</v>
      </c>
      <c r="N140" s="234">
        <f>SUM(L140,M140)</f>
        <v>2070043</v>
      </c>
      <c r="O140" s="332">
        <v>44622</v>
      </c>
      <c r="P140" s="333" t="s">
        <v>130</v>
      </c>
      <c r="Q140" s="3">
        <v>0</v>
      </c>
      <c r="R140" s="3">
        <v>0</v>
      </c>
      <c r="S140" s="2" t="s">
        <v>45</v>
      </c>
      <c r="T140" s="2" t="s">
        <v>45</v>
      </c>
      <c r="U140" s="2" t="s">
        <v>46</v>
      </c>
      <c r="V140" s="4">
        <v>44806</v>
      </c>
      <c r="W140" s="2" t="s">
        <v>198</v>
      </c>
      <c r="X140" s="4">
        <v>44835</v>
      </c>
      <c r="Y140" s="4">
        <v>46660</v>
      </c>
      <c r="Z140" s="2" t="s">
        <v>47</v>
      </c>
      <c r="AA140" s="92"/>
      <c r="AB140" s="2" t="s">
        <v>772</v>
      </c>
      <c r="AC140" s="5">
        <v>1</v>
      </c>
      <c r="AD140" s="5">
        <v>3</v>
      </c>
      <c r="AE140" s="5">
        <v>0</v>
      </c>
      <c r="AF140" s="5">
        <v>1</v>
      </c>
      <c r="AG140" s="70" t="s">
        <v>865</v>
      </c>
      <c r="AH140" s="152" t="s">
        <v>866</v>
      </c>
    </row>
    <row r="141" spans="1:34" x14ac:dyDescent="0.35">
      <c r="A141" s="45" t="s">
        <v>832</v>
      </c>
      <c r="B141" s="8" t="s">
        <v>84</v>
      </c>
      <c r="C141" s="355" t="s">
        <v>245</v>
      </c>
      <c r="D141" s="355" t="s">
        <v>1220</v>
      </c>
      <c r="E141" s="8" t="s">
        <v>87</v>
      </c>
      <c r="F141" s="8" t="s">
        <v>96</v>
      </c>
      <c r="G141" s="8" t="s">
        <v>46</v>
      </c>
      <c r="H141" s="365" t="s">
        <v>1221</v>
      </c>
      <c r="I141" s="8" t="s">
        <v>42</v>
      </c>
      <c r="J141" s="8">
        <v>5</v>
      </c>
      <c r="K141" s="32" t="s">
        <v>59</v>
      </c>
      <c r="L141" s="11">
        <v>621777</v>
      </c>
      <c r="M141" s="15">
        <v>276444</v>
      </c>
      <c r="N141" s="238">
        <f>SUM(L141,M141)</f>
        <v>898221</v>
      </c>
      <c r="O141" s="26">
        <v>44399</v>
      </c>
      <c r="P141" s="337" t="s">
        <v>130</v>
      </c>
      <c r="Q141" s="11">
        <v>898221</v>
      </c>
      <c r="R141" s="11">
        <v>0</v>
      </c>
      <c r="S141" s="8" t="s">
        <v>45</v>
      </c>
      <c r="T141" s="8" t="s">
        <v>45</v>
      </c>
      <c r="U141" s="8" t="s">
        <v>46</v>
      </c>
      <c r="V141" s="12">
        <v>44588</v>
      </c>
      <c r="W141" s="8" t="s">
        <v>130</v>
      </c>
      <c r="X141" s="12">
        <v>44621</v>
      </c>
      <c r="Y141" s="12">
        <v>46446</v>
      </c>
      <c r="Z141" s="8" t="s">
        <v>915</v>
      </c>
      <c r="AA141" s="60" t="s">
        <v>525</v>
      </c>
      <c r="AB141" s="8" t="s">
        <v>772</v>
      </c>
      <c r="AC141" s="13">
        <v>0</v>
      </c>
      <c r="AD141" s="13">
        <v>1</v>
      </c>
      <c r="AE141" s="13">
        <v>0</v>
      </c>
      <c r="AF141" s="13">
        <v>1</v>
      </c>
      <c r="AG141" s="14" t="s">
        <v>46</v>
      </c>
      <c r="AH141" s="55" t="s">
        <v>1222</v>
      </c>
    </row>
    <row r="142" spans="1:34" hidden="1" x14ac:dyDescent="0.35">
      <c r="A142" s="91" t="s">
        <v>803</v>
      </c>
      <c r="B142" s="2" t="s">
        <v>210</v>
      </c>
      <c r="C142" s="184" t="s">
        <v>211</v>
      </c>
      <c r="D142" s="184" t="s">
        <v>869</v>
      </c>
      <c r="E142" s="2" t="s">
        <v>75</v>
      </c>
      <c r="F142" s="2" t="s">
        <v>834</v>
      </c>
      <c r="G142" s="2" t="s">
        <v>870</v>
      </c>
      <c r="H142" s="143" t="s">
        <v>871</v>
      </c>
      <c r="I142" s="2" t="s">
        <v>42</v>
      </c>
      <c r="J142" s="2">
        <v>5</v>
      </c>
      <c r="K142" s="92" t="s">
        <v>43</v>
      </c>
      <c r="L142" s="3">
        <v>1790592</v>
      </c>
      <c r="M142" s="69">
        <v>603356</v>
      </c>
      <c r="N142" s="234">
        <f>SUM(L142,M142)</f>
        <v>2393948</v>
      </c>
      <c r="O142" s="332">
        <v>44649</v>
      </c>
      <c r="P142" s="333" t="s">
        <v>130</v>
      </c>
      <c r="Q142" s="3">
        <v>0</v>
      </c>
      <c r="R142" s="3">
        <v>0</v>
      </c>
      <c r="S142" s="2" t="s">
        <v>45</v>
      </c>
      <c r="T142" s="2" t="s">
        <v>45</v>
      </c>
      <c r="U142" s="2" t="s">
        <v>46</v>
      </c>
      <c r="V142" s="4">
        <v>44833</v>
      </c>
      <c r="W142" s="2" t="s">
        <v>198</v>
      </c>
      <c r="X142" s="4">
        <v>44896</v>
      </c>
      <c r="Y142" s="4">
        <v>46356</v>
      </c>
      <c r="Z142" s="2" t="s">
        <v>47</v>
      </c>
      <c r="AA142" s="92"/>
      <c r="AB142" s="2" t="s">
        <v>772</v>
      </c>
      <c r="AC142" s="5">
        <v>1</v>
      </c>
      <c r="AD142" s="5">
        <v>4</v>
      </c>
      <c r="AE142" s="5">
        <v>0</v>
      </c>
      <c r="AF142" s="5">
        <v>8</v>
      </c>
      <c r="AG142" s="6" t="s">
        <v>852</v>
      </c>
      <c r="AH142" s="152" t="s">
        <v>853</v>
      </c>
    </row>
    <row r="143" spans="1:34" hidden="1" x14ac:dyDescent="0.35">
      <c r="A143" s="91" t="s">
        <v>862</v>
      </c>
      <c r="B143" s="2" t="s">
        <v>244</v>
      </c>
      <c r="C143" s="184" t="s">
        <v>245</v>
      </c>
      <c r="D143" s="184" t="s">
        <v>872</v>
      </c>
      <c r="E143" s="2" t="s">
        <v>75</v>
      </c>
      <c r="F143" s="2" t="s">
        <v>834</v>
      </c>
      <c r="G143" s="2"/>
      <c r="H143" s="143" t="s">
        <v>873</v>
      </c>
      <c r="I143" s="2" t="s">
        <v>242</v>
      </c>
      <c r="J143" s="2">
        <v>5</v>
      </c>
      <c r="K143" s="92" t="s">
        <v>59</v>
      </c>
      <c r="L143" s="3">
        <v>1440165</v>
      </c>
      <c r="M143" s="69">
        <v>629879</v>
      </c>
      <c r="N143" s="234">
        <f>SUM(L143,M143)</f>
        <v>2070044</v>
      </c>
      <c r="O143" s="332">
        <v>44627</v>
      </c>
      <c r="P143" s="333" t="s">
        <v>198</v>
      </c>
      <c r="Q143" s="3">
        <v>0</v>
      </c>
      <c r="R143" s="3">
        <v>0</v>
      </c>
      <c r="S143" s="3" t="s">
        <v>46</v>
      </c>
      <c r="T143" s="2" t="s">
        <v>46</v>
      </c>
      <c r="U143" s="2" t="s">
        <v>46</v>
      </c>
      <c r="V143" s="4">
        <v>44780</v>
      </c>
      <c r="W143" s="2" t="s">
        <v>130</v>
      </c>
      <c r="X143" s="4">
        <v>44835</v>
      </c>
      <c r="Y143" s="4">
        <v>46660</v>
      </c>
      <c r="Z143" s="2" t="s">
        <v>47</v>
      </c>
      <c r="AA143" s="92"/>
      <c r="AB143" s="2" t="s">
        <v>772</v>
      </c>
      <c r="AC143" s="5">
        <v>1</v>
      </c>
      <c r="AD143" s="5">
        <v>2</v>
      </c>
      <c r="AE143" s="5">
        <v>0</v>
      </c>
      <c r="AF143" s="5">
        <v>1</v>
      </c>
      <c r="AG143" s="97"/>
      <c r="AH143" s="269"/>
    </row>
    <row r="144" spans="1:34" hidden="1" x14ac:dyDescent="0.35">
      <c r="A144" s="91" t="s">
        <v>874</v>
      </c>
      <c r="B144" s="2" t="s">
        <v>63</v>
      </c>
      <c r="C144" s="184" t="s">
        <v>561</v>
      </c>
      <c r="D144" s="184" t="s">
        <v>875</v>
      </c>
      <c r="E144" s="2" t="s">
        <v>517</v>
      </c>
      <c r="F144" s="2" t="s">
        <v>518</v>
      </c>
      <c r="G144" s="2" t="s">
        <v>46</v>
      </c>
      <c r="H144" s="189" t="s">
        <v>876</v>
      </c>
      <c r="I144" s="2" t="s">
        <v>152</v>
      </c>
      <c r="J144" s="2">
        <v>5</v>
      </c>
      <c r="K144" s="92" t="s">
        <v>59</v>
      </c>
      <c r="L144" s="3">
        <v>6000</v>
      </c>
      <c r="M144" s="69">
        <v>0</v>
      </c>
      <c r="N144" s="234">
        <f>SUM(L144,M144)</f>
        <v>6000</v>
      </c>
      <c r="O144" s="25">
        <v>44825</v>
      </c>
      <c r="P144" s="2" t="s">
        <v>198</v>
      </c>
      <c r="Q144" s="3">
        <v>0</v>
      </c>
      <c r="R144" s="3">
        <v>0</v>
      </c>
      <c r="S144" s="3" t="s">
        <v>45</v>
      </c>
      <c r="T144" s="2" t="s">
        <v>45</v>
      </c>
      <c r="U144" s="2" t="s">
        <v>46</v>
      </c>
      <c r="V144" s="4">
        <v>45017</v>
      </c>
      <c r="W144" s="2" t="s">
        <v>198</v>
      </c>
      <c r="X144" s="4">
        <v>45078</v>
      </c>
      <c r="Y144" s="4">
        <v>45138</v>
      </c>
      <c r="Z144" s="2" t="s">
        <v>47</v>
      </c>
      <c r="AA144" s="92"/>
      <c r="AB144" s="2" t="s">
        <v>772</v>
      </c>
      <c r="AC144" s="5">
        <v>0</v>
      </c>
      <c r="AD144" s="5">
        <v>0</v>
      </c>
      <c r="AE144" s="5">
        <v>0</v>
      </c>
      <c r="AF144" s="5">
        <v>0</v>
      </c>
      <c r="AG144" s="5" t="s">
        <v>521</v>
      </c>
      <c r="AH144" s="187" t="s">
        <v>522</v>
      </c>
    </row>
    <row r="145" spans="1:113" hidden="1" x14ac:dyDescent="0.35">
      <c r="A145" s="91" t="s">
        <v>761</v>
      </c>
      <c r="B145" s="2" t="s">
        <v>35</v>
      </c>
      <c r="C145" s="184" t="s">
        <v>156</v>
      </c>
      <c r="D145" s="184" t="s">
        <v>877</v>
      </c>
      <c r="E145" s="2" t="s">
        <v>75</v>
      </c>
      <c r="F145" s="2" t="s">
        <v>834</v>
      </c>
      <c r="G145" s="2" t="s">
        <v>46</v>
      </c>
      <c r="H145" s="143" t="s">
        <v>878</v>
      </c>
      <c r="I145" s="2" t="s">
        <v>42</v>
      </c>
      <c r="J145" s="2">
        <v>5</v>
      </c>
      <c r="K145" s="92" t="s">
        <v>59</v>
      </c>
      <c r="L145" s="3">
        <v>550000</v>
      </c>
      <c r="M145" s="69">
        <v>207244</v>
      </c>
      <c r="N145" s="234">
        <f>SUM(L145,M145)</f>
        <v>757244</v>
      </c>
      <c r="O145" s="332">
        <v>44747</v>
      </c>
      <c r="P145" s="333" t="s">
        <v>198</v>
      </c>
      <c r="Q145" s="3">
        <v>0</v>
      </c>
      <c r="R145" s="3">
        <v>0</v>
      </c>
      <c r="S145" s="2" t="s">
        <v>45</v>
      </c>
      <c r="T145" s="2" t="s">
        <v>45</v>
      </c>
      <c r="U145" s="2" t="s">
        <v>46</v>
      </c>
      <c r="V145" s="4">
        <v>44870</v>
      </c>
      <c r="W145" s="2" t="s">
        <v>198</v>
      </c>
      <c r="X145" s="4">
        <v>45078</v>
      </c>
      <c r="Y145" s="4">
        <v>46173</v>
      </c>
      <c r="Z145" s="2" t="s">
        <v>47</v>
      </c>
      <c r="AA145" s="92"/>
      <c r="AB145" s="2" t="s">
        <v>772</v>
      </c>
      <c r="AC145" s="5">
        <v>1</v>
      </c>
      <c r="AD145" s="5">
        <v>2</v>
      </c>
      <c r="AE145" s="5">
        <v>0</v>
      </c>
      <c r="AF145" s="5">
        <v>0</v>
      </c>
      <c r="AG145" s="70" t="s">
        <v>879</v>
      </c>
      <c r="AH145" s="152" t="s">
        <v>880</v>
      </c>
    </row>
    <row r="146" spans="1:113" hidden="1" x14ac:dyDescent="0.35">
      <c r="A146" s="91" t="s">
        <v>881</v>
      </c>
      <c r="B146" s="2" t="s">
        <v>210</v>
      </c>
      <c r="C146" s="184" t="s">
        <v>882</v>
      </c>
      <c r="D146" s="184" t="s">
        <v>883</v>
      </c>
      <c r="E146" s="2" t="s">
        <v>884</v>
      </c>
      <c r="F146" s="2" t="s">
        <v>885</v>
      </c>
      <c r="G146" s="2" t="s">
        <v>46</v>
      </c>
      <c r="H146" s="290" t="s">
        <v>886</v>
      </c>
      <c r="I146" s="2" t="s">
        <v>42</v>
      </c>
      <c r="J146" s="2">
        <v>4</v>
      </c>
      <c r="K146" s="92" t="s">
        <v>59</v>
      </c>
      <c r="L146" s="3">
        <v>738897</v>
      </c>
      <c r="M146" s="69">
        <v>0</v>
      </c>
      <c r="N146" s="234">
        <f>SUM(L146,M146)</f>
        <v>738897</v>
      </c>
      <c r="O146" s="25">
        <v>44939</v>
      </c>
      <c r="P146" s="2" t="s">
        <v>198</v>
      </c>
      <c r="Q146" s="121">
        <v>0</v>
      </c>
      <c r="R146" s="3">
        <v>0</v>
      </c>
      <c r="S146" s="3" t="s">
        <v>45</v>
      </c>
      <c r="T146" s="3" t="s">
        <v>45</v>
      </c>
      <c r="U146" s="2" t="s">
        <v>46</v>
      </c>
      <c r="V146" s="4">
        <v>45029</v>
      </c>
      <c r="W146" s="2" t="s">
        <v>251</v>
      </c>
      <c r="X146" s="4">
        <v>45108</v>
      </c>
      <c r="Y146" s="4">
        <v>46568</v>
      </c>
      <c r="Z146" s="2" t="s">
        <v>47</v>
      </c>
      <c r="AA146" s="92"/>
      <c r="AB146" s="2" t="s">
        <v>772</v>
      </c>
      <c r="AC146" s="5">
        <v>0</v>
      </c>
      <c r="AD146" s="5">
        <v>0</v>
      </c>
      <c r="AE146" s="5">
        <v>0</v>
      </c>
      <c r="AF146" s="5">
        <v>0</v>
      </c>
      <c r="AG146" s="5" t="s">
        <v>887</v>
      </c>
      <c r="AH146" s="70" t="s">
        <v>888</v>
      </c>
    </row>
    <row r="147" spans="1:113" hidden="1" x14ac:dyDescent="0.35">
      <c r="A147" s="91" t="s">
        <v>889</v>
      </c>
      <c r="B147" s="2" t="s">
        <v>84</v>
      </c>
      <c r="C147" s="184" t="s">
        <v>245</v>
      </c>
      <c r="D147" s="184" t="s">
        <v>890</v>
      </c>
      <c r="E147" s="2" t="s">
        <v>75</v>
      </c>
      <c r="F147" s="2" t="s">
        <v>891</v>
      </c>
      <c r="G147" s="2" t="s">
        <v>892</v>
      </c>
      <c r="H147" s="143" t="s">
        <v>893</v>
      </c>
      <c r="I147" s="2" t="s">
        <v>152</v>
      </c>
      <c r="J147" s="2">
        <v>6</v>
      </c>
      <c r="K147" s="92" t="s">
        <v>43</v>
      </c>
      <c r="L147" s="3">
        <v>2043882</v>
      </c>
      <c r="M147" s="69">
        <v>87037</v>
      </c>
      <c r="N147" s="234">
        <f>SUM(L147,M147)</f>
        <v>2130919</v>
      </c>
      <c r="O147" s="332">
        <v>44099</v>
      </c>
      <c r="P147" s="333" t="s">
        <v>60</v>
      </c>
      <c r="Q147" s="3">
        <v>0</v>
      </c>
      <c r="R147" s="3">
        <v>0</v>
      </c>
      <c r="S147" s="2" t="s">
        <v>45</v>
      </c>
      <c r="T147" s="2" t="s">
        <v>45</v>
      </c>
      <c r="U147" s="2" t="s">
        <v>46</v>
      </c>
      <c r="V147" s="4">
        <v>44301</v>
      </c>
      <c r="W147" s="2" t="s">
        <v>130</v>
      </c>
      <c r="X147" s="4">
        <v>44378</v>
      </c>
      <c r="Y147" s="4">
        <v>46203</v>
      </c>
      <c r="Z147" s="2" t="s">
        <v>47</v>
      </c>
      <c r="AA147" s="92"/>
      <c r="AB147" s="2" t="s">
        <v>894</v>
      </c>
      <c r="AC147" s="5">
        <v>0</v>
      </c>
      <c r="AD147" s="5">
        <v>0</v>
      </c>
      <c r="AE147" s="5">
        <v>0</v>
      </c>
      <c r="AF147" s="5" t="s">
        <v>400</v>
      </c>
      <c r="AG147" s="6" t="s">
        <v>895</v>
      </c>
      <c r="AH147" s="70" t="s">
        <v>896</v>
      </c>
    </row>
    <row r="148" spans="1:113" s="43" customFormat="1" hidden="1" x14ac:dyDescent="0.35">
      <c r="A148" s="91" t="s">
        <v>271</v>
      </c>
      <c r="B148" s="2" t="s">
        <v>35</v>
      </c>
      <c r="C148" s="184" t="s">
        <v>156</v>
      </c>
      <c r="D148" s="184" t="s">
        <v>897</v>
      </c>
      <c r="E148" s="2" t="s">
        <v>776</v>
      </c>
      <c r="F148" s="2" t="s">
        <v>777</v>
      </c>
      <c r="G148" s="2" t="s">
        <v>46</v>
      </c>
      <c r="H148" s="143" t="s">
        <v>898</v>
      </c>
      <c r="I148" s="2" t="s">
        <v>152</v>
      </c>
      <c r="J148" s="2">
        <v>4</v>
      </c>
      <c r="K148" s="92" t="s">
        <v>59</v>
      </c>
      <c r="L148" s="3">
        <v>201971</v>
      </c>
      <c r="M148" s="69">
        <v>40394</v>
      </c>
      <c r="N148" s="234">
        <f>SUM(L148,M148)</f>
        <v>242365</v>
      </c>
      <c r="O148" s="25">
        <v>45035</v>
      </c>
      <c r="P148" s="2" t="s">
        <v>198</v>
      </c>
      <c r="Q148" s="3">
        <v>0</v>
      </c>
      <c r="R148" s="3">
        <v>0</v>
      </c>
      <c r="S148" s="3" t="s">
        <v>45</v>
      </c>
      <c r="T148" s="3" t="s">
        <v>45</v>
      </c>
      <c r="U148" s="2" t="s">
        <v>46</v>
      </c>
      <c r="V148" s="4">
        <v>45065</v>
      </c>
      <c r="W148" s="2" t="s">
        <v>198</v>
      </c>
      <c r="X148" s="4">
        <v>45078</v>
      </c>
      <c r="Y148" s="4">
        <v>45807</v>
      </c>
      <c r="Z148" s="2" t="s">
        <v>47</v>
      </c>
      <c r="AA148" s="92"/>
      <c r="AB148" s="2" t="s">
        <v>899</v>
      </c>
      <c r="AC148" s="5">
        <v>0</v>
      </c>
      <c r="AD148" s="5">
        <v>0</v>
      </c>
      <c r="AE148" s="5">
        <v>1</v>
      </c>
      <c r="AF148" s="5">
        <v>0</v>
      </c>
      <c r="AG148" s="5" t="s">
        <v>778</v>
      </c>
      <c r="AH148" s="187" t="s">
        <v>779</v>
      </c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</row>
    <row r="149" spans="1:113" ht="26" hidden="1" x14ac:dyDescent="0.35">
      <c r="A149" s="91" t="s">
        <v>491</v>
      </c>
      <c r="B149" s="2" t="s">
        <v>210</v>
      </c>
      <c r="C149" s="184" t="s">
        <v>211</v>
      </c>
      <c r="D149" s="184" t="s">
        <v>900</v>
      </c>
      <c r="E149" s="2" t="s">
        <v>786</v>
      </c>
      <c r="F149" s="2" t="s">
        <v>901</v>
      </c>
      <c r="G149" s="2" t="s">
        <v>46</v>
      </c>
      <c r="H149" s="289" t="s">
        <v>902</v>
      </c>
      <c r="I149" s="2" t="s">
        <v>152</v>
      </c>
      <c r="J149" s="2">
        <v>5</v>
      </c>
      <c r="K149" s="92" t="s">
        <v>59</v>
      </c>
      <c r="L149" s="3">
        <v>59985</v>
      </c>
      <c r="M149" s="69">
        <v>5998</v>
      </c>
      <c r="N149" s="234">
        <f>SUM(L149,M149)</f>
        <v>65983</v>
      </c>
      <c r="O149" s="25">
        <v>45000</v>
      </c>
      <c r="P149" s="2" t="s">
        <v>198</v>
      </c>
      <c r="Q149" s="3">
        <v>0</v>
      </c>
      <c r="R149" s="3">
        <v>0</v>
      </c>
      <c r="S149" s="3" t="s">
        <v>45</v>
      </c>
      <c r="T149" s="3" t="s">
        <v>45</v>
      </c>
      <c r="U149" s="2" t="s">
        <v>46</v>
      </c>
      <c r="V149" s="4">
        <v>45054</v>
      </c>
      <c r="W149" s="2" t="s">
        <v>251</v>
      </c>
      <c r="X149" s="4">
        <v>45122</v>
      </c>
      <c r="Y149" s="4">
        <v>45473</v>
      </c>
      <c r="Z149" s="2" t="s">
        <v>47</v>
      </c>
      <c r="AA149" s="92"/>
      <c r="AB149" s="2" t="s">
        <v>899</v>
      </c>
      <c r="AC149" s="5">
        <v>0</v>
      </c>
      <c r="AD149" s="5">
        <v>0</v>
      </c>
      <c r="AE149" s="5">
        <v>0</v>
      </c>
      <c r="AF149" s="5">
        <v>1</v>
      </c>
      <c r="AG149" s="5" t="s">
        <v>788</v>
      </c>
      <c r="AH149" s="187" t="s">
        <v>789</v>
      </c>
    </row>
    <row r="150" spans="1:113" hidden="1" x14ac:dyDescent="0.35">
      <c r="A150" s="91" t="s">
        <v>903</v>
      </c>
      <c r="B150" s="2" t="s">
        <v>53</v>
      </c>
      <c r="C150" s="184" t="s">
        <v>784</v>
      </c>
      <c r="D150" s="184" t="s">
        <v>904</v>
      </c>
      <c r="E150" s="2" t="s">
        <v>786</v>
      </c>
      <c r="F150" s="2" t="s">
        <v>905</v>
      </c>
      <c r="G150" s="2" t="s">
        <v>46</v>
      </c>
      <c r="H150" s="143" t="s">
        <v>906</v>
      </c>
      <c r="I150" s="2" t="s">
        <v>152</v>
      </c>
      <c r="J150" s="2">
        <v>5</v>
      </c>
      <c r="K150" s="92" t="s">
        <v>59</v>
      </c>
      <c r="L150" s="3">
        <v>59740</v>
      </c>
      <c r="M150" s="69">
        <v>5974</v>
      </c>
      <c r="N150" s="234">
        <f>SUM(L150,M150)</f>
        <v>65714</v>
      </c>
      <c r="O150" s="25">
        <v>44993</v>
      </c>
      <c r="P150" s="2" t="s">
        <v>198</v>
      </c>
      <c r="Q150" s="3">
        <v>0</v>
      </c>
      <c r="R150" s="3">
        <v>0</v>
      </c>
      <c r="S150" s="3" t="s">
        <v>45</v>
      </c>
      <c r="T150" s="3" t="s">
        <v>45</v>
      </c>
      <c r="U150" s="2" t="s">
        <v>46</v>
      </c>
      <c r="V150" s="4">
        <v>45054</v>
      </c>
      <c r="W150" s="2" t="s">
        <v>251</v>
      </c>
      <c r="X150" s="4">
        <v>45122</v>
      </c>
      <c r="Y150" s="4">
        <v>45473</v>
      </c>
      <c r="Z150" s="2" t="s">
        <v>47</v>
      </c>
      <c r="AA150" s="92"/>
      <c r="AB150" s="2" t="s">
        <v>899</v>
      </c>
      <c r="AC150" s="5">
        <v>0</v>
      </c>
      <c r="AD150" s="5">
        <v>0</v>
      </c>
      <c r="AE150" s="5">
        <v>1</v>
      </c>
      <c r="AF150" s="5">
        <v>1</v>
      </c>
      <c r="AG150" s="5" t="s">
        <v>788</v>
      </c>
      <c r="AH150" s="187" t="s">
        <v>789</v>
      </c>
    </row>
    <row r="151" spans="1:113" s="43" customFormat="1" hidden="1" x14ac:dyDescent="0.35">
      <c r="A151" s="274" t="s">
        <v>832</v>
      </c>
      <c r="B151" s="225" t="s">
        <v>244</v>
      </c>
      <c r="C151" s="326" t="s">
        <v>245</v>
      </c>
      <c r="D151" s="326" t="s">
        <v>907</v>
      </c>
      <c r="E151" s="225" t="s">
        <v>75</v>
      </c>
      <c r="F151" s="225" t="s">
        <v>247</v>
      </c>
      <c r="G151" s="2" t="s">
        <v>248</v>
      </c>
      <c r="H151" s="292" t="s">
        <v>908</v>
      </c>
      <c r="I151" s="225" t="s">
        <v>42</v>
      </c>
      <c r="J151" s="225">
        <v>5</v>
      </c>
      <c r="K151" s="226" t="s">
        <v>59</v>
      </c>
      <c r="L151" s="227">
        <v>399506</v>
      </c>
      <c r="M151" s="328">
        <v>169940</v>
      </c>
      <c r="N151" s="234">
        <f>SUM(L151,M151)</f>
        <v>569446</v>
      </c>
      <c r="O151" s="332">
        <v>45072</v>
      </c>
      <c r="P151" s="333" t="s">
        <v>198</v>
      </c>
      <c r="Q151" s="3">
        <v>0</v>
      </c>
      <c r="R151" s="227">
        <v>0</v>
      </c>
      <c r="S151" s="3" t="s">
        <v>45</v>
      </c>
      <c r="T151" s="2" t="s">
        <v>45</v>
      </c>
      <c r="U151" s="2" t="s">
        <v>46</v>
      </c>
      <c r="V151" s="229">
        <v>45306</v>
      </c>
      <c r="W151" s="2" t="s">
        <v>251</v>
      </c>
      <c r="X151" s="229">
        <v>45383</v>
      </c>
      <c r="Y151" s="229">
        <v>46843</v>
      </c>
      <c r="Z151" s="2" t="s">
        <v>47</v>
      </c>
      <c r="AA151" s="92"/>
      <c r="AB151" s="2" t="s">
        <v>48</v>
      </c>
      <c r="AC151" s="230"/>
      <c r="AD151" s="230"/>
      <c r="AE151" s="230"/>
      <c r="AF151" s="230"/>
      <c r="AG151" s="5" t="s">
        <v>252</v>
      </c>
      <c r="AH151" s="187" t="s">
        <v>253</v>
      </c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</row>
    <row r="152" spans="1:113" hidden="1" x14ac:dyDescent="0.35">
      <c r="A152" s="45" t="s">
        <v>909</v>
      </c>
      <c r="B152" s="8" t="s">
        <v>53</v>
      </c>
      <c r="C152" s="57" t="s">
        <v>910</v>
      </c>
      <c r="D152" s="57" t="s">
        <v>911</v>
      </c>
      <c r="E152" s="8" t="s">
        <v>170</v>
      </c>
      <c r="F152" s="8" t="s">
        <v>912</v>
      </c>
      <c r="G152" s="8"/>
      <c r="H152" s="20" t="s">
        <v>913</v>
      </c>
      <c r="I152" s="8" t="s">
        <v>42</v>
      </c>
      <c r="J152" s="8">
        <v>4</v>
      </c>
      <c r="K152" s="32" t="s">
        <v>43</v>
      </c>
      <c r="L152" s="11">
        <f>1541600+125000</f>
        <v>1666600</v>
      </c>
      <c r="M152" s="15">
        <v>123330</v>
      </c>
      <c r="N152" s="238">
        <f>SUM(L152,M152)</f>
        <v>1789930</v>
      </c>
      <c r="O152" s="26">
        <v>43857</v>
      </c>
      <c r="P152" s="8" t="s">
        <v>44</v>
      </c>
      <c r="Q152" s="11">
        <f>N152</f>
        <v>1789930</v>
      </c>
      <c r="R152" s="11">
        <v>8250</v>
      </c>
      <c r="S152" s="8" t="s">
        <v>45</v>
      </c>
      <c r="T152" s="8" t="s">
        <v>45</v>
      </c>
      <c r="U152" s="8" t="s">
        <v>914</v>
      </c>
      <c r="V152" s="12">
        <v>44056</v>
      </c>
      <c r="W152" s="8" t="s">
        <v>60</v>
      </c>
      <c r="X152" s="12">
        <v>44075</v>
      </c>
      <c r="Y152" s="12">
        <v>45900</v>
      </c>
      <c r="Z152" s="8" t="s">
        <v>915</v>
      </c>
      <c r="AA152" s="60" t="s">
        <v>525</v>
      </c>
      <c r="AB152" s="8" t="s">
        <v>48</v>
      </c>
      <c r="AC152" s="13">
        <v>0</v>
      </c>
      <c r="AD152" s="13">
        <v>0</v>
      </c>
      <c r="AE152" s="13">
        <v>0</v>
      </c>
      <c r="AF152" s="13">
        <v>0</v>
      </c>
      <c r="AG152" s="14" t="s">
        <v>916</v>
      </c>
      <c r="AH152" s="55" t="s">
        <v>917</v>
      </c>
    </row>
    <row r="153" spans="1:113" hidden="1" x14ac:dyDescent="0.35">
      <c r="A153" s="45" t="s">
        <v>918</v>
      </c>
      <c r="B153" s="8" t="s">
        <v>63</v>
      </c>
      <c r="C153" s="57" t="s">
        <v>919</v>
      </c>
      <c r="D153" s="57" t="s">
        <v>920</v>
      </c>
      <c r="E153" s="8" t="s">
        <v>66</v>
      </c>
      <c r="F153" s="8" t="s">
        <v>921</v>
      </c>
      <c r="G153" s="8" t="s">
        <v>46</v>
      </c>
      <c r="H153" s="111" t="s">
        <v>46</v>
      </c>
      <c r="I153" s="8" t="s">
        <v>42</v>
      </c>
      <c r="J153" s="8">
        <v>4</v>
      </c>
      <c r="K153" s="32" t="s">
        <v>59</v>
      </c>
      <c r="L153" s="11">
        <v>25000</v>
      </c>
      <c r="M153" s="15">
        <v>0</v>
      </c>
      <c r="N153" s="238">
        <f>SUM(L153,M153)</f>
        <v>25000</v>
      </c>
      <c r="O153" s="26">
        <v>43724</v>
      </c>
      <c r="P153" s="8" t="s">
        <v>44</v>
      </c>
      <c r="Q153" s="11">
        <v>25000</v>
      </c>
      <c r="R153" s="11">
        <v>0</v>
      </c>
      <c r="S153" s="8" t="s">
        <v>45</v>
      </c>
      <c r="T153" s="8" t="s">
        <v>45</v>
      </c>
      <c r="U153" s="8" t="s">
        <v>46</v>
      </c>
      <c r="V153" s="12">
        <v>43861</v>
      </c>
      <c r="W153" s="8" t="s">
        <v>60</v>
      </c>
      <c r="X153" s="12">
        <v>44075</v>
      </c>
      <c r="Y153" s="12">
        <v>44227</v>
      </c>
      <c r="Z153" s="8" t="s">
        <v>915</v>
      </c>
      <c r="AA153" s="60" t="s">
        <v>525</v>
      </c>
      <c r="AB153" s="8" t="s">
        <v>48</v>
      </c>
      <c r="AC153" s="13">
        <v>0</v>
      </c>
      <c r="AD153" s="13">
        <v>0</v>
      </c>
      <c r="AE153" s="13">
        <v>0</v>
      </c>
      <c r="AF153" s="13">
        <v>0</v>
      </c>
      <c r="AG153" s="14" t="s">
        <v>922</v>
      </c>
      <c r="AH153" s="55" t="s">
        <v>923</v>
      </c>
    </row>
    <row r="154" spans="1:113" s="76" customFormat="1" hidden="1" x14ac:dyDescent="0.35">
      <c r="A154" s="7" t="s">
        <v>924</v>
      </c>
      <c r="B154" s="61" t="s">
        <v>84</v>
      </c>
      <c r="C154" s="57" t="s">
        <v>717</v>
      </c>
      <c r="D154" s="57" t="s">
        <v>925</v>
      </c>
      <c r="E154" s="8" t="s">
        <v>75</v>
      </c>
      <c r="F154" s="8" t="s">
        <v>926</v>
      </c>
      <c r="G154" s="8" t="s">
        <v>927</v>
      </c>
      <c r="H154" s="20" t="s">
        <v>928</v>
      </c>
      <c r="I154" s="8" t="s">
        <v>42</v>
      </c>
      <c r="J154" s="8">
        <v>5</v>
      </c>
      <c r="K154" s="294" t="s">
        <v>43</v>
      </c>
      <c r="L154" s="10">
        <v>430968</v>
      </c>
      <c r="M154" s="15">
        <v>204710</v>
      </c>
      <c r="N154" s="236">
        <f>SUM(L154,M154)</f>
        <v>635678</v>
      </c>
      <c r="O154" s="336">
        <v>43992</v>
      </c>
      <c r="P154" s="337" t="s">
        <v>44</v>
      </c>
      <c r="Q154" s="11">
        <v>635678</v>
      </c>
      <c r="R154" s="11">
        <v>0</v>
      </c>
      <c r="S154" s="8" t="s">
        <v>45</v>
      </c>
      <c r="T154" s="8" t="s">
        <v>45</v>
      </c>
      <c r="U154" s="8" t="s">
        <v>46</v>
      </c>
      <c r="V154" s="12">
        <v>44071</v>
      </c>
      <c r="W154" s="8" t="s">
        <v>60</v>
      </c>
      <c r="X154" s="12">
        <v>44013</v>
      </c>
      <c r="Y154" s="12">
        <v>44377</v>
      </c>
      <c r="Z154" s="12" t="s">
        <v>915</v>
      </c>
      <c r="AA154" s="60" t="s">
        <v>525</v>
      </c>
      <c r="AB154" s="8" t="s">
        <v>48</v>
      </c>
      <c r="AC154" s="13">
        <v>2</v>
      </c>
      <c r="AD154" s="13">
        <v>0</v>
      </c>
      <c r="AE154" s="13">
        <v>0</v>
      </c>
      <c r="AF154" s="13">
        <v>5</v>
      </c>
      <c r="AG154" s="14" t="s">
        <v>929</v>
      </c>
      <c r="AH154" s="55" t="s">
        <v>930</v>
      </c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</row>
    <row r="155" spans="1:113" hidden="1" x14ac:dyDescent="0.35">
      <c r="A155" s="45" t="s">
        <v>931</v>
      </c>
      <c r="B155" s="61" t="s">
        <v>791</v>
      </c>
      <c r="C155" s="135" t="s">
        <v>932</v>
      </c>
      <c r="D155" s="57" t="s">
        <v>933</v>
      </c>
      <c r="E155" s="8" t="s">
        <v>692</v>
      </c>
      <c r="F155" s="8" t="s">
        <v>934</v>
      </c>
      <c r="G155" s="8" t="s">
        <v>46</v>
      </c>
      <c r="H155" s="20" t="s">
        <v>935</v>
      </c>
      <c r="I155" s="8" t="s">
        <v>42</v>
      </c>
      <c r="J155" s="8">
        <v>4</v>
      </c>
      <c r="K155" s="32" t="s">
        <v>43</v>
      </c>
      <c r="L155" s="11">
        <v>1635671</v>
      </c>
      <c r="M155" s="15">
        <v>0</v>
      </c>
      <c r="N155" s="238">
        <f>SUM(L155,M155)</f>
        <v>1635671</v>
      </c>
      <c r="O155" s="26">
        <v>44027</v>
      </c>
      <c r="P155" s="8" t="s">
        <v>60</v>
      </c>
      <c r="Q155" s="11">
        <v>401412</v>
      </c>
      <c r="R155" s="11">
        <v>0</v>
      </c>
      <c r="S155" s="8" t="s">
        <v>45</v>
      </c>
      <c r="T155" s="8" t="s">
        <v>45</v>
      </c>
      <c r="U155" s="8" t="s">
        <v>46</v>
      </c>
      <c r="V155" s="12">
        <v>44105</v>
      </c>
      <c r="W155" s="8" t="s">
        <v>60</v>
      </c>
      <c r="X155" s="12">
        <v>44033</v>
      </c>
      <c r="Y155" s="12">
        <v>44196</v>
      </c>
      <c r="Z155" s="8" t="s">
        <v>915</v>
      </c>
      <c r="AA155" s="60" t="s">
        <v>525</v>
      </c>
      <c r="AB155" s="8" t="s">
        <v>48</v>
      </c>
      <c r="AC155" s="13">
        <v>0</v>
      </c>
      <c r="AD155" s="13">
        <v>0</v>
      </c>
      <c r="AE155" s="13">
        <v>0</v>
      </c>
      <c r="AF155" s="13">
        <v>0</v>
      </c>
      <c r="AG155" s="14" t="s">
        <v>46</v>
      </c>
      <c r="AH155" s="55" t="s">
        <v>46</v>
      </c>
    </row>
    <row r="156" spans="1:113" x14ac:dyDescent="0.35">
      <c r="A156" s="91" t="s">
        <v>229</v>
      </c>
      <c r="B156" s="2" t="s">
        <v>35</v>
      </c>
      <c r="C156" s="353" t="s">
        <v>156</v>
      </c>
      <c r="D156" s="353" t="s">
        <v>230</v>
      </c>
      <c r="E156" s="2" t="s">
        <v>87</v>
      </c>
      <c r="F156" s="2" t="s">
        <v>96</v>
      </c>
      <c r="G156" s="2" t="s">
        <v>231</v>
      </c>
      <c r="H156" s="363" t="s">
        <v>232</v>
      </c>
      <c r="I156" s="2" t="s">
        <v>42</v>
      </c>
      <c r="J156" s="2">
        <v>5</v>
      </c>
      <c r="K156" s="92" t="s">
        <v>59</v>
      </c>
      <c r="L156" s="3">
        <v>358755</v>
      </c>
      <c r="M156" s="69">
        <v>141145</v>
      </c>
      <c r="N156" s="234">
        <f>SUM(L156,M156)</f>
        <v>499900</v>
      </c>
      <c r="O156" s="25">
        <v>44769</v>
      </c>
      <c r="P156" s="333" t="s">
        <v>198</v>
      </c>
      <c r="Q156" s="3">
        <v>0</v>
      </c>
      <c r="R156" s="3">
        <v>0</v>
      </c>
      <c r="S156" s="2" t="s">
        <v>45</v>
      </c>
      <c r="T156" s="2" t="s">
        <v>233</v>
      </c>
      <c r="U156" s="2" t="s">
        <v>46</v>
      </c>
      <c r="V156" s="4">
        <v>44958</v>
      </c>
      <c r="W156" s="2" t="s">
        <v>198</v>
      </c>
      <c r="X156" s="4">
        <v>44927</v>
      </c>
      <c r="Y156" s="4">
        <v>46752</v>
      </c>
      <c r="Z156" s="2" t="s">
        <v>47</v>
      </c>
      <c r="AA156" s="92"/>
      <c r="AB156" s="2" t="s">
        <v>48</v>
      </c>
      <c r="AC156" s="5"/>
      <c r="AD156" s="5"/>
      <c r="AE156" s="5"/>
      <c r="AF156" s="5"/>
      <c r="AG156" s="5"/>
      <c r="AH156" s="70"/>
    </row>
    <row r="157" spans="1:113" x14ac:dyDescent="0.35">
      <c r="A157" s="91" t="s">
        <v>187</v>
      </c>
      <c r="B157" s="2" t="s">
        <v>84</v>
      </c>
      <c r="C157" s="353" t="s">
        <v>188</v>
      </c>
      <c r="D157" s="353" t="s">
        <v>234</v>
      </c>
      <c r="E157" s="2" t="s">
        <v>87</v>
      </c>
      <c r="F157" s="2" t="s">
        <v>96</v>
      </c>
      <c r="G157" s="2" t="s">
        <v>231</v>
      </c>
      <c r="H157" s="363" t="s">
        <v>235</v>
      </c>
      <c r="I157" s="2" t="s">
        <v>42</v>
      </c>
      <c r="J157" s="2">
        <v>5</v>
      </c>
      <c r="K157" s="92" t="s">
        <v>59</v>
      </c>
      <c r="L157" s="3">
        <v>499310</v>
      </c>
      <c r="M157" s="69">
        <v>186620</v>
      </c>
      <c r="N157" s="234">
        <f>SUM(L157,M157)</f>
        <v>685930</v>
      </c>
      <c r="O157" s="25">
        <v>44769</v>
      </c>
      <c r="P157" s="333" t="s">
        <v>198</v>
      </c>
      <c r="Q157" s="3">
        <v>0</v>
      </c>
      <c r="R157" s="3">
        <v>0</v>
      </c>
      <c r="S157" s="2" t="s">
        <v>45</v>
      </c>
      <c r="T157" s="2" t="s">
        <v>233</v>
      </c>
      <c r="U157" s="2" t="s">
        <v>46</v>
      </c>
      <c r="V157" s="4">
        <v>44958</v>
      </c>
      <c r="W157" s="2" t="s">
        <v>198</v>
      </c>
      <c r="X157" s="4">
        <v>44927</v>
      </c>
      <c r="Y157" s="4">
        <v>46752</v>
      </c>
      <c r="Z157" s="2" t="s">
        <v>47</v>
      </c>
      <c r="AA157" s="92"/>
      <c r="AB157" s="2" t="s">
        <v>48</v>
      </c>
      <c r="AC157" s="5"/>
      <c r="AD157" s="5"/>
      <c r="AE157" s="5"/>
      <c r="AF157" s="5"/>
      <c r="AG157" s="5"/>
      <c r="AH157" s="70"/>
    </row>
    <row r="158" spans="1:113" hidden="1" x14ac:dyDescent="0.35">
      <c r="A158" s="7" t="s">
        <v>705</v>
      </c>
      <c r="B158" s="8" t="s">
        <v>84</v>
      </c>
      <c r="C158" s="9" t="s">
        <v>85</v>
      </c>
      <c r="D158" s="9" t="s">
        <v>951</v>
      </c>
      <c r="E158" s="8" t="s">
        <v>135</v>
      </c>
      <c r="F158" s="8" t="s">
        <v>952</v>
      </c>
      <c r="G158" s="8" t="s">
        <v>46</v>
      </c>
      <c r="H158" s="32" t="s">
        <v>953</v>
      </c>
      <c r="I158" s="8" t="s">
        <v>42</v>
      </c>
      <c r="J158" s="8">
        <v>4</v>
      </c>
      <c r="K158" s="8" t="s">
        <v>59</v>
      </c>
      <c r="L158" s="11">
        <v>97276</v>
      </c>
      <c r="M158" s="11">
        <v>39262</v>
      </c>
      <c r="N158" s="236">
        <v>136538</v>
      </c>
      <c r="O158" s="26">
        <v>44075</v>
      </c>
      <c r="P158" s="8" t="s">
        <v>60</v>
      </c>
      <c r="Q158" s="11">
        <v>136538</v>
      </c>
      <c r="R158" s="11">
        <v>0</v>
      </c>
      <c r="S158" s="8" t="s">
        <v>45</v>
      </c>
      <c r="T158" s="8" t="s">
        <v>45</v>
      </c>
      <c r="U158" s="8" t="s">
        <v>46</v>
      </c>
      <c r="V158" s="12">
        <v>44242</v>
      </c>
      <c r="W158" s="8" t="s">
        <v>130</v>
      </c>
      <c r="X158" s="12">
        <v>44333</v>
      </c>
      <c r="Y158" s="12">
        <v>44697</v>
      </c>
      <c r="Z158" s="8" t="s">
        <v>915</v>
      </c>
      <c r="AA158" s="60" t="s">
        <v>525</v>
      </c>
      <c r="AB158" s="8" t="s">
        <v>48</v>
      </c>
      <c r="AC158" s="13">
        <v>0</v>
      </c>
      <c r="AD158" s="13">
        <v>1</v>
      </c>
      <c r="AE158" s="13">
        <v>0</v>
      </c>
      <c r="AF158" s="13">
        <v>0</v>
      </c>
      <c r="AG158" s="14"/>
      <c r="AH158" s="56"/>
    </row>
    <row r="159" spans="1:113" s="43" customFormat="1" hidden="1" x14ac:dyDescent="0.35">
      <c r="A159" s="45" t="s">
        <v>175</v>
      </c>
      <c r="B159" s="8" t="s">
        <v>176</v>
      </c>
      <c r="C159" s="57" t="s">
        <v>177</v>
      </c>
      <c r="D159" s="57" t="s">
        <v>954</v>
      </c>
      <c r="E159" s="8" t="s">
        <v>179</v>
      </c>
      <c r="F159" s="8" t="s">
        <v>955</v>
      </c>
      <c r="G159" s="8" t="s">
        <v>46</v>
      </c>
      <c r="H159" s="20" t="s">
        <v>956</v>
      </c>
      <c r="I159" s="8" t="s">
        <v>42</v>
      </c>
      <c r="J159" s="8">
        <v>5</v>
      </c>
      <c r="K159" s="32" t="s">
        <v>59</v>
      </c>
      <c r="L159" s="10">
        <v>592591</v>
      </c>
      <c r="M159" s="15">
        <v>207407</v>
      </c>
      <c r="N159" s="238">
        <f>SUM(L159,M159)</f>
        <v>799998</v>
      </c>
      <c r="O159" s="26">
        <v>44180</v>
      </c>
      <c r="P159" s="8" t="s">
        <v>60</v>
      </c>
      <c r="Q159" s="11">
        <v>800000</v>
      </c>
      <c r="R159" s="11">
        <v>0</v>
      </c>
      <c r="S159" s="8" t="s">
        <v>45</v>
      </c>
      <c r="T159" s="8" t="s">
        <v>45</v>
      </c>
      <c r="U159" s="8" t="s">
        <v>46</v>
      </c>
      <c r="V159" s="12">
        <v>44317</v>
      </c>
      <c r="W159" s="8" t="s">
        <v>130</v>
      </c>
      <c r="X159" s="12">
        <v>44317</v>
      </c>
      <c r="Y159" s="12">
        <v>45777</v>
      </c>
      <c r="Z159" s="12" t="s">
        <v>915</v>
      </c>
      <c r="AA159" s="60" t="s">
        <v>525</v>
      </c>
      <c r="AB159" s="8" t="s">
        <v>48</v>
      </c>
      <c r="AC159" s="13">
        <v>0</v>
      </c>
      <c r="AD159" s="13">
        <v>0</v>
      </c>
      <c r="AE159" s="13">
        <v>0</v>
      </c>
      <c r="AF159" s="13">
        <v>0</v>
      </c>
      <c r="AG159" s="14" t="s">
        <v>957</v>
      </c>
      <c r="AH159" s="55" t="s">
        <v>958</v>
      </c>
    </row>
    <row r="160" spans="1:113" ht="26" x14ac:dyDescent="0.35">
      <c r="A160" s="91" t="s">
        <v>271</v>
      </c>
      <c r="B160" s="2" t="s">
        <v>35</v>
      </c>
      <c r="C160" s="353" t="s">
        <v>156</v>
      </c>
      <c r="D160" s="353" t="s">
        <v>272</v>
      </c>
      <c r="E160" s="2" t="s">
        <v>87</v>
      </c>
      <c r="F160" s="2" t="s">
        <v>273</v>
      </c>
      <c r="G160" s="2" t="s">
        <v>274</v>
      </c>
      <c r="H160" s="363" t="s">
        <v>275</v>
      </c>
      <c r="I160" s="2" t="s">
        <v>42</v>
      </c>
      <c r="J160" s="2">
        <v>6</v>
      </c>
      <c r="K160" s="92" t="s">
        <v>43</v>
      </c>
      <c r="L160" s="3">
        <v>878747</v>
      </c>
      <c r="M160" s="69">
        <v>317374</v>
      </c>
      <c r="N160" s="234">
        <f>SUM(L160,M160)</f>
        <v>1196121</v>
      </c>
      <c r="O160" s="25">
        <v>44926</v>
      </c>
      <c r="P160" s="333" t="s">
        <v>198</v>
      </c>
      <c r="Q160" s="3">
        <v>0</v>
      </c>
      <c r="R160" s="3">
        <v>0</v>
      </c>
      <c r="S160" s="2" t="s">
        <v>276</v>
      </c>
      <c r="T160" s="2" t="s">
        <v>233</v>
      </c>
      <c r="U160" s="2" t="s">
        <v>46</v>
      </c>
      <c r="V160" s="4">
        <v>45078</v>
      </c>
      <c r="W160" s="2" t="s">
        <v>198</v>
      </c>
      <c r="X160" s="4">
        <v>45139</v>
      </c>
      <c r="Y160" s="4">
        <v>46234</v>
      </c>
      <c r="Z160" s="2" t="s">
        <v>47</v>
      </c>
      <c r="AA160" s="92"/>
      <c r="AB160" s="2" t="s">
        <v>277</v>
      </c>
      <c r="AC160" s="5">
        <v>0</v>
      </c>
      <c r="AD160" s="5">
        <v>4</v>
      </c>
      <c r="AE160" s="5">
        <v>0</v>
      </c>
      <c r="AF160" s="5">
        <v>2</v>
      </c>
      <c r="AG160" s="5" t="s">
        <v>278</v>
      </c>
      <c r="AH160" s="387" t="s">
        <v>279</v>
      </c>
    </row>
    <row r="161" spans="1:113" hidden="1" x14ac:dyDescent="0.35">
      <c r="A161" s="45" t="s">
        <v>961</v>
      </c>
      <c r="B161" s="8" t="s">
        <v>35</v>
      </c>
      <c r="C161" s="57" t="s">
        <v>126</v>
      </c>
      <c r="D161" s="57" t="s">
        <v>962</v>
      </c>
      <c r="E161" s="8" t="s">
        <v>963</v>
      </c>
      <c r="F161" s="8" t="s">
        <v>964</v>
      </c>
      <c r="G161" s="8" t="s">
        <v>46</v>
      </c>
      <c r="H161" s="20" t="s">
        <v>965</v>
      </c>
      <c r="I161" s="8" t="s">
        <v>152</v>
      </c>
      <c r="J161" s="8">
        <v>5</v>
      </c>
      <c r="K161" s="32" t="s">
        <v>59</v>
      </c>
      <c r="L161" s="11">
        <v>252542</v>
      </c>
      <c r="M161" s="15">
        <v>0</v>
      </c>
      <c r="N161" s="238">
        <f>SUM(L161,M161)</f>
        <v>252542</v>
      </c>
      <c r="O161" s="26">
        <v>44144</v>
      </c>
      <c r="P161" s="8" t="s">
        <v>60</v>
      </c>
      <c r="Q161" s="11">
        <v>250000</v>
      </c>
      <c r="R161" s="11">
        <v>250000</v>
      </c>
      <c r="S161" s="8" t="s">
        <v>45</v>
      </c>
      <c r="T161" s="8" t="s">
        <v>45</v>
      </c>
      <c r="U161" s="8" t="s">
        <v>966</v>
      </c>
      <c r="V161" s="12">
        <v>44343</v>
      </c>
      <c r="W161" s="8" t="s">
        <v>60</v>
      </c>
      <c r="X161" s="12">
        <v>44378</v>
      </c>
      <c r="Y161" s="12">
        <v>45473</v>
      </c>
      <c r="Z161" s="8" t="s">
        <v>915</v>
      </c>
      <c r="AA161" s="60" t="s">
        <v>525</v>
      </c>
      <c r="AB161" s="8" t="s">
        <v>48</v>
      </c>
      <c r="AC161" s="13">
        <v>0</v>
      </c>
      <c r="AD161" s="13">
        <v>0</v>
      </c>
      <c r="AE161" s="13">
        <v>0</v>
      </c>
      <c r="AF161" s="13">
        <v>0</v>
      </c>
      <c r="AG161" s="14" t="s">
        <v>967</v>
      </c>
      <c r="AH161" s="55" t="s">
        <v>968</v>
      </c>
    </row>
    <row r="162" spans="1:113" x14ac:dyDescent="0.35">
      <c r="A162" s="91" t="s">
        <v>484</v>
      </c>
      <c r="B162" s="2" t="s">
        <v>202</v>
      </c>
      <c r="C162" s="353" t="s">
        <v>281</v>
      </c>
      <c r="D162" s="353" t="s">
        <v>485</v>
      </c>
      <c r="E162" s="2" t="s">
        <v>87</v>
      </c>
      <c r="F162" s="2" t="s">
        <v>486</v>
      </c>
      <c r="G162" s="2" t="s">
        <v>487</v>
      </c>
      <c r="H162" s="363" t="s">
        <v>488</v>
      </c>
      <c r="I162" s="2" t="s">
        <v>42</v>
      </c>
      <c r="J162" s="2">
        <v>6</v>
      </c>
      <c r="K162" s="92" t="s">
        <v>43</v>
      </c>
      <c r="L162" s="3">
        <v>1061486</v>
      </c>
      <c r="M162" s="69">
        <v>397415</v>
      </c>
      <c r="N162" s="234">
        <f>SUM(L162,M162)</f>
        <v>1458901</v>
      </c>
      <c r="O162" s="25">
        <v>45210</v>
      </c>
      <c r="P162" s="333" t="s">
        <v>198</v>
      </c>
      <c r="Q162" s="3">
        <v>0</v>
      </c>
      <c r="R162" s="3">
        <v>0</v>
      </c>
      <c r="S162" s="92" t="s">
        <v>45</v>
      </c>
      <c r="T162" s="2" t="s">
        <v>45</v>
      </c>
      <c r="U162" s="2" t="s">
        <v>46</v>
      </c>
      <c r="V162" s="4">
        <v>44803</v>
      </c>
      <c r="W162" s="2" t="s">
        <v>198</v>
      </c>
      <c r="X162" s="4">
        <v>45292</v>
      </c>
      <c r="Y162" s="4">
        <v>46357</v>
      </c>
      <c r="Z162" s="2" t="s">
        <v>47</v>
      </c>
      <c r="AA162" s="92"/>
      <c r="AB162" s="2" t="s">
        <v>453</v>
      </c>
      <c r="AC162" s="5">
        <v>2</v>
      </c>
      <c r="AD162" s="5">
        <v>1</v>
      </c>
      <c r="AE162" s="5">
        <v>0</v>
      </c>
      <c r="AF162" s="5">
        <v>0</v>
      </c>
      <c r="AG162" s="5" t="s">
        <v>489</v>
      </c>
      <c r="AH162" s="187" t="s">
        <v>490</v>
      </c>
    </row>
    <row r="163" spans="1:113" hidden="1" x14ac:dyDescent="0.35">
      <c r="A163" s="82" t="s">
        <v>201</v>
      </c>
      <c r="B163" s="61" t="s">
        <v>202</v>
      </c>
      <c r="C163" s="135" t="s">
        <v>203</v>
      </c>
      <c r="D163" s="135" t="s">
        <v>977</v>
      </c>
      <c r="E163" s="61" t="s">
        <v>110</v>
      </c>
      <c r="F163" s="61" t="s">
        <v>205</v>
      </c>
      <c r="G163" s="61" t="s">
        <v>46</v>
      </c>
      <c r="H163" s="111" t="s">
        <v>978</v>
      </c>
      <c r="I163" s="61" t="s">
        <v>152</v>
      </c>
      <c r="J163" s="61">
        <v>5</v>
      </c>
      <c r="K163" s="60" t="s">
        <v>59</v>
      </c>
      <c r="L163" s="64">
        <v>110865</v>
      </c>
      <c r="M163" s="79">
        <v>0</v>
      </c>
      <c r="N163" s="235">
        <f>SUM(L163,M163)</f>
        <v>110865</v>
      </c>
      <c r="O163" s="77">
        <v>45049</v>
      </c>
      <c r="P163" s="61" t="s">
        <v>198</v>
      </c>
      <c r="Q163" s="64">
        <v>110865</v>
      </c>
      <c r="R163" s="64">
        <v>0</v>
      </c>
      <c r="S163" s="61" t="s">
        <v>45</v>
      </c>
      <c r="T163" s="61" t="s">
        <v>45</v>
      </c>
      <c r="U163" s="61" t="s">
        <v>46</v>
      </c>
      <c r="V163" s="65">
        <v>45139</v>
      </c>
      <c r="W163" s="61" t="s">
        <v>251</v>
      </c>
      <c r="X163" s="65">
        <v>45200</v>
      </c>
      <c r="Y163" s="65">
        <v>46295</v>
      </c>
      <c r="Z163" s="61" t="s">
        <v>915</v>
      </c>
      <c r="AA163" s="60"/>
      <c r="AB163" s="61" t="s">
        <v>48</v>
      </c>
      <c r="AC163" s="78">
        <v>0</v>
      </c>
      <c r="AD163" s="78">
        <v>0</v>
      </c>
      <c r="AE163" s="78">
        <v>0</v>
      </c>
      <c r="AF163" s="78">
        <v>0</v>
      </c>
      <c r="AG163" s="137" t="s">
        <v>207</v>
      </c>
      <c r="AH163" s="316" t="s">
        <v>208</v>
      </c>
    </row>
    <row r="164" spans="1:113" hidden="1" x14ac:dyDescent="0.35">
      <c r="A164" s="82" t="s">
        <v>979</v>
      </c>
      <c r="B164" s="61" t="s">
        <v>210</v>
      </c>
      <c r="C164" s="135" t="s">
        <v>980</v>
      </c>
      <c r="D164" s="135" t="s">
        <v>981</v>
      </c>
      <c r="E164" s="61" t="s">
        <v>982</v>
      </c>
      <c r="F164" s="61" t="s">
        <v>983</v>
      </c>
      <c r="G164" s="61" t="s">
        <v>45</v>
      </c>
      <c r="H164" s="111" t="s">
        <v>984</v>
      </c>
      <c r="I164" s="61" t="s">
        <v>152</v>
      </c>
      <c r="J164" s="61">
        <v>5</v>
      </c>
      <c r="K164" s="60" t="s">
        <v>59</v>
      </c>
      <c r="L164" s="64">
        <v>159000</v>
      </c>
      <c r="M164" s="79">
        <v>0</v>
      </c>
      <c r="N164" s="235">
        <f>SUM(L164,M164)</f>
        <v>159000</v>
      </c>
      <c r="O164" s="77">
        <v>44876</v>
      </c>
      <c r="P164" s="61" t="s">
        <v>198</v>
      </c>
      <c r="Q164" s="64">
        <v>159000</v>
      </c>
      <c r="R164" s="64">
        <v>0</v>
      </c>
      <c r="S164" s="64" t="s">
        <v>45</v>
      </c>
      <c r="T164" s="61" t="s">
        <v>45</v>
      </c>
      <c r="U164" s="61" t="s">
        <v>46</v>
      </c>
      <c r="V164" s="65">
        <v>45017</v>
      </c>
      <c r="W164" s="61" t="s">
        <v>251</v>
      </c>
      <c r="X164" s="65">
        <v>45170</v>
      </c>
      <c r="Y164" s="65">
        <v>46255</v>
      </c>
      <c r="Z164" s="61" t="s">
        <v>915</v>
      </c>
      <c r="AA164" s="32"/>
      <c r="AB164" s="61" t="s">
        <v>48</v>
      </c>
      <c r="AC164" s="78">
        <v>0</v>
      </c>
      <c r="AD164" s="78">
        <v>1</v>
      </c>
      <c r="AE164" s="78">
        <v>0</v>
      </c>
      <c r="AF164" s="78">
        <v>0</v>
      </c>
      <c r="AG164" s="78"/>
      <c r="AH164" s="320"/>
    </row>
    <row r="165" spans="1:113" x14ac:dyDescent="0.35">
      <c r="A165" s="91" t="s">
        <v>491</v>
      </c>
      <c r="B165" s="2" t="s">
        <v>210</v>
      </c>
      <c r="C165" s="353" t="s">
        <v>211</v>
      </c>
      <c r="D165" s="353" t="s">
        <v>492</v>
      </c>
      <c r="E165" s="2" t="s">
        <v>87</v>
      </c>
      <c r="F165" s="2" t="s">
        <v>493</v>
      </c>
      <c r="G165" s="2" t="s">
        <v>494</v>
      </c>
      <c r="H165" s="363" t="s">
        <v>495</v>
      </c>
      <c r="I165" s="2" t="s">
        <v>42</v>
      </c>
      <c r="J165" s="2">
        <v>6</v>
      </c>
      <c r="K165" s="92" t="s">
        <v>59</v>
      </c>
      <c r="L165" s="3">
        <v>550601.89959344442</v>
      </c>
      <c r="M165" s="69">
        <v>199397.94979672221</v>
      </c>
      <c r="N165" s="234">
        <f>SUM(L165,M165)</f>
        <v>749999.84939016658</v>
      </c>
      <c r="O165" s="25">
        <v>44762</v>
      </c>
      <c r="P165" s="333" t="s">
        <v>198</v>
      </c>
      <c r="Q165" s="3">
        <v>0</v>
      </c>
      <c r="R165" s="3">
        <v>0</v>
      </c>
      <c r="S165" s="2" t="s">
        <v>45</v>
      </c>
      <c r="T165" s="2" t="s">
        <v>45</v>
      </c>
      <c r="U165" s="2" t="s">
        <v>46</v>
      </c>
      <c r="V165" s="4">
        <v>44711</v>
      </c>
      <c r="W165" s="2" t="s">
        <v>198</v>
      </c>
      <c r="X165" s="4">
        <v>44927</v>
      </c>
      <c r="Y165" s="4">
        <v>45291</v>
      </c>
      <c r="Z165" s="2" t="s">
        <v>47</v>
      </c>
      <c r="AA165" s="378"/>
      <c r="AB165" s="2" t="s">
        <v>453</v>
      </c>
      <c r="AC165" s="5">
        <v>2</v>
      </c>
      <c r="AD165" s="5">
        <v>0</v>
      </c>
      <c r="AE165" s="5">
        <v>0</v>
      </c>
      <c r="AF165" s="5">
        <v>0</v>
      </c>
      <c r="AG165" s="6" t="s">
        <v>496</v>
      </c>
      <c r="AH165" s="70" t="s">
        <v>497</v>
      </c>
    </row>
    <row r="166" spans="1:113" x14ac:dyDescent="0.35">
      <c r="A166" s="91" t="s">
        <v>470</v>
      </c>
      <c r="B166" s="2" t="s">
        <v>35</v>
      </c>
      <c r="C166" s="353" t="s">
        <v>471</v>
      </c>
      <c r="D166" s="353" t="s">
        <v>498</v>
      </c>
      <c r="E166" s="2" t="s">
        <v>87</v>
      </c>
      <c r="F166" s="2" t="s">
        <v>499</v>
      </c>
      <c r="G166" s="2" t="s">
        <v>46</v>
      </c>
      <c r="H166" s="363" t="s">
        <v>500</v>
      </c>
      <c r="I166" s="2" t="s">
        <v>42</v>
      </c>
      <c r="J166" s="2">
        <v>5</v>
      </c>
      <c r="K166" s="92" t="s">
        <v>59</v>
      </c>
      <c r="L166" s="3">
        <v>179082</v>
      </c>
      <c r="M166" s="69">
        <v>70919</v>
      </c>
      <c r="N166" s="234">
        <f>SUM(L166,M166)</f>
        <v>250001</v>
      </c>
      <c r="O166" s="25">
        <v>44896</v>
      </c>
      <c r="P166" s="333" t="s">
        <v>198</v>
      </c>
      <c r="Q166" s="3">
        <v>0</v>
      </c>
      <c r="R166" s="3">
        <v>0</v>
      </c>
      <c r="S166" s="2" t="s">
        <v>45</v>
      </c>
      <c r="T166" s="2" t="s">
        <v>45</v>
      </c>
      <c r="U166" s="2" t="s">
        <v>46</v>
      </c>
      <c r="V166" s="4">
        <v>45076</v>
      </c>
      <c r="W166" s="2" t="s">
        <v>198</v>
      </c>
      <c r="X166" s="4">
        <v>45153</v>
      </c>
      <c r="Y166" s="4">
        <v>46248</v>
      </c>
      <c r="Z166" s="2" t="s">
        <v>47</v>
      </c>
      <c r="AA166" s="378"/>
      <c r="AB166" s="2" t="s">
        <v>453</v>
      </c>
      <c r="AC166" s="5">
        <v>1</v>
      </c>
      <c r="AD166" s="5">
        <v>1</v>
      </c>
      <c r="AE166" s="5">
        <v>0</v>
      </c>
      <c r="AF166" s="5">
        <v>2</v>
      </c>
      <c r="AG166" s="6" t="s">
        <v>501</v>
      </c>
      <c r="AH166" s="187" t="s">
        <v>502</v>
      </c>
    </row>
    <row r="167" spans="1:113" hidden="1" x14ac:dyDescent="0.35">
      <c r="A167" s="45" t="s">
        <v>924</v>
      </c>
      <c r="B167" s="61" t="s">
        <v>84</v>
      </c>
      <c r="C167" s="57" t="s">
        <v>717</v>
      </c>
      <c r="D167" s="57" t="s">
        <v>925</v>
      </c>
      <c r="E167" s="8" t="s">
        <v>75</v>
      </c>
      <c r="F167" s="8" t="s">
        <v>993</v>
      </c>
      <c r="G167" s="8" t="s">
        <v>994</v>
      </c>
      <c r="H167" s="111" t="s">
        <v>995</v>
      </c>
      <c r="I167" s="8" t="s">
        <v>42</v>
      </c>
      <c r="J167" s="8">
        <v>6</v>
      </c>
      <c r="K167" s="32" t="s">
        <v>43</v>
      </c>
      <c r="L167" s="10">
        <v>7500000</v>
      </c>
      <c r="M167" s="15">
        <v>3499565</v>
      </c>
      <c r="N167" s="238">
        <f>SUM(L167,M167)</f>
        <v>10999565</v>
      </c>
      <c r="O167" s="336">
        <v>43738</v>
      </c>
      <c r="P167" s="337" t="s">
        <v>44</v>
      </c>
      <c r="Q167" s="11">
        <v>10999565</v>
      </c>
      <c r="R167" s="11">
        <v>0</v>
      </c>
      <c r="S167" s="8" t="s">
        <v>45</v>
      </c>
      <c r="T167" s="8" t="s">
        <v>45</v>
      </c>
      <c r="U167" s="8" t="s">
        <v>46</v>
      </c>
      <c r="V167" s="12">
        <v>43952</v>
      </c>
      <c r="W167" s="8" t="s">
        <v>60</v>
      </c>
      <c r="X167" s="12">
        <v>44013</v>
      </c>
      <c r="Y167" s="12">
        <v>45838</v>
      </c>
      <c r="Z167" s="12" t="s">
        <v>915</v>
      </c>
      <c r="AA167" s="60" t="s">
        <v>525</v>
      </c>
      <c r="AB167" s="8" t="s">
        <v>268</v>
      </c>
      <c r="AC167" s="13">
        <f>6+1+1</f>
        <v>8</v>
      </c>
      <c r="AD167" s="13">
        <f>1+1+1</f>
        <v>3</v>
      </c>
      <c r="AE167" s="13">
        <v>0</v>
      </c>
      <c r="AF167" s="13">
        <v>0</v>
      </c>
      <c r="AG167" s="14" t="s">
        <v>996</v>
      </c>
      <c r="AH167" s="55" t="s">
        <v>217</v>
      </c>
    </row>
    <row r="168" spans="1:113" x14ac:dyDescent="0.35">
      <c r="A168" s="91" t="s">
        <v>470</v>
      </c>
      <c r="B168" s="2" t="s">
        <v>35</v>
      </c>
      <c r="C168" s="353" t="s">
        <v>471</v>
      </c>
      <c r="D168" s="353" t="s">
        <v>503</v>
      </c>
      <c r="E168" s="2" t="s">
        <v>87</v>
      </c>
      <c r="F168" s="2" t="s">
        <v>499</v>
      </c>
      <c r="G168" s="2" t="s">
        <v>46</v>
      </c>
      <c r="H168" s="363" t="s">
        <v>504</v>
      </c>
      <c r="I168" s="2" t="s">
        <v>42</v>
      </c>
      <c r="J168" s="2">
        <v>5</v>
      </c>
      <c r="K168" s="92" t="s">
        <v>59</v>
      </c>
      <c r="L168" s="3">
        <v>179082</v>
      </c>
      <c r="M168" s="69">
        <v>70919</v>
      </c>
      <c r="N168" s="234">
        <f>SUM(L168,M168)</f>
        <v>250001</v>
      </c>
      <c r="O168" s="25">
        <v>44896</v>
      </c>
      <c r="P168" s="333" t="s">
        <v>198</v>
      </c>
      <c r="Q168" s="3">
        <v>0</v>
      </c>
      <c r="R168" s="3">
        <v>0</v>
      </c>
      <c r="S168" s="2" t="s">
        <v>45</v>
      </c>
      <c r="T168" s="2" t="s">
        <v>45</v>
      </c>
      <c r="U168" s="2" t="s">
        <v>46</v>
      </c>
      <c r="V168" s="4">
        <v>45076</v>
      </c>
      <c r="W168" s="2" t="s">
        <v>198</v>
      </c>
      <c r="X168" s="4">
        <v>45153</v>
      </c>
      <c r="Y168" s="4">
        <v>46248</v>
      </c>
      <c r="Z168" s="2" t="s">
        <v>47</v>
      </c>
      <c r="AA168" s="378"/>
      <c r="AB168" s="2" t="s">
        <v>453</v>
      </c>
      <c r="AC168" s="5">
        <v>1</v>
      </c>
      <c r="AD168" s="5">
        <v>1</v>
      </c>
      <c r="AE168" s="5">
        <v>0</v>
      </c>
      <c r="AF168" s="5">
        <v>2</v>
      </c>
      <c r="AG168" s="6" t="s">
        <v>501</v>
      </c>
      <c r="AH168" s="187" t="s">
        <v>502</v>
      </c>
    </row>
    <row r="169" spans="1:113" hidden="1" x14ac:dyDescent="0.35">
      <c r="A169" s="82" t="s">
        <v>1004</v>
      </c>
      <c r="B169" s="60" t="s">
        <v>210</v>
      </c>
      <c r="C169" s="84" t="s">
        <v>1005</v>
      </c>
      <c r="D169" s="84" t="s">
        <v>1006</v>
      </c>
      <c r="E169" s="60" t="s">
        <v>884</v>
      </c>
      <c r="F169" s="61" t="s">
        <v>1007</v>
      </c>
      <c r="G169" s="61"/>
      <c r="H169" s="60" t="s">
        <v>1008</v>
      </c>
      <c r="I169" s="60" t="s">
        <v>42</v>
      </c>
      <c r="J169" s="60">
        <v>6</v>
      </c>
      <c r="K169" s="60" t="s">
        <v>43</v>
      </c>
      <c r="L169" s="48">
        <v>5519424</v>
      </c>
      <c r="M169" s="48">
        <v>1276727</v>
      </c>
      <c r="N169" s="238">
        <f>SUM(L169,M169)</f>
        <v>6796151</v>
      </c>
      <c r="O169" s="157">
        <v>44694</v>
      </c>
      <c r="P169" s="60" t="s">
        <v>130</v>
      </c>
      <c r="Q169" s="11">
        <f>Table2[[#This Row],[Total Budget Request]]</f>
        <v>6796151</v>
      </c>
      <c r="R169" s="48">
        <v>0</v>
      </c>
      <c r="S169" s="8" t="s">
        <v>45</v>
      </c>
      <c r="T169" s="8" t="s">
        <v>233</v>
      </c>
      <c r="U169" s="32" t="s">
        <v>46</v>
      </c>
      <c r="V169" s="159">
        <v>44655</v>
      </c>
      <c r="W169" s="60" t="s">
        <v>198</v>
      </c>
      <c r="X169" s="159">
        <v>44835</v>
      </c>
      <c r="Y169" s="159">
        <v>46295</v>
      </c>
      <c r="Z169" s="60" t="s">
        <v>915</v>
      </c>
      <c r="AA169" s="304" t="s">
        <v>525</v>
      </c>
      <c r="AB169" s="60" t="s">
        <v>1009</v>
      </c>
      <c r="AC169" s="85">
        <v>1</v>
      </c>
      <c r="AD169" s="85">
        <v>5</v>
      </c>
      <c r="AE169" s="85">
        <v>1</v>
      </c>
      <c r="AF169" s="85">
        <v>2</v>
      </c>
      <c r="AG169" s="309" t="s">
        <v>1010</v>
      </c>
      <c r="AH169" s="268" t="s">
        <v>1011</v>
      </c>
    </row>
    <row r="170" spans="1:113" hidden="1" x14ac:dyDescent="0.35">
      <c r="A170" s="82" t="s">
        <v>1012</v>
      </c>
      <c r="B170" s="60" t="s">
        <v>210</v>
      </c>
      <c r="C170" s="84" t="s">
        <v>463</v>
      </c>
      <c r="D170" s="84" t="s">
        <v>1013</v>
      </c>
      <c r="E170" s="60" t="s">
        <v>1014</v>
      </c>
      <c r="F170" s="61" t="s">
        <v>1015</v>
      </c>
      <c r="G170" s="61"/>
      <c r="H170" s="291" t="s">
        <v>1016</v>
      </c>
      <c r="I170" s="60" t="s">
        <v>42</v>
      </c>
      <c r="J170" s="60">
        <v>6</v>
      </c>
      <c r="K170" s="60" t="s">
        <v>43</v>
      </c>
      <c r="L170" s="48">
        <v>76060326</v>
      </c>
      <c r="M170" s="48">
        <v>5148281</v>
      </c>
      <c r="N170" s="238">
        <f>SUM(L170,M170)</f>
        <v>81208607</v>
      </c>
      <c r="O170" s="157">
        <v>44687</v>
      </c>
      <c r="P170" s="60" t="s">
        <v>130</v>
      </c>
      <c r="Q170" s="11">
        <v>55000000</v>
      </c>
      <c r="R170" s="48">
        <v>95018</v>
      </c>
      <c r="S170" s="8" t="s">
        <v>45</v>
      </c>
      <c r="T170" s="8" t="s">
        <v>233</v>
      </c>
      <c r="U170" s="32" t="s">
        <v>1017</v>
      </c>
      <c r="V170" s="159">
        <v>44541</v>
      </c>
      <c r="W170" s="60" t="s">
        <v>198</v>
      </c>
      <c r="X170" s="159">
        <v>44835</v>
      </c>
      <c r="Y170" s="159">
        <v>46660</v>
      </c>
      <c r="Z170" s="60" t="s">
        <v>915</v>
      </c>
      <c r="AA170" s="304" t="s">
        <v>525</v>
      </c>
      <c r="AB170" s="60" t="s">
        <v>1009</v>
      </c>
      <c r="AC170" s="47">
        <v>25</v>
      </c>
      <c r="AD170" s="47">
        <v>6</v>
      </c>
      <c r="AE170" s="47">
        <v>2</v>
      </c>
      <c r="AF170" s="47">
        <v>1</v>
      </c>
      <c r="AG170" s="309" t="s">
        <v>1018</v>
      </c>
      <c r="AH170" s="321" t="s">
        <v>1019</v>
      </c>
    </row>
    <row r="171" spans="1:113" hidden="1" x14ac:dyDescent="0.35">
      <c r="A171" s="82" t="s">
        <v>1020</v>
      </c>
      <c r="B171" s="60" t="s">
        <v>202</v>
      </c>
      <c r="C171" s="84" t="s">
        <v>203</v>
      </c>
      <c r="D171" s="84" t="s">
        <v>1021</v>
      </c>
      <c r="E171" s="60" t="s">
        <v>110</v>
      </c>
      <c r="F171" s="61" t="s">
        <v>111</v>
      </c>
      <c r="G171" s="61" t="s">
        <v>112</v>
      </c>
      <c r="H171" s="60" t="s">
        <v>1022</v>
      </c>
      <c r="I171" s="60" t="s">
        <v>42</v>
      </c>
      <c r="J171" s="60">
        <v>5</v>
      </c>
      <c r="K171" s="60" t="s">
        <v>59</v>
      </c>
      <c r="L171" s="73">
        <v>740590</v>
      </c>
      <c r="M171" s="73">
        <v>59409</v>
      </c>
      <c r="N171" s="235">
        <f>SUM(L171,M171)</f>
        <v>799999</v>
      </c>
      <c r="O171" s="157">
        <v>44392</v>
      </c>
      <c r="P171" s="60" t="s">
        <v>130</v>
      </c>
      <c r="Q171" s="64">
        <v>799999</v>
      </c>
      <c r="R171" s="48">
        <v>0</v>
      </c>
      <c r="S171" s="8" t="s">
        <v>45</v>
      </c>
      <c r="T171" s="8" t="s">
        <v>45</v>
      </c>
      <c r="U171" s="32" t="s">
        <v>46</v>
      </c>
      <c r="V171" s="159">
        <v>44713</v>
      </c>
      <c r="W171" s="60" t="s">
        <v>130</v>
      </c>
      <c r="X171" s="159">
        <v>44562</v>
      </c>
      <c r="Y171" s="159">
        <v>45838</v>
      </c>
      <c r="Z171" s="60" t="s">
        <v>915</v>
      </c>
      <c r="AA171" s="60" t="s">
        <v>525</v>
      </c>
      <c r="AB171" s="60" t="s">
        <v>1009</v>
      </c>
      <c r="AC171" s="85">
        <v>1</v>
      </c>
      <c r="AD171" s="85">
        <v>1</v>
      </c>
      <c r="AE171" s="85">
        <v>0</v>
      </c>
      <c r="AF171" s="85">
        <v>4</v>
      </c>
      <c r="AG171" s="162" t="s">
        <v>1023</v>
      </c>
      <c r="AH171" s="163" t="s">
        <v>1024</v>
      </c>
    </row>
    <row r="172" spans="1:113" s="40" customFormat="1" hidden="1" x14ac:dyDescent="0.35">
      <c r="A172" s="45" t="s">
        <v>1025</v>
      </c>
      <c r="B172" s="32" t="s">
        <v>84</v>
      </c>
      <c r="C172" s="46" t="s">
        <v>188</v>
      </c>
      <c r="D172" s="46" t="s">
        <v>1026</v>
      </c>
      <c r="E172" s="32" t="s">
        <v>1027</v>
      </c>
      <c r="F172" s="8" t="s">
        <v>1028</v>
      </c>
      <c r="G172" s="8" t="s">
        <v>46</v>
      </c>
      <c r="H172" s="60" t="s">
        <v>1029</v>
      </c>
      <c r="I172" s="32" t="s">
        <v>42</v>
      </c>
      <c r="J172" s="32">
        <v>5</v>
      </c>
      <c r="K172" s="32" t="s">
        <v>59</v>
      </c>
      <c r="L172" s="204">
        <v>110000</v>
      </c>
      <c r="M172" s="48">
        <v>0</v>
      </c>
      <c r="N172" s="238">
        <f>SUM(L172,M172)</f>
        <v>110000</v>
      </c>
      <c r="O172" s="88">
        <v>43903</v>
      </c>
      <c r="P172" s="32" t="s">
        <v>44</v>
      </c>
      <c r="Q172" s="11">
        <v>110000</v>
      </c>
      <c r="R172" s="48">
        <v>0</v>
      </c>
      <c r="S172" s="8" t="s">
        <v>45</v>
      </c>
      <c r="T172" s="8" t="s">
        <v>45</v>
      </c>
      <c r="U172" s="32" t="s">
        <v>46</v>
      </c>
      <c r="V172" s="89">
        <v>43983</v>
      </c>
      <c r="W172" s="32" t="s">
        <v>130</v>
      </c>
      <c r="X172" s="89">
        <v>44440</v>
      </c>
      <c r="Y172" s="89">
        <v>45169</v>
      </c>
      <c r="Z172" s="89" t="s">
        <v>915</v>
      </c>
      <c r="AA172" s="60" t="s">
        <v>525</v>
      </c>
      <c r="AB172" s="32" t="s">
        <v>294</v>
      </c>
      <c r="AC172" s="47">
        <v>1</v>
      </c>
      <c r="AD172" s="47">
        <v>1</v>
      </c>
      <c r="AE172" s="47">
        <v>2</v>
      </c>
      <c r="AF172" s="47">
        <v>0</v>
      </c>
      <c r="AG172" s="90" t="s">
        <v>1030</v>
      </c>
      <c r="AH172" s="24" t="s">
        <v>1031</v>
      </c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</row>
    <row r="173" spans="1:113" hidden="1" x14ac:dyDescent="0.35">
      <c r="A173" s="45" t="s">
        <v>420</v>
      </c>
      <c r="B173" s="32" t="s">
        <v>363</v>
      </c>
      <c r="C173" s="46" t="s">
        <v>364</v>
      </c>
      <c r="D173" s="46" t="s">
        <v>1032</v>
      </c>
      <c r="E173" s="32" t="s">
        <v>1033</v>
      </c>
      <c r="F173" s="8" t="s">
        <v>1034</v>
      </c>
      <c r="G173" s="8" t="s">
        <v>46</v>
      </c>
      <c r="H173" s="60" t="s">
        <v>1035</v>
      </c>
      <c r="I173" s="32" t="s">
        <v>152</v>
      </c>
      <c r="J173" s="32">
        <v>5</v>
      </c>
      <c r="K173" s="32" t="s">
        <v>59</v>
      </c>
      <c r="L173" s="204">
        <v>31115</v>
      </c>
      <c r="M173" s="48">
        <v>0</v>
      </c>
      <c r="N173" s="238">
        <f>SUM(L173,M173)</f>
        <v>31115</v>
      </c>
      <c r="O173" s="88">
        <v>43983</v>
      </c>
      <c r="P173" s="32" t="s">
        <v>44</v>
      </c>
      <c r="Q173" s="48">
        <v>31115</v>
      </c>
      <c r="R173" s="48">
        <v>31115</v>
      </c>
      <c r="S173" s="8" t="s">
        <v>45</v>
      </c>
      <c r="T173" s="8" t="s">
        <v>45</v>
      </c>
      <c r="U173" s="32" t="s">
        <v>1036</v>
      </c>
      <c r="V173" s="89">
        <v>44073</v>
      </c>
      <c r="W173" s="32" t="s">
        <v>60</v>
      </c>
      <c r="X173" s="89">
        <v>44105</v>
      </c>
      <c r="Y173" s="89">
        <v>44469</v>
      </c>
      <c r="Z173" s="12" t="s">
        <v>915</v>
      </c>
      <c r="AA173" s="60" t="s">
        <v>525</v>
      </c>
      <c r="AB173" s="32" t="s">
        <v>294</v>
      </c>
      <c r="AC173" s="47">
        <v>0</v>
      </c>
      <c r="AD173" s="47">
        <v>3</v>
      </c>
      <c r="AE173" s="47">
        <v>0</v>
      </c>
      <c r="AF173" s="47">
        <v>0</v>
      </c>
      <c r="AG173" s="90" t="s">
        <v>967</v>
      </c>
      <c r="AH173" s="24" t="s">
        <v>968</v>
      </c>
    </row>
    <row r="174" spans="1:113" s="95" customFormat="1" ht="12.75" hidden="1" customHeight="1" x14ac:dyDescent="0.3">
      <c r="A174" s="45" t="s">
        <v>378</v>
      </c>
      <c r="B174" s="32" t="s">
        <v>210</v>
      </c>
      <c r="C174" s="46" t="s">
        <v>379</v>
      </c>
      <c r="D174" s="46" t="s">
        <v>1037</v>
      </c>
      <c r="E174" s="32" t="s">
        <v>110</v>
      </c>
      <c r="F174" s="32" t="s">
        <v>111</v>
      </c>
      <c r="G174" s="32" t="s">
        <v>1038</v>
      </c>
      <c r="H174" s="60" t="s">
        <v>1039</v>
      </c>
      <c r="I174" s="32" t="s">
        <v>42</v>
      </c>
      <c r="J174" s="32">
        <v>5</v>
      </c>
      <c r="K174" s="32" t="s">
        <v>59</v>
      </c>
      <c r="L174" s="48">
        <v>212697</v>
      </c>
      <c r="M174" s="48">
        <v>87299</v>
      </c>
      <c r="N174" s="238">
        <f>SUM(L174,M174)</f>
        <v>299996</v>
      </c>
      <c r="O174" s="88">
        <v>44322</v>
      </c>
      <c r="P174" s="32" t="s">
        <v>60</v>
      </c>
      <c r="Q174" s="48">
        <v>299996</v>
      </c>
      <c r="R174" s="48">
        <v>0</v>
      </c>
      <c r="S174" s="8" t="s">
        <v>45</v>
      </c>
      <c r="T174" s="8" t="s">
        <v>45</v>
      </c>
      <c r="U174" s="32" t="s">
        <v>46</v>
      </c>
      <c r="V174" s="89">
        <v>44470</v>
      </c>
      <c r="W174" s="32" t="s">
        <v>130</v>
      </c>
      <c r="X174" s="89">
        <v>44621</v>
      </c>
      <c r="Y174" s="89">
        <v>45351</v>
      </c>
      <c r="Z174" s="12" t="s">
        <v>915</v>
      </c>
      <c r="AA174" s="60" t="s">
        <v>525</v>
      </c>
      <c r="AB174" s="32" t="s">
        <v>294</v>
      </c>
      <c r="AC174" s="47">
        <v>0</v>
      </c>
      <c r="AD174" s="47">
        <v>0</v>
      </c>
      <c r="AE174" s="47">
        <v>1</v>
      </c>
      <c r="AF174" s="47">
        <v>2</v>
      </c>
      <c r="AG174" s="90" t="s">
        <v>1040</v>
      </c>
      <c r="AH174" s="133" t="s">
        <v>1041</v>
      </c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</row>
    <row r="175" spans="1:113" x14ac:dyDescent="0.35">
      <c r="A175" s="91" t="s">
        <v>470</v>
      </c>
      <c r="B175" s="92" t="s">
        <v>35</v>
      </c>
      <c r="C175" s="93" t="s">
        <v>471</v>
      </c>
      <c r="D175" s="93" t="s">
        <v>505</v>
      </c>
      <c r="E175" s="92" t="s">
        <v>87</v>
      </c>
      <c r="F175" s="2" t="s">
        <v>499</v>
      </c>
      <c r="G175" s="2" t="s">
        <v>46</v>
      </c>
      <c r="H175" s="92" t="s">
        <v>506</v>
      </c>
      <c r="I175" s="92" t="s">
        <v>42</v>
      </c>
      <c r="J175" s="92">
        <v>5</v>
      </c>
      <c r="K175" s="92" t="s">
        <v>59</v>
      </c>
      <c r="L175" s="121">
        <v>179082</v>
      </c>
      <c r="M175" s="121">
        <v>70919</v>
      </c>
      <c r="N175" s="234">
        <f>SUM(L175,M175)</f>
        <v>250001</v>
      </c>
      <c r="O175" s="122">
        <v>44896</v>
      </c>
      <c r="P175" s="348" t="s">
        <v>198</v>
      </c>
      <c r="Q175" s="3">
        <v>0</v>
      </c>
      <c r="R175" s="121">
        <v>0</v>
      </c>
      <c r="S175" s="2" t="s">
        <v>45</v>
      </c>
      <c r="T175" s="2" t="s">
        <v>45</v>
      </c>
      <c r="U175" s="92" t="s">
        <v>46</v>
      </c>
      <c r="V175" s="123">
        <v>45076</v>
      </c>
      <c r="W175" s="92" t="s">
        <v>198</v>
      </c>
      <c r="X175" s="123">
        <v>45153</v>
      </c>
      <c r="Y175" s="123">
        <v>46248</v>
      </c>
      <c r="Z175" s="92" t="s">
        <v>47</v>
      </c>
      <c r="AA175" s="378"/>
      <c r="AB175" s="92" t="s">
        <v>453</v>
      </c>
      <c r="AC175" s="94">
        <v>1</v>
      </c>
      <c r="AD175" s="94">
        <v>1</v>
      </c>
      <c r="AE175" s="94">
        <v>0</v>
      </c>
      <c r="AF175" s="94">
        <v>2</v>
      </c>
      <c r="AG175" s="136" t="s">
        <v>501</v>
      </c>
      <c r="AH175" s="267" t="s">
        <v>502</v>
      </c>
    </row>
    <row r="176" spans="1:113" hidden="1" x14ac:dyDescent="0.35">
      <c r="A176" s="45" t="s">
        <v>1047</v>
      </c>
      <c r="B176" s="32" t="s">
        <v>210</v>
      </c>
      <c r="C176" s="46" t="s">
        <v>1048</v>
      </c>
      <c r="D176" s="46" t="s">
        <v>1049</v>
      </c>
      <c r="E176" s="32" t="s">
        <v>110</v>
      </c>
      <c r="F176" s="32" t="s">
        <v>1050</v>
      </c>
      <c r="G176" s="32" t="s">
        <v>1051</v>
      </c>
      <c r="H176" s="60" t="s">
        <v>1052</v>
      </c>
      <c r="I176" s="32" t="s">
        <v>152</v>
      </c>
      <c r="J176" s="32">
        <v>5</v>
      </c>
      <c r="K176" s="32" t="s">
        <v>59</v>
      </c>
      <c r="L176" s="48">
        <v>432545</v>
      </c>
      <c r="M176" s="48">
        <v>67424</v>
      </c>
      <c r="N176" s="238">
        <f>SUM(L176,M176)</f>
        <v>499969</v>
      </c>
      <c r="O176" s="88">
        <v>44035</v>
      </c>
      <c r="P176" s="32" t="s">
        <v>60</v>
      </c>
      <c r="Q176" s="48">
        <v>499969</v>
      </c>
      <c r="R176" s="48">
        <v>0</v>
      </c>
      <c r="S176" s="8" t="s">
        <v>45</v>
      </c>
      <c r="T176" s="32" t="s">
        <v>45</v>
      </c>
      <c r="U176" s="32" t="s">
        <v>46</v>
      </c>
      <c r="V176" s="89">
        <v>44197</v>
      </c>
      <c r="W176" s="32" t="s">
        <v>130</v>
      </c>
      <c r="X176" s="89">
        <v>44409</v>
      </c>
      <c r="Y176" s="89">
        <v>46234</v>
      </c>
      <c r="Z176" s="32" t="s">
        <v>915</v>
      </c>
      <c r="AA176" s="60" t="s">
        <v>525</v>
      </c>
      <c r="AB176" s="32" t="s">
        <v>294</v>
      </c>
      <c r="AC176" s="47">
        <v>0</v>
      </c>
      <c r="AD176" s="47">
        <v>0</v>
      </c>
      <c r="AE176" s="47">
        <v>0</v>
      </c>
      <c r="AF176" s="47">
        <v>30</v>
      </c>
      <c r="AG176" s="90" t="s">
        <v>1053</v>
      </c>
      <c r="AH176" s="24" t="s">
        <v>1054</v>
      </c>
    </row>
    <row r="177" spans="1:113" hidden="1" x14ac:dyDescent="0.35">
      <c r="A177" s="57" t="s">
        <v>1055</v>
      </c>
      <c r="B177" s="20" t="s">
        <v>202</v>
      </c>
      <c r="C177" s="57" t="s">
        <v>281</v>
      </c>
      <c r="D177" s="57" t="s">
        <v>1056</v>
      </c>
      <c r="E177" s="20" t="s">
        <v>110</v>
      </c>
      <c r="F177" s="20" t="s">
        <v>111</v>
      </c>
      <c r="G177" s="20" t="s">
        <v>1038</v>
      </c>
      <c r="H177" s="111" t="s">
        <v>1057</v>
      </c>
      <c r="I177" s="20" t="s">
        <v>42</v>
      </c>
      <c r="J177" s="20">
        <v>5</v>
      </c>
      <c r="K177" s="32" t="s">
        <v>59</v>
      </c>
      <c r="L177" s="21">
        <v>264384</v>
      </c>
      <c r="M177" s="21">
        <v>35125</v>
      </c>
      <c r="N177" s="238">
        <f>SUM(L177,M177)</f>
        <v>299509</v>
      </c>
      <c r="O177" s="300">
        <v>44364</v>
      </c>
      <c r="P177" s="32" t="s">
        <v>60</v>
      </c>
      <c r="Q177" s="48">
        <v>299509</v>
      </c>
      <c r="R177" s="48">
        <v>0</v>
      </c>
      <c r="S177" s="8" t="s">
        <v>45</v>
      </c>
      <c r="T177" s="20" t="s">
        <v>45</v>
      </c>
      <c r="U177" s="32" t="s">
        <v>46</v>
      </c>
      <c r="V177" s="22">
        <v>44470</v>
      </c>
      <c r="W177" s="32" t="s">
        <v>130</v>
      </c>
      <c r="X177" s="22">
        <v>44713</v>
      </c>
      <c r="Y177" s="22">
        <v>45443</v>
      </c>
      <c r="Z177" s="32" t="s">
        <v>915</v>
      </c>
      <c r="AA177" s="60" t="s">
        <v>525</v>
      </c>
      <c r="AB177" s="20" t="s">
        <v>294</v>
      </c>
      <c r="AC177" s="23">
        <v>0</v>
      </c>
      <c r="AD177" s="23">
        <v>1</v>
      </c>
      <c r="AE177" s="23">
        <v>0</v>
      </c>
      <c r="AF177" s="23">
        <v>0</v>
      </c>
      <c r="AG177" s="311" t="s">
        <v>1058</v>
      </c>
      <c r="AH177" s="24" t="s">
        <v>1059</v>
      </c>
    </row>
    <row r="178" spans="1:113" s="31" customFormat="1" hidden="1" x14ac:dyDescent="0.35">
      <c r="A178" s="198" t="s">
        <v>420</v>
      </c>
      <c r="B178" s="154" t="s">
        <v>363</v>
      </c>
      <c r="C178" s="199" t="s">
        <v>364</v>
      </c>
      <c r="D178" s="199" t="s">
        <v>1060</v>
      </c>
      <c r="E178" s="154" t="s">
        <v>776</v>
      </c>
      <c r="F178" s="200" t="s">
        <v>687</v>
      </c>
      <c r="G178" s="200" t="s">
        <v>46</v>
      </c>
      <c r="H178" s="160" t="s">
        <v>1061</v>
      </c>
      <c r="I178" s="154" t="s">
        <v>42</v>
      </c>
      <c r="J178" s="154">
        <v>5</v>
      </c>
      <c r="K178" s="154" t="s">
        <v>59</v>
      </c>
      <c r="L178" s="156">
        <v>172186.05</v>
      </c>
      <c r="M178" s="156">
        <v>34437.21</v>
      </c>
      <c r="N178" s="244">
        <f>SUM(L178,M178)</f>
        <v>206623.25999999998</v>
      </c>
      <c r="O178" s="201">
        <v>44305</v>
      </c>
      <c r="P178" s="154" t="s">
        <v>60</v>
      </c>
      <c r="Q178" s="158">
        <v>206624</v>
      </c>
      <c r="R178" s="156">
        <v>45297</v>
      </c>
      <c r="S178" s="154" t="s">
        <v>45</v>
      </c>
      <c r="T178" s="8" t="s">
        <v>45</v>
      </c>
      <c r="U178" s="154" t="s">
        <v>1062</v>
      </c>
      <c r="V178" s="202">
        <v>44348</v>
      </c>
      <c r="W178" s="154" t="s">
        <v>60</v>
      </c>
      <c r="X178" s="202">
        <v>44349</v>
      </c>
      <c r="Y178" s="202">
        <v>44834</v>
      </c>
      <c r="Z178" s="154" t="s">
        <v>915</v>
      </c>
      <c r="AA178" s="160" t="s">
        <v>525</v>
      </c>
      <c r="AB178" s="154" t="s">
        <v>294</v>
      </c>
      <c r="AC178" s="161">
        <v>1</v>
      </c>
      <c r="AD178" s="161">
        <v>2</v>
      </c>
      <c r="AE178" s="161">
        <v>0</v>
      </c>
      <c r="AF178" s="161">
        <v>0</v>
      </c>
      <c r="AG178" s="312" t="s">
        <v>694</v>
      </c>
      <c r="AH178" s="24" t="s">
        <v>695</v>
      </c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</row>
    <row r="179" spans="1:113" s="43" customFormat="1" x14ac:dyDescent="0.35">
      <c r="A179" s="91" t="s">
        <v>507</v>
      </c>
      <c r="B179" s="92" t="s">
        <v>63</v>
      </c>
      <c r="C179" s="93" t="s">
        <v>508</v>
      </c>
      <c r="D179" s="93" t="s">
        <v>509</v>
      </c>
      <c r="E179" s="92" t="s">
        <v>87</v>
      </c>
      <c r="F179" s="2" t="s">
        <v>510</v>
      </c>
      <c r="G179" s="2" t="s">
        <v>46</v>
      </c>
      <c r="H179" s="92" t="s">
        <v>511</v>
      </c>
      <c r="I179" s="92" t="s">
        <v>42</v>
      </c>
      <c r="J179" s="92">
        <v>5</v>
      </c>
      <c r="K179" s="92" t="s">
        <v>59</v>
      </c>
      <c r="L179" s="121">
        <v>394467</v>
      </c>
      <c r="M179" s="121">
        <v>183669</v>
      </c>
      <c r="N179" s="234">
        <f>SUM(L179,M179)</f>
        <v>578136</v>
      </c>
      <c r="O179" s="122">
        <v>44943</v>
      </c>
      <c r="P179" s="348" t="s">
        <v>198</v>
      </c>
      <c r="Q179" s="3">
        <v>0</v>
      </c>
      <c r="R179" s="121">
        <v>0</v>
      </c>
      <c r="S179" s="3" t="s">
        <v>45</v>
      </c>
      <c r="T179" s="2" t="s">
        <v>45</v>
      </c>
      <c r="U179" s="92" t="s">
        <v>46</v>
      </c>
      <c r="V179" s="123">
        <v>45063</v>
      </c>
      <c r="W179" s="92" t="s">
        <v>198</v>
      </c>
      <c r="X179" s="123">
        <v>45170</v>
      </c>
      <c r="Y179" s="123">
        <v>46265</v>
      </c>
      <c r="Z179" s="92" t="s">
        <v>47</v>
      </c>
      <c r="AA179" s="92"/>
      <c r="AB179" s="92" t="s">
        <v>453</v>
      </c>
      <c r="AC179" s="94">
        <v>1</v>
      </c>
      <c r="AD179" s="94">
        <v>1</v>
      </c>
      <c r="AE179" s="94">
        <v>0</v>
      </c>
      <c r="AF179" s="94">
        <v>0</v>
      </c>
      <c r="AG179" s="94" t="s">
        <v>512</v>
      </c>
      <c r="AH179" s="267" t="s">
        <v>513</v>
      </c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</row>
    <row r="180" spans="1:113" ht="26" x14ac:dyDescent="0.35">
      <c r="A180" s="351" t="s">
        <v>523</v>
      </c>
      <c r="B180" s="255" t="s">
        <v>210</v>
      </c>
      <c r="C180" s="356" t="s">
        <v>211</v>
      </c>
      <c r="D180" s="356" t="s">
        <v>524</v>
      </c>
      <c r="E180" s="255" t="s">
        <v>87</v>
      </c>
      <c r="F180" s="256" t="s">
        <v>350</v>
      </c>
      <c r="G180" s="256" t="s">
        <v>525</v>
      </c>
      <c r="H180" s="255" t="s">
        <v>526</v>
      </c>
      <c r="I180" s="255" t="s">
        <v>42</v>
      </c>
      <c r="J180" s="255">
        <v>5</v>
      </c>
      <c r="K180" s="255" t="s">
        <v>43</v>
      </c>
      <c r="L180" s="369">
        <v>1244090</v>
      </c>
      <c r="M180" s="369">
        <v>201707</v>
      </c>
      <c r="N180" s="371">
        <f>SUM(L180,M180)</f>
        <v>1445797</v>
      </c>
      <c r="O180" s="373">
        <v>44937</v>
      </c>
      <c r="P180" s="374" t="s">
        <v>198</v>
      </c>
      <c r="Q180" s="257" t="s">
        <v>250</v>
      </c>
      <c r="R180" s="369">
        <v>0</v>
      </c>
      <c r="S180" s="257" t="s">
        <v>45</v>
      </c>
      <c r="T180" s="256" t="s">
        <v>45</v>
      </c>
      <c r="U180" s="255" t="s">
        <v>46</v>
      </c>
      <c r="V180" s="377">
        <v>45180</v>
      </c>
      <c r="W180" s="255" t="s">
        <v>198</v>
      </c>
      <c r="X180" s="377">
        <v>45170</v>
      </c>
      <c r="Y180" s="377">
        <v>45535</v>
      </c>
      <c r="Z180" s="255" t="s">
        <v>47</v>
      </c>
      <c r="AA180" s="255"/>
      <c r="AB180" s="255" t="s">
        <v>520</v>
      </c>
      <c r="AC180" s="379"/>
      <c r="AD180" s="379"/>
      <c r="AE180" s="379"/>
      <c r="AF180" s="379"/>
      <c r="AG180" s="379" t="s">
        <v>527</v>
      </c>
      <c r="AH180" s="389" t="s">
        <v>528</v>
      </c>
    </row>
    <row r="181" spans="1:113" s="87" customFormat="1" hidden="1" x14ac:dyDescent="0.35">
      <c r="A181" s="82" t="s">
        <v>889</v>
      </c>
      <c r="B181" s="60" t="s">
        <v>176</v>
      </c>
      <c r="C181" s="84" t="s">
        <v>176</v>
      </c>
      <c r="D181" s="84" t="s">
        <v>890</v>
      </c>
      <c r="E181" s="60" t="s">
        <v>75</v>
      </c>
      <c r="F181" s="61" t="s">
        <v>891</v>
      </c>
      <c r="G181" s="61" t="s">
        <v>892</v>
      </c>
      <c r="H181" s="60" t="s">
        <v>1074</v>
      </c>
      <c r="I181" s="60" t="s">
        <v>152</v>
      </c>
      <c r="J181" s="60">
        <v>6</v>
      </c>
      <c r="K181" s="60" t="s">
        <v>43</v>
      </c>
      <c r="L181" s="73">
        <v>2000000</v>
      </c>
      <c r="M181" s="73">
        <v>88000</v>
      </c>
      <c r="N181" s="235">
        <f>SUM(L181,M181)</f>
        <v>2088000</v>
      </c>
      <c r="O181" s="338">
        <v>44830</v>
      </c>
      <c r="P181" s="339" t="s">
        <v>198</v>
      </c>
      <c r="Q181" s="64">
        <v>1779384</v>
      </c>
      <c r="R181" s="73">
        <v>0</v>
      </c>
      <c r="S181" s="61" t="s">
        <v>276</v>
      </c>
      <c r="T181" s="61" t="s">
        <v>233</v>
      </c>
      <c r="U181" s="60" t="s">
        <v>46</v>
      </c>
      <c r="V181" s="159">
        <v>45031</v>
      </c>
      <c r="W181" s="60" t="s">
        <v>198</v>
      </c>
      <c r="X181" s="159">
        <v>45108</v>
      </c>
      <c r="Y181" s="159">
        <v>46934</v>
      </c>
      <c r="Z181" s="303" t="s">
        <v>915</v>
      </c>
      <c r="AA181" s="32" t="s">
        <v>525</v>
      </c>
      <c r="AB181" s="60" t="s">
        <v>1075</v>
      </c>
      <c r="AC181" s="85">
        <v>0</v>
      </c>
      <c r="AD181" s="85">
        <v>0</v>
      </c>
      <c r="AE181" s="85">
        <v>0</v>
      </c>
      <c r="AF181" s="85">
        <v>0</v>
      </c>
      <c r="AG181" s="309" t="s">
        <v>1076</v>
      </c>
      <c r="AH181" s="163" t="s">
        <v>1077</v>
      </c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</row>
    <row r="182" spans="1:113" s="43" customFormat="1" hidden="1" x14ac:dyDescent="0.35">
      <c r="A182" s="82" t="s">
        <v>484</v>
      </c>
      <c r="B182" s="60" t="s">
        <v>202</v>
      </c>
      <c r="C182" s="84" t="s">
        <v>281</v>
      </c>
      <c r="D182" s="84" t="s">
        <v>1078</v>
      </c>
      <c r="E182" s="60" t="s">
        <v>1079</v>
      </c>
      <c r="F182" s="61" t="s">
        <v>1080</v>
      </c>
      <c r="G182" s="61"/>
      <c r="H182" s="60" t="s">
        <v>1081</v>
      </c>
      <c r="I182" s="60" t="s">
        <v>152</v>
      </c>
      <c r="J182" s="60">
        <v>5</v>
      </c>
      <c r="K182" s="60" t="s">
        <v>59</v>
      </c>
      <c r="L182" s="73">
        <v>195413</v>
      </c>
      <c r="M182" s="73">
        <v>84612</v>
      </c>
      <c r="N182" s="235">
        <f>SUM(L182,M182)</f>
        <v>280025</v>
      </c>
      <c r="O182" s="157">
        <v>44628</v>
      </c>
      <c r="P182" s="60" t="s">
        <v>130</v>
      </c>
      <c r="Q182" s="64">
        <v>280025</v>
      </c>
      <c r="R182" s="48">
        <v>93385</v>
      </c>
      <c r="S182" s="8" t="s">
        <v>45</v>
      </c>
      <c r="T182" s="8" t="s">
        <v>45</v>
      </c>
      <c r="U182" s="32" t="s">
        <v>202</v>
      </c>
      <c r="V182" s="159">
        <v>44682</v>
      </c>
      <c r="W182" s="60" t="s">
        <v>130</v>
      </c>
      <c r="X182" s="159">
        <v>44788</v>
      </c>
      <c r="Y182" s="159">
        <v>45518</v>
      </c>
      <c r="Z182" s="60" t="s">
        <v>915</v>
      </c>
      <c r="AA182" s="60" t="s">
        <v>525</v>
      </c>
      <c r="AB182" s="60" t="s">
        <v>453</v>
      </c>
      <c r="AC182" s="85">
        <v>0</v>
      </c>
      <c r="AD182" s="85">
        <v>1</v>
      </c>
      <c r="AE182" s="85">
        <v>0</v>
      </c>
      <c r="AF182" s="85">
        <v>0</v>
      </c>
      <c r="AG182" s="162" t="s">
        <v>1082</v>
      </c>
      <c r="AH182" s="163" t="s">
        <v>1083</v>
      </c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</row>
    <row r="183" spans="1:113" ht="14.5" customHeight="1" x14ac:dyDescent="0.35">
      <c r="A183" s="91" t="s">
        <v>733</v>
      </c>
      <c r="B183" s="92" t="s">
        <v>202</v>
      </c>
      <c r="C183" s="93" t="s">
        <v>734</v>
      </c>
      <c r="D183" s="93" t="s">
        <v>735</v>
      </c>
      <c r="E183" s="92" t="s">
        <v>87</v>
      </c>
      <c r="F183" s="2" t="s">
        <v>96</v>
      </c>
      <c r="G183" s="2" t="s">
        <v>736</v>
      </c>
      <c r="H183" s="92">
        <v>201237</v>
      </c>
      <c r="I183" s="92" t="s">
        <v>42</v>
      </c>
      <c r="J183" s="92">
        <v>5</v>
      </c>
      <c r="K183" s="92" t="s">
        <v>59</v>
      </c>
      <c r="L183" s="121">
        <v>476935</v>
      </c>
      <c r="M183" s="121">
        <v>176532</v>
      </c>
      <c r="N183" s="234">
        <f>SUM(L183,M183)</f>
        <v>653467</v>
      </c>
      <c r="O183" s="122">
        <v>44769</v>
      </c>
      <c r="P183" s="348" t="s">
        <v>198</v>
      </c>
      <c r="Q183" s="3">
        <v>0</v>
      </c>
      <c r="R183" s="121">
        <v>0</v>
      </c>
      <c r="S183" s="2" t="s">
        <v>45</v>
      </c>
      <c r="T183" s="2" t="s">
        <v>233</v>
      </c>
      <c r="U183" s="92" t="s">
        <v>46</v>
      </c>
      <c r="V183" s="123">
        <v>44958</v>
      </c>
      <c r="W183" s="92" t="s">
        <v>198</v>
      </c>
      <c r="X183" s="123">
        <v>45153</v>
      </c>
      <c r="Y183" s="123">
        <v>46979</v>
      </c>
      <c r="Z183" s="92" t="s">
        <v>47</v>
      </c>
      <c r="AA183" s="92"/>
      <c r="AB183" s="92" t="s">
        <v>535</v>
      </c>
      <c r="AC183" s="94">
        <v>0</v>
      </c>
      <c r="AD183" s="94">
        <v>2</v>
      </c>
      <c r="AE183" s="94">
        <v>0</v>
      </c>
      <c r="AF183" s="94">
        <v>5</v>
      </c>
      <c r="AG183" s="94" t="s">
        <v>737</v>
      </c>
      <c r="AH183" s="267" t="s">
        <v>738</v>
      </c>
    </row>
    <row r="184" spans="1:113" s="24" customFormat="1" ht="12.65" hidden="1" customHeight="1" x14ac:dyDescent="0.3">
      <c r="A184" s="7" t="s">
        <v>1091</v>
      </c>
      <c r="B184" s="8" t="s">
        <v>53</v>
      </c>
      <c r="C184" s="9" t="s">
        <v>608</v>
      </c>
      <c r="D184" s="9" t="s">
        <v>1092</v>
      </c>
      <c r="E184" s="8" t="s">
        <v>1093</v>
      </c>
      <c r="F184" s="8" t="s">
        <v>1094</v>
      </c>
      <c r="G184" s="8"/>
      <c r="H184" s="32" t="s">
        <v>1095</v>
      </c>
      <c r="I184" s="8" t="s">
        <v>42</v>
      </c>
      <c r="J184" s="8">
        <v>5</v>
      </c>
      <c r="K184" s="8" t="s">
        <v>59</v>
      </c>
      <c r="L184" s="11">
        <v>434112</v>
      </c>
      <c r="M184" s="11">
        <v>65116</v>
      </c>
      <c r="N184" s="236">
        <f>SUM(L184,M184)</f>
        <v>499228</v>
      </c>
      <c r="O184" s="26">
        <v>44910</v>
      </c>
      <c r="P184" s="8" t="s">
        <v>198</v>
      </c>
      <c r="Q184" s="11">
        <v>499228</v>
      </c>
      <c r="R184" s="11">
        <v>0</v>
      </c>
      <c r="S184" s="11" t="s">
        <v>45</v>
      </c>
      <c r="T184" s="8" t="s">
        <v>45</v>
      </c>
      <c r="U184" s="8" t="s">
        <v>46</v>
      </c>
      <c r="V184" s="12">
        <v>45000</v>
      </c>
      <c r="W184" s="8" t="s">
        <v>198</v>
      </c>
      <c r="X184" s="12">
        <v>45082</v>
      </c>
      <c r="Y184" s="12">
        <v>46178</v>
      </c>
      <c r="Z184" s="8" t="s">
        <v>915</v>
      </c>
      <c r="AA184" s="61" t="s">
        <v>525</v>
      </c>
      <c r="AB184" s="8" t="s">
        <v>520</v>
      </c>
      <c r="AC184" s="13">
        <v>0</v>
      </c>
      <c r="AD184" s="13">
        <v>1</v>
      </c>
      <c r="AE184" s="13">
        <v>0</v>
      </c>
      <c r="AF184" s="13">
        <v>0</v>
      </c>
      <c r="AG184" s="13" t="s">
        <v>1096</v>
      </c>
      <c r="AH184" s="56" t="s">
        <v>1097</v>
      </c>
    </row>
    <row r="185" spans="1:113" s="29" customFormat="1" ht="26" x14ac:dyDescent="0.35">
      <c r="A185" s="91" t="s">
        <v>745</v>
      </c>
      <c r="B185" s="2" t="s">
        <v>35</v>
      </c>
      <c r="C185" s="353" t="s">
        <v>471</v>
      </c>
      <c r="D185" s="353" t="s">
        <v>746</v>
      </c>
      <c r="E185" s="2" t="s">
        <v>87</v>
      </c>
      <c r="F185" s="2" t="s">
        <v>96</v>
      </c>
      <c r="G185" s="2" t="s">
        <v>736</v>
      </c>
      <c r="H185" s="363" t="s">
        <v>747</v>
      </c>
      <c r="I185" s="2" t="s">
        <v>42</v>
      </c>
      <c r="J185" s="2">
        <v>5</v>
      </c>
      <c r="K185" s="92" t="s">
        <v>59</v>
      </c>
      <c r="L185" s="3">
        <v>374048</v>
      </c>
      <c r="M185" s="69">
        <v>147012</v>
      </c>
      <c r="N185" s="234">
        <f>SUM(L185,M185)</f>
        <v>521060</v>
      </c>
      <c r="O185" s="25">
        <v>44769</v>
      </c>
      <c r="P185" s="333" t="s">
        <v>198</v>
      </c>
      <c r="Q185" s="3">
        <v>0</v>
      </c>
      <c r="R185" s="3">
        <v>0</v>
      </c>
      <c r="S185" s="2" t="s">
        <v>45</v>
      </c>
      <c r="T185" s="2" t="s">
        <v>233</v>
      </c>
      <c r="U185" s="2" t="s">
        <v>46</v>
      </c>
      <c r="V185" s="4">
        <v>44958</v>
      </c>
      <c r="W185" s="2" t="s">
        <v>198</v>
      </c>
      <c r="X185" s="4">
        <v>45108</v>
      </c>
      <c r="Y185" s="4">
        <v>46934</v>
      </c>
      <c r="Z185" s="2" t="s">
        <v>47</v>
      </c>
      <c r="AA185" s="2"/>
      <c r="AB185" s="2" t="s">
        <v>748</v>
      </c>
      <c r="AC185" s="5">
        <v>0</v>
      </c>
      <c r="AD185" s="5">
        <v>1</v>
      </c>
      <c r="AE185" s="5">
        <v>0</v>
      </c>
      <c r="AF185" s="5">
        <v>1</v>
      </c>
      <c r="AG185" s="70" t="s">
        <v>749</v>
      </c>
      <c r="AH185" s="387" t="s">
        <v>750</v>
      </c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</row>
    <row r="186" spans="1:113" s="24" customFormat="1" ht="14.9" customHeight="1" x14ac:dyDescent="0.35">
      <c r="A186" s="259" t="s">
        <v>613</v>
      </c>
      <c r="B186" s="225" t="s">
        <v>35</v>
      </c>
      <c r="C186" s="260" t="s">
        <v>156</v>
      </c>
      <c r="D186" s="357" t="s">
        <v>755</v>
      </c>
      <c r="E186" s="225" t="s">
        <v>87</v>
      </c>
      <c r="F186" s="225" t="s">
        <v>756</v>
      </c>
      <c r="G186" s="226" t="s">
        <v>46</v>
      </c>
      <c r="H186" s="362" t="s">
        <v>757</v>
      </c>
      <c r="I186" s="225" t="s">
        <v>42</v>
      </c>
      <c r="J186" s="225">
        <v>5</v>
      </c>
      <c r="K186" s="225" t="s">
        <v>59</v>
      </c>
      <c r="L186" s="227">
        <v>256971</v>
      </c>
      <c r="M186" s="328">
        <v>43025</v>
      </c>
      <c r="N186" s="233">
        <f>SUM(L186,M186)</f>
        <v>299996</v>
      </c>
      <c r="O186" s="299">
        <v>45027</v>
      </c>
      <c r="P186" s="333" t="s">
        <v>198</v>
      </c>
      <c r="Q186" s="227">
        <v>0</v>
      </c>
      <c r="R186" s="227">
        <v>0</v>
      </c>
      <c r="S186" s="3" t="s">
        <v>45</v>
      </c>
      <c r="T186" s="2" t="s">
        <v>45</v>
      </c>
      <c r="U186" s="225" t="s">
        <v>46</v>
      </c>
      <c r="V186" s="229">
        <v>45229</v>
      </c>
      <c r="W186" s="225" t="s">
        <v>251</v>
      </c>
      <c r="X186" s="229">
        <v>45293</v>
      </c>
      <c r="Y186" s="229">
        <v>45293</v>
      </c>
      <c r="Z186" s="4" t="s">
        <v>47</v>
      </c>
      <c r="AA186" s="2"/>
      <c r="AB186" s="225" t="s">
        <v>758</v>
      </c>
      <c r="AC186" s="230">
        <v>0</v>
      </c>
      <c r="AD186" s="230">
        <v>0</v>
      </c>
      <c r="AE186" s="230">
        <v>0</v>
      </c>
      <c r="AF186" s="230">
        <v>0</v>
      </c>
      <c r="AG186" s="5" t="s">
        <v>759</v>
      </c>
      <c r="AH186" s="102" t="s">
        <v>760</v>
      </c>
    </row>
    <row r="187" spans="1:113" ht="17.5" customHeight="1" x14ac:dyDescent="0.35">
      <c r="A187" s="82" t="s">
        <v>969</v>
      </c>
      <c r="B187" s="60" t="s">
        <v>363</v>
      </c>
      <c r="C187" s="84" t="s">
        <v>970</v>
      </c>
      <c r="D187" s="135" t="s">
        <v>971</v>
      </c>
      <c r="E187" s="60" t="s">
        <v>87</v>
      </c>
      <c r="F187" s="60" t="s">
        <v>972</v>
      </c>
      <c r="G187" s="60" t="s">
        <v>973</v>
      </c>
      <c r="H187" s="60" t="s">
        <v>974</v>
      </c>
      <c r="I187" s="60" t="s">
        <v>152</v>
      </c>
      <c r="J187" s="60">
        <v>6</v>
      </c>
      <c r="K187" s="60" t="s">
        <v>43</v>
      </c>
      <c r="L187" s="73">
        <v>16779045</v>
      </c>
      <c r="M187" s="73">
        <v>3220955</v>
      </c>
      <c r="N187" s="235">
        <f>SUM(L187,M187)</f>
        <v>20000000</v>
      </c>
      <c r="O187" s="157">
        <v>44795</v>
      </c>
      <c r="P187" s="339" t="s">
        <v>198</v>
      </c>
      <c r="Q187" s="64">
        <v>20000000</v>
      </c>
      <c r="R187" s="64">
        <v>4000000</v>
      </c>
      <c r="S187" s="364" t="s">
        <v>45</v>
      </c>
      <c r="T187" s="364" t="s">
        <v>233</v>
      </c>
      <c r="U187" s="61" t="s">
        <v>975</v>
      </c>
      <c r="V187" s="159">
        <v>44972</v>
      </c>
      <c r="W187" s="61" t="s">
        <v>198</v>
      </c>
      <c r="X187" s="159" t="s">
        <v>976</v>
      </c>
      <c r="Y187" s="159">
        <v>46996</v>
      </c>
      <c r="Z187" s="61" t="s">
        <v>915</v>
      </c>
      <c r="AA187" s="60"/>
      <c r="AB187" s="60" t="s">
        <v>48</v>
      </c>
      <c r="AC187" s="78"/>
      <c r="AD187" s="78"/>
      <c r="AE187" s="78"/>
      <c r="AF187" s="78"/>
      <c r="AG187" s="85"/>
      <c r="AH187" s="308"/>
    </row>
    <row r="188" spans="1:113" x14ac:dyDescent="0.35">
      <c r="A188" s="142" t="s">
        <v>384</v>
      </c>
      <c r="B188" s="61" t="s">
        <v>202</v>
      </c>
      <c r="C188" s="126" t="s">
        <v>203</v>
      </c>
      <c r="D188" s="126" t="s">
        <v>985</v>
      </c>
      <c r="E188" s="61" t="s">
        <v>87</v>
      </c>
      <c r="F188" s="60" t="s">
        <v>986</v>
      </c>
      <c r="G188" s="60" t="s">
        <v>987</v>
      </c>
      <c r="H188" s="60" t="s">
        <v>988</v>
      </c>
      <c r="I188" s="61" t="s">
        <v>152</v>
      </c>
      <c r="J188" s="61">
        <v>6</v>
      </c>
      <c r="K188" s="61" t="s">
        <v>43</v>
      </c>
      <c r="L188" s="64">
        <v>7500000</v>
      </c>
      <c r="M188" s="64">
        <v>7500000</v>
      </c>
      <c r="N188" s="237">
        <f>SUM(L188,M188)</f>
        <v>15000000</v>
      </c>
      <c r="O188" s="77">
        <v>44944</v>
      </c>
      <c r="P188" s="349" t="s">
        <v>198</v>
      </c>
      <c r="Q188" s="64">
        <v>1000000</v>
      </c>
      <c r="R188" s="64">
        <v>0</v>
      </c>
      <c r="S188" s="364" t="s">
        <v>45</v>
      </c>
      <c r="T188" s="364" t="s">
        <v>233</v>
      </c>
      <c r="U188" s="61" t="s">
        <v>46</v>
      </c>
      <c r="V188" s="65">
        <v>45047</v>
      </c>
      <c r="W188" s="61" t="s">
        <v>251</v>
      </c>
      <c r="X188" s="65">
        <v>45139</v>
      </c>
      <c r="Y188" s="65">
        <v>45869</v>
      </c>
      <c r="Z188" s="61" t="s">
        <v>915</v>
      </c>
      <c r="AA188" s="61"/>
      <c r="AB188" s="61" t="s">
        <v>48</v>
      </c>
      <c r="AC188" s="78"/>
      <c r="AD188" s="78"/>
      <c r="AE188" s="78"/>
      <c r="AF188" s="78"/>
      <c r="AG188" s="78"/>
      <c r="AH188" s="385"/>
    </row>
    <row r="189" spans="1:113" hidden="1" x14ac:dyDescent="0.35">
      <c r="A189" s="7" t="s">
        <v>936</v>
      </c>
      <c r="B189" s="8" t="s">
        <v>35</v>
      </c>
      <c r="C189" s="9" t="s">
        <v>1111</v>
      </c>
      <c r="D189" s="9" t="s">
        <v>1112</v>
      </c>
      <c r="E189" s="8" t="s">
        <v>1033</v>
      </c>
      <c r="F189" s="32" t="s">
        <v>1113</v>
      </c>
      <c r="G189" s="32" t="s">
        <v>46</v>
      </c>
      <c r="H189" s="60"/>
      <c r="I189" s="8" t="s">
        <v>42</v>
      </c>
      <c r="J189" s="8">
        <v>4</v>
      </c>
      <c r="K189" s="8" t="s">
        <v>59</v>
      </c>
      <c r="L189" s="11">
        <v>15000</v>
      </c>
      <c r="M189" s="11">
        <v>0</v>
      </c>
      <c r="N189" s="236">
        <f>SUM(L189,M189)</f>
        <v>15000</v>
      </c>
      <c r="O189" s="26">
        <v>43801</v>
      </c>
      <c r="P189" s="8" t="s">
        <v>44</v>
      </c>
      <c r="Q189" s="11">
        <v>15000</v>
      </c>
      <c r="R189" s="11">
        <v>0</v>
      </c>
      <c r="S189" s="20" t="s">
        <v>45</v>
      </c>
      <c r="T189" s="20" t="s">
        <v>45</v>
      </c>
      <c r="U189" s="8" t="s">
        <v>46</v>
      </c>
      <c r="V189" s="12">
        <v>43912</v>
      </c>
      <c r="W189" s="8" t="s">
        <v>44</v>
      </c>
      <c r="X189" s="12">
        <v>43959</v>
      </c>
      <c r="Y189" s="12">
        <v>44688</v>
      </c>
      <c r="Z189" s="8" t="s">
        <v>915</v>
      </c>
      <c r="AA189" s="61" t="s">
        <v>525</v>
      </c>
      <c r="AB189" s="8" t="s">
        <v>535</v>
      </c>
      <c r="AC189" s="13">
        <v>0</v>
      </c>
      <c r="AD189" s="13">
        <v>0</v>
      </c>
      <c r="AE189" s="13">
        <v>0</v>
      </c>
      <c r="AF189" s="13">
        <v>0</v>
      </c>
      <c r="AG189" s="14" t="s">
        <v>1114</v>
      </c>
      <c r="AH189" s="56" t="s">
        <v>1115</v>
      </c>
    </row>
    <row r="190" spans="1:113" s="100" customFormat="1" hidden="1" x14ac:dyDescent="0.35">
      <c r="A190" s="7" t="s">
        <v>1116</v>
      </c>
      <c r="B190" s="8" t="s">
        <v>63</v>
      </c>
      <c r="C190" s="9" t="s">
        <v>781</v>
      </c>
      <c r="D190" s="9" t="s">
        <v>1117</v>
      </c>
      <c r="E190" s="8" t="s">
        <v>517</v>
      </c>
      <c r="F190" s="8" t="s">
        <v>518</v>
      </c>
      <c r="G190" s="8" t="s">
        <v>46</v>
      </c>
      <c r="H190" s="60"/>
      <c r="I190" s="8" t="s">
        <v>152</v>
      </c>
      <c r="J190" s="8">
        <v>4</v>
      </c>
      <c r="K190" s="8" t="s">
        <v>59</v>
      </c>
      <c r="L190" s="11">
        <v>6000</v>
      </c>
      <c r="M190" s="11">
        <v>0</v>
      </c>
      <c r="N190" s="236">
        <f>SUM(L190,M190)</f>
        <v>6000</v>
      </c>
      <c r="O190" s="26">
        <v>43733</v>
      </c>
      <c r="P190" s="32" t="s">
        <v>44</v>
      </c>
      <c r="Q190" s="11">
        <v>6000</v>
      </c>
      <c r="R190" s="11">
        <v>0</v>
      </c>
      <c r="S190" s="8" t="s">
        <v>45</v>
      </c>
      <c r="T190" s="8" t="s">
        <v>45</v>
      </c>
      <c r="U190" s="8" t="s">
        <v>46</v>
      </c>
      <c r="V190" s="12">
        <v>43951</v>
      </c>
      <c r="W190" s="8" t="s">
        <v>44</v>
      </c>
      <c r="X190" s="12">
        <v>43952</v>
      </c>
      <c r="Y190" s="12">
        <v>44316</v>
      </c>
      <c r="Z190" s="8" t="s">
        <v>915</v>
      </c>
      <c r="AA190" s="61" t="s">
        <v>525</v>
      </c>
      <c r="AB190" s="8" t="s">
        <v>535</v>
      </c>
      <c r="AC190" s="13">
        <v>0</v>
      </c>
      <c r="AD190" s="13">
        <v>0</v>
      </c>
      <c r="AE190" s="13">
        <v>0</v>
      </c>
      <c r="AF190" s="13">
        <v>0</v>
      </c>
      <c r="AG190" s="14" t="s">
        <v>594</v>
      </c>
      <c r="AH190" s="56" t="s">
        <v>522</v>
      </c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</row>
    <row r="191" spans="1:113" s="31" customFormat="1" hidden="1" x14ac:dyDescent="0.35">
      <c r="A191" s="7" t="s">
        <v>1118</v>
      </c>
      <c r="B191" s="8" t="s">
        <v>84</v>
      </c>
      <c r="C191" s="9" t="s">
        <v>245</v>
      </c>
      <c r="D191" s="280" t="s">
        <v>1119</v>
      </c>
      <c r="E191" s="283" t="s">
        <v>1033</v>
      </c>
      <c r="F191" s="283" t="s">
        <v>1113</v>
      </c>
      <c r="G191" s="286" t="s">
        <v>46</v>
      </c>
      <c r="H191" s="60"/>
      <c r="I191" s="8" t="s">
        <v>42</v>
      </c>
      <c r="J191" s="8">
        <v>5</v>
      </c>
      <c r="K191" s="8" t="s">
        <v>59</v>
      </c>
      <c r="L191" s="11">
        <v>15000</v>
      </c>
      <c r="M191" s="11">
        <v>0</v>
      </c>
      <c r="N191" s="236">
        <f>SUM(L191,M191)</f>
        <v>15000</v>
      </c>
      <c r="O191" s="26">
        <v>43801</v>
      </c>
      <c r="P191" s="32" t="s">
        <v>44</v>
      </c>
      <c r="Q191" s="11">
        <v>15000</v>
      </c>
      <c r="R191" s="11">
        <v>0</v>
      </c>
      <c r="S191" s="20" t="s">
        <v>45</v>
      </c>
      <c r="T191" s="20" t="s">
        <v>45</v>
      </c>
      <c r="U191" s="8" t="s">
        <v>46</v>
      </c>
      <c r="V191" s="12">
        <v>43912</v>
      </c>
      <c r="W191" s="8" t="s">
        <v>44</v>
      </c>
      <c r="X191" s="12">
        <v>43983</v>
      </c>
      <c r="Y191" s="12">
        <v>44712</v>
      </c>
      <c r="Z191" s="8" t="s">
        <v>915</v>
      </c>
      <c r="AA191" s="61" t="s">
        <v>525</v>
      </c>
      <c r="AB191" s="8" t="s">
        <v>535</v>
      </c>
      <c r="AC191" s="13">
        <v>0</v>
      </c>
      <c r="AD191" s="13">
        <v>0</v>
      </c>
      <c r="AE191" s="13">
        <v>0</v>
      </c>
      <c r="AF191" s="13">
        <v>0</v>
      </c>
      <c r="AG191" s="311" t="s">
        <v>1114</v>
      </c>
      <c r="AH191" s="24" t="s">
        <v>1115</v>
      </c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</row>
    <row r="192" spans="1:113" s="29" customFormat="1" ht="15.75" customHeight="1" x14ac:dyDescent="0.35">
      <c r="A192" s="142" t="s">
        <v>989</v>
      </c>
      <c r="B192" s="61" t="s">
        <v>202</v>
      </c>
      <c r="C192" s="126" t="s">
        <v>990</v>
      </c>
      <c r="D192" s="358" t="s">
        <v>991</v>
      </c>
      <c r="E192" s="359" t="s">
        <v>87</v>
      </c>
      <c r="F192" s="359" t="s">
        <v>386</v>
      </c>
      <c r="G192" s="360" t="s">
        <v>45</v>
      </c>
      <c r="H192" s="61" t="s">
        <v>992</v>
      </c>
      <c r="I192" s="61" t="s">
        <v>42</v>
      </c>
      <c r="J192" s="61">
        <v>6</v>
      </c>
      <c r="K192" s="61" t="s">
        <v>43</v>
      </c>
      <c r="L192" s="64">
        <v>12398831</v>
      </c>
      <c r="M192" s="64">
        <v>2601169</v>
      </c>
      <c r="N192" s="237">
        <f>SUM(L192,M192)</f>
        <v>15000000</v>
      </c>
      <c r="O192" s="77">
        <v>44972</v>
      </c>
      <c r="P192" s="349" t="s">
        <v>198</v>
      </c>
      <c r="Q192" s="64">
        <v>15000000</v>
      </c>
      <c r="R192" s="64">
        <v>0</v>
      </c>
      <c r="S192" s="64" t="s">
        <v>276</v>
      </c>
      <c r="T192" s="61" t="s">
        <v>233</v>
      </c>
      <c r="U192" s="61" t="s">
        <v>46</v>
      </c>
      <c r="V192" s="65">
        <v>45153</v>
      </c>
      <c r="W192" s="61" t="s">
        <v>251</v>
      </c>
      <c r="X192" s="65">
        <v>45170</v>
      </c>
      <c r="Y192" s="65">
        <v>47361</v>
      </c>
      <c r="Z192" s="61" t="s">
        <v>915</v>
      </c>
      <c r="AA192" s="61"/>
      <c r="AB192" s="61" t="s">
        <v>48</v>
      </c>
      <c r="AC192" s="78"/>
      <c r="AD192" s="78"/>
      <c r="AE192" s="78"/>
      <c r="AF192" s="78"/>
      <c r="AG192" s="78"/>
      <c r="AH192" s="385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</row>
    <row r="193" spans="1:113" s="29" customFormat="1" hidden="1" x14ac:dyDescent="0.35">
      <c r="A193" s="45" t="s">
        <v>1122</v>
      </c>
      <c r="B193" s="61" t="s">
        <v>791</v>
      </c>
      <c r="C193" s="57" t="s">
        <v>1123</v>
      </c>
      <c r="D193" s="57" t="s">
        <v>1124</v>
      </c>
      <c r="E193" s="8" t="s">
        <v>1125</v>
      </c>
      <c r="F193" s="8" t="s">
        <v>1126</v>
      </c>
      <c r="G193" s="8" t="s">
        <v>1127</v>
      </c>
      <c r="H193" s="20" t="s">
        <v>1128</v>
      </c>
      <c r="I193" s="8" t="s">
        <v>42</v>
      </c>
      <c r="J193" s="8">
        <v>4</v>
      </c>
      <c r="K193" s="32" t="s">
        <v>59</v>
      </c>
      <c r="L193" s="11">
        <v>272676</v>
      </c>
      <c r="M193" s="15">
        <v>27268</v>
      </c>
      <c r="N193" s="238">
        <f>SUM(L193,M193)</f>
        <v>299944</v>
      </c>
      <c r="O193" s="26">
        <v>43871</v>
      </c>
      <c r="P193" s="8" t="s">
        <v>44</v>
      </c>
      <c r="Q193" s="11">
        <v>299944</v>
      </c>
      <c r="R193" s="11">
        <v>0</v>
      </c>
      <c r="S193" s="8" t="s">
        <v>45</v>
      </c>
      <c r="T193" s="8" t="s">
        <v>45</v>
      </c>
      <c r="U193" s="8" t="s">
        <v>46</v>
      </c>
      <c r="V193" s="12">
        <v>44044</v>
      </c>
      <c r="W193" s="8" t="s">
        <v>130</v>
      </c>
      <c r="X193" s="12">
        <v>44105</v>
      </c>
      <c r="Y193" s="12">
        <v>45199</v>
      </c>
      <c r="Z193" s="8" t="s">
        <v>915</v>
      </c>
      <c r="AA193" s="61" t="s">
        <v>525</v>
      </c>
      <c r="AB193" s="8" t="s">
        <v>535</v>
      </c>
      <c r="AC193" s="13">
        <v>0</v>
      </c>
      <c r="AD193" s="13">
        <v>0</v>
      </c>
      <c r="AE193" s="13">
        <v>0</v>
      </c>
      <c r="AF193" s="13">
        <v>0</v>
      </c>
      <c r="AG193" s="14" t="s">
        <v>1129</v>
      </c>
      <c r="AH193" s="55" t="s">
        <v>1130</v>
      </c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</row>
    <row r="194" spans="1:113" s="29" customFormat="1" ht="15.75" hidden="1" customHeight="1" x14ac:dyDescent="0.35">
      <c r="A194" s="45" t="s">
        <v>733</v>
      </c>
      <c r="B194" s="8" t="s">
        <v>202</v>
      </c>
      <c r="C194" s="57" t="s">
        <v>203</v>
      </c>
      <c r="D194" s="57" t="s">
        <v>1131</v>
      </c>
      <c r="E194" s="8" t="s">
        <v>1033</v>
      </c>
      <c r="F194" s="8" t="s">
        <v>1113</v>
      </c>
      <c r="G194" s="8" t="s">
        <v>46</v>
      </c>
      <c r="H194" s="20" t="s">
        <v>1132</v>
      </c>
      <c r="I194" s="8" t="s">
        <v>42</v>
      </c>
      <c r="J194" s="8">
        <v>5</v>
      </c>
      <c r="K194" s="8" t="s">
        <v>59</v>
      </c>
      <c r="L194" s="11">
        <v>19000</v>
      </c>
      <c r="M194" s="15">
        <v>0</v>
      </c>
      <c r="N194" s="238">
        <f>SUM(L194,M194)</f>
        <v>19000</v>
      </c>
      <c r="O194" s="26">
        <v>44166</v>
      </c>
      <c r="P194" s="32" t="s">
        <v>60</v>
      </c>
      <c r="Q194" s="11">
        <v>19000</v>
      </c>
      <c r="R194" s="11">
        <v>0</v>
      </c>
      <c r="S194" s="20" t="s">
        <v>45</v>
      </c>
      <c r="T194" s="20" t="s">
        <v>45</v>
      </c>
      <c r="U194" s="8" t="s">
        <v>46</v>
      </c>
      <c r="V194" s="12">
        <v>44287</v>
      </c>
      <c r="W194" s="8" t="s">
        <v>130</v>
      </c>
      <c r="X194" s="12">
        <v>44440</v>
      </c>
      <c r="Y194" s="12">
        <v>45108</v>
      </c>
      <c r="Z194" s="8" t="s">
        <v>915</v>
      </c>
      <c r="AA194" s="61" t="s">
        <v>525</v>
      </c>
      <c r="AB194" s="8" t="s">
        <v>535</v>
      </c>
      <c r="AC194" s="13">
        <v>0</v>
      </c>
      <c r="AD194" s="13">
        <v>0</v>
      </c>
      <c r="AE194" s="13">
        <v>0</v>
      </c>
      <c r="AF194" s="13">
        <v>0</v>
      </c>
      <c r="AG194" s="14" t="s">
        <v>1114</v>
      </c>
      <c r="AH194" s="56" t="s">
        <v>1115</v>
      </c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</row>
    <row r="195" spans="1:113" s="29" customFormat="1" ht="15.75" customHeight="1" x14ac:dyDescent="0.35">
      <c r="A195" s="82" t="s">
        <v>1084</v>
      </c>
      <c r="B195" s="61" t="s">
        <v>63</v>
      </c>
      <c r="C195" s="354" t="s">
        <v>970</v>
      </c>
      <c r="D195" s="354" t="s">
        <v>1085</v>
      </c>
      <c r="E195" s="61" t="s">
        <v>87</v>
      </c>
      <c r="F195" s="61" t="s">
        <v>1086</v>
      </c>
      <c r="G195" s="61" t="s">
        <v>1087</v>
      </c>
      <c r="H195" s="364" t="s">
        <v>1088</v>
      </c>
      <c r="I195" s="61" t="s">
        <v>152</v>
      </c>
      <c r="J195" s="61">
        <v>6</v>
      </c>
      <c r="K195" s="61" t="s">
        <v>43</v>
      </c>
      <c r="L195" s="64">
        <v>1679060</v>
      </c>
      <c r="M195" s="79">
        <v>756449</v>
      </c>
      <c r="N195" s="235">
        <f>SUM(L195,M195)</f>
        <v>2435509</v>
      </c>
      <c r="O195" s="77">
        <v>44950</v>
      </c>
      <c r="P195" s="339" t="s">
        <v>198</v>
      </c>
      <c r="Q195" s="64">
        <v>2436509</v>
      </c>
      <c r="R195" s="64">
        <v>0</v>
      </c>
      <c r="S195" s="375" t="s">
        <v>45</v>
      </c>
      <c r="T195" s="364" t="s">
        <v>45</v>
      </c>
      <c r="U195" s="61" t="s">
        <v>46</v>
      </c>
      <c r="V195" s="65">
        <v>45070</v>
      </c>
      <c r="W195" s="61" t="s">
        <v>251</v>
      </c>
      <c r="X195" s="65">
        <v>45200</v>
      </c>
      <c r="Y195" s="65">
        <v>46660</v>
      </c>
      <c r="Z195" s="61" t="s">
        <v>915</v>
      </c>
      <c r="AA195" s="61" t="s">
        <v>525</v>
      </c>
      <c r="AB195" s="61" t="s">
        <v>453</v>
      </c>
      <c r="AC195" s="78">
        <v>1</v>
      </c>
      <c r="AD195" s="78">
        <v>2</v>
      </c>
      <c r="AE195" s="78">
        <v>0</v>
      </c>
      <c r="AF195" s="78">
        <v>0</v>
      </c>
      <c r="AG195" s="62" t="s">
        <v>1089</v>
      </c>
      <c r="AH195" s="384" t="s">
        <v>1090</v>
      </c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</row>
    <row r="196" spans="1:113" s="29" customFormat="1" ht="13.75" hidden="1" customHeight="1" x14ac:dyDescent="0.35">
      <c r="A196" s="45" t="s">
        <v>254</v>
      </c>
      <c r="B196" s="8" t="s">
        <v>35</v>
      </c>
      <c r="C196" s="57" t="s">
        <v>73</v>
      </c>
      <c r="D196" s="57" t="s">
        <v>1138</v>
      </c>
      <c r="E196" s="8" t="s">
        <v>1033</v>
      </c>
      <c r="F196" s="8" t="s">
        <v>1113</v>
      </c>
      <c r="G196" s="8" t="s">
        <v>46</v>
      </c>
      <c r="H196" s="20" t="s">
        <v>1139</v>
      </c>
      <c r="I196" s="8" t="s">
        <v>42</v>
      </c>
      <c r="J196" s="8">
        <v>5</v>
      </c>
      <c r="K196" s="8" t="s">
        <v>59</v>
      </c>
      <c r="L196" s="11">
        <v>19000</v>
      </c>
      <c r="M196" s="15">
        <v>0</v>
      </c>
      <c r="N196" s="238">
        <f>SUM(L196,M196)</f>
        <v>19000</v>
      </c>
      <c r="O196" s="26">
        <v>44166</v>
      </c>
      <c r="P196" s="32" t="s">
        <v>60</v>
      </c>
      <c r="Q196" s="11">
        <v>19000</v>
      </c>
      <c r="R196" s="11">
        <v>0</v>
      </c>
      <c r="S196" s="20" t="s">
        <v>45</v>
      </c>
      <c r="T196" s="20" t="s">
        <v>45</v>
      </c>
      <c r="U196" s="8" t="s">
        <v>46</v>
      </c>
      <c r="V196" s="12">
        <v>44287</v>
      </c>
      <c r="W196" s="8" t="s">
        <v>130</v>
      </c>
      <c r="X196" s="12">
        <v>44440</v>
      </c>
      <c r="Y196" s="12">
        <v>45108</v>
      </c>
      <c r="Z196" s="8" t="s">
        <v>915</v>
      </c>
      <c r="AA196" s="61" t="s">
        <v>525</v>
      </c>
      <c r="AB196" s="8" t="s">
        <v>535</v>
      </c>
      <c r="AC196" s="13">
        <v>0</v>
      </c>
      <c r="AD196" s="13">
        <v>0</v>
      </c>
      <c r="AE196" s="13">
        <v>0</v>
      </c>
      <c r="AF196" s="13">
        <v>0</v>
      </c>
      <c r="AG196" s="14" t="s">
        <v>1114</v>
      </c>
      <c r="AH196" s="56" t="s">
        <v>1115</v>
      </c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</row>
    <row r="197" spans="1:113" s="29" customFormat="1" hidden="1" x14ac:dyDescent="0.35">
      <c r="A197" s="142" t="s">
        <v>1140</v>
      </c>
      <c r="B197" s="61" t="s">
        <v>53</v>
      </c>
      <c r="C197" s="126" t="s">
        <v>608</v>
      </c>
      <c r="D197" s="126" t="s">
        <v>1141</v>
      </c>
      <c r="E197" s="61" t="s">
        <v>1142</v>
      </c>
      <c r="F197" s="61" t="s">
        <v>1143</v>
      </c>
      <c r="G197" s="61" t="s">
        <v>46</v>
      </c>
      <c r="H197" s="60" t="s">
        <v>1144</v>
      </c>
      <c r="I197" s="61" t="s">
        <v>42</v>
      </c>
      <c r="J197" s="61">
        <v>4</v>
      </c>
      <c r="K197" s="61" t="s">
        <v>59</v>
      </c>
      <c r="L197" s="64">
        <v>5624</v>
      </c>
      <c r="M197" s="64">
        <v>2137</v>
      </c>
      <c r="N197" s="237">
        <f>SUM(L197,M197)</f>
        <v>7761</v>
      </c>
      <c r="O197" s="77">
        <v>44545</v>
      </c>
      <c r="P197" s="61" t="s">
        <v>130</v>
      </c>
      <c r="Q197" s="64">
        <v>7761</v>
      </c>
      <c r="R197" s="11">
        <v>7761</v>
      </c>
      <c r="S197" s="8" t="s">
        <v>45</v>
      </c>
      <c r="T197" s="8" t="s">
        <v>45</v>
      </c>
      <c r="U197" s="8" t="s">
        <v>53</v>
      </c>
      <c r="V197" s="65">
        <v>44576</v>
      </c>
      <c r="W197" s="61" t="s">
        <v>130</v>
      </c>
      <c r="X197" s="65">
        <v>44621</v>
      </c>
      <c r="Y197" s="65">
        <v>45077</v>
      </c>
      <c r="Z197" s="61" t="s">
        <v>915</v>
      </c>
      <c r="AA197" s="61" t="s">
        <v>525</v>
      </c>
      <c r="AB197" s="61" t="s">
        <v>535</v>
      </c>
      <c r="AC197" s="78">
        <v>0</v>
      </c>
      <c r="AD197" s="78">
        <v>1</v>
      </c>
      <c r="AE197" s="78">
        <v>0</v>
      </c>
      <c r="AF197" s="78">
        <v>0</v>
      </c>
      <c r="AG197" s="62" t="s">
        <v>1145</v>
      </c>
      <c r="AH197" s="146" t="s">
        <v>1146</v>
      </c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</row>
    <row r="198" spans="1:113" ht="15.65" hidden="1" customHeight="1" x14ac:dyDescent="0.35">
      <c r="A198" s="45" t="s">
        <v>1147</v>
      </c>
      <c r="B198" s="32" t="s">
        <v>202</v>
      </c>
      <c r="C198" s="46" t="s">
        <v>1148</v>
      </c>
      <c r="D198" s="46" t="s">
        <v>1149</v>
      </c>
      <c r="E198" s="32" t="s">
        <v>1150</v>
      </c>
      <c r="F198" s="32" t="s">
        <v>1151</v>
      </c>
      <c r="G198" s="32" t="s">
        <v>46</v>
      </c>
      <c r="H198" s="32" t="s">
        <v>1152</v>
      </c>
      <c r="I198" s="32" t="s">
        <v>42</v>
      </c>
      <c r="J198" s="32">
        <v>4</v>
      </c>
      <c r="K198" s="32" t="s">
        <v>59</v>
      </c>
      <c r="L198" s="48">
        <v>899647</v>
      </c>
      <c r="M198" s="48">
        <v>99963</v>
      </c>
      <c r="N198" s="238">
        <f>SUM(L198,M198)</f>
        <v>999610</v>
      </c>
      <c r="O198" s="88">
        <v>44545</v>
      </c>
      <c r="P198" s="32" t="s">
        <v>130</v>
      </c>
      <c r="Q198" s="48">
        <v>2500000</v>
      </c>
      <c r="R198" s="48">
        <v>0</v>
      </c>
      <c r="S198" s="32" t="s">
        <v>45</v>
      </c>
      <c r="T198" s="20" t="s">
        <v>45</v>
      </c>
      <c r="U198" s="32" t="s">
        <v>46</v>
      </c>
      <c r="V198" s="89">
        <v>44562</v>
      </c>
      <c r="W198" s="32" t="s">
        <v>130</v>
      </c>
      <c r="X198" s="89">
        <v>44562</v>
      </c>
      <c r="Y198" s="89">
        <v>44926</v>
      </c>
      <c r="Z198" s="32" t="s">
        <v>915</v>
      </c>
      <c r="AA198" s="60" t="s">
        <v>525</v>
      </c>
      <c r="AB198" s="32" t="s">
        <v>535</v>
      </c>
      <c r="AC198" s="47">
        <v>0</v>
      </c>
      <c r="AD198" s="47">
        <v>0</v>
      </c>
      <c r="AE198" s="47">
        <v>2</v>
      </c>
      <c r="AF198" s="47">
        <v>0</v>
      </c>
      <c r="AG198" s="90" t="s">
        <v>46</v>
      </c>
      <c r="AH198" s="133"/>
    </row>
    <row r="199" spans="1:113" hidden="1" x14ac:dyDescent="0.35">
      <c r="A199" s="82" t="s">
        <v>1153</v>
      </c>
      <c r="B199" s="60" t="s">
        <v>53</v>
      </c>
      <c r="C199" s="84" t="s">
        <v>912</v>
      </c>
      <c r="D199" s="84" t="s">
        <v>1154</v>
      </c>
      <c r="E199" s="60" t="s">
        <v>1155</v>
      </c>
      <c r="F199" s="60" t="s">
        <v>1156</v>
      </c>
      <c r="G199" s="60" t="s">
        <v>1157</v>
      </c>
      <c r="H199" s="60" t="s">
        <v>1158</v>
      </c>
      <c r="I199" s="60" t="s">
        <v>42</v>
      </c>
      <c r="J199" s="60">
        <v>5</v>
      </c>
      <c r="K199" s="60" t="s">
        <v>43</v>
      </c>
      <c r="L199" s="73">
        <v>1686710</v>
      </c>
      <c r="M199" s="73">
        <v>123230</v>
      </c>
      <c r="N199" s="235">
        <f>SUM(L199,M199)</f>
        <v>1809940</v>
      </c>
      <c r="O199" s="157">
        <v>44707</v>
      </c>
      <c r="P199" s="60" t="s">
        <v>130</v>
      </c>
      <c r="Q199" s="73">
        <v>1809940</v>
      </c>
      <c r="R199" s="48">
        <v>0</v>
      </c>
      <c r="S199" s="32" t="s">
        <v>45</v>
      </c>
      <c r="T199" s="20" t="s">
        <v>45</v>
      </c>
      <c r="U199" s="32" t="s">
        <v>46</v>
      </c>
      <c r="V199" s="159">
        <v>44835</v>
      </c>
      <c r="W199" s="60" t="s">
        <v>198</v>
      </c>
      <c r="X199" s="159">
        <v>44866</v>
      </c>
      <c r="Y199" s="159">
        <v>46691</v>
      </c>
      <c r="Z199" s="60" t="s">
        <v>915</v>
      </c>
      <c r="AA199" s="60" t="s">
        <v>525</v>
      </c>
      <c r="AB199" s="60" t="s">
        <v>535</v>
      </c>
      <c r="AC199" s="85">
        <v>0</v>
      </c>
      <c r="AD199" s="85">
        <v>0</v>
      </c>
      <c r="AE199" s="85">
        <v>0</v>
      </c>
      <c r="AF199" s="85">
        <v>0</v>
      </c>
      <c r="AG199" s="85" t="s">
        <v>1159</v>
      </c>
      <c r="AH199" s="205" t="s">
        <v>1160</v>
      </c>
    </row>
    <row r="200" spans="1:113" hidden="1" x14ac:dyDescent="0.35">
      <c r="A200" s="45" t="s">
        <v>155</v>
      </c>
      <c r="B200" s="32" t="s">
        <v>35</v>
      </c>
      <c r="C200" s="46" t="s">
        <v>156</v>
      </c>
      <c r="D200" s="46" t="s">
        <v>1161</v>
      </c>
      <c r="E200" s="32" t="s">
        <v>692</v>
      </c>
      <c r="F200" s="32" t="s">
        <v>687</v>
      </c>
      <c r="G200" s="32" t="s">
        <v>46</v>
      </c>
      <c r="H200" s="20" t="s">
        <v>1162</v>
      </c>
      <c r="I200" s="32" t="s">
        <v>152</v>
      </c>
      <c r="J200" s="32">
        <v>4</v>
      </c>
      <c r="K200" s="32" t="s">
        <v>59</v>
      </c>
      <c r="L200" s="48">
        <v>297142</v>
      </c>
      <c r="M200" s="48">
        <v>51099</v>
      </c>
      <c r="N200" s="236">
        <f>SUM(L200,M200)</f>
        <v>348241</v>
      </c>
      <c r="O200" s="88">
        <v>44575</v>
      </c>
      <c r="P200" s="32" t="s">
        <v>130</v>
      </c>
      <c r="Q200" s="11">
        <v>384241</v>
      </c>
      <c r="R200" s="11">
        <v>0</v>
      </c>
      <c r="S200" s="20" t="s">
        <v>45</v>
      </c>
      <c r="T200" s="8" t="s">
        <v>45</v>
      </c>
      <c r="U200" s="8" t="s">
        <v>46</v>
      </c>
      <c r="V200" s="89">
        <v>44652</v>
      </c>
      <c r="W200" s="8" t="s">
        <v>198</v>
      </c>
      <c r="X200" s="12">
        <v>44743</v>
      </c>
      <c r="Y200" s="12">
        <v>45275</v>
      </c>
      <c r="Z200" s="8" t="s">
        <v>915</v>
      </c>
      <c r="AA200" s="60" t="s">
        <v>525</v>
      </c>
      <c r="AB200" s="8" t="s">
        <v>535</v>
      </c>
      <c r="AC200" s="47">
        <v>0</v>
      </c>
      <c r="AD200" s="47">
        <v>0</v>
      </c>
      <c r="AE200" s="47">
        <v>0</v>
      </c>
      <c r="AF200" s="47">
        <v>0</v>
      </c>
      <c r="AG200" s="90" t="s">
        <v>694</v>
      </c>
      <c r="AH200" s="133" t="s">
        <v>695</v>
      </c>
    </row>
    <row r="201" spans="1:113" hidden="1" x14ac:dyDescent="0.35">
      <c r="A201" s="82" t="s">
        <v>1091</v>
      </c>
      <c r="B201" s="60" t="s">
        <v>53</v>
      </c>
      <c r="C201" s="84" t="s">
        <v>608</v>
      </c>
      <c r="D201" s="84" t="s">
        <v>1163</v>
      </c>
      <c r="E201" s="60" t="s">
        <v>1164</v>
      </c>
      <c r="F201" s="60" t="s">
        <v>829</v>
      </c>
      <c r="G201" s="60" t="s">
        <v>46</v>
      </c>
      <c r="H201" s="60" t="s">
        <v>1165</v>
      </c>
      <c r="I201" s="60" t="s">
        <v>42</v>
      </c>
      <c r="J201" s="60">
        <v>5</v>
      </c>
      <c r="K201" s="60" t="s">
        <v>59</v>
      </c>
      <c r="L201" s="73">
        <v>25000</v>
      </c>
      <c r="M201" s="73">
        <v>0</v>
      </c>
      <c r="N201" s="235">
        <f>SUM(L201,M201)</f>
        <v>25000</v>
      </c>
      <c r="O201" s="157">
        <v>44474</v>
      </c>
      <c r="P201" s="60" t="s">
        <v>130</v>
      </c>
      <c r="Q201" s="73">
        <v>4973</v>
      </c>
      <c r="R201" s="48">
        <v>0</v>
      </c>
      <c r="S201" s="32" t="s">
        <v>45</v>
      </c>
      <c r="T201" s="8" t="s">
        <v>45</v>
      </c>
      <c r="U201" s="32" t="s">
        <v>46</v>
      </c>
      <c r="V201" s="159">
        <v>44652</v>
      </c>
      <c r="W201" s="60" t="s">
        <v>130</v>
      </c>
      <c r="X201" s="159">
        <v>44711</v>
      </c>
      <c r="Y201" s="159">
        <v>45075</v>
      </c>
      <c r="Z201" s="60" t="s">
        <v>915</v>
      </c>
      <c r="AA201" s="60" t="s">
        <v>525</v>
      </c>
      <c r="AB201" s="60" t="s">
        <v>535</v>
      </c>
      <c r="AC201" s="85">
        <v>0</v>
      </c>
      <c r="AD201" s="85">
        <v>0</v>
      </c>
      <c r="AE201" s="85">
        <v>1</v>
      </c>
      <c r="AF201" s="85">
        <v>0</v>
      </c>
      <c r="AG201" s="162" t="s">
        <v>1166</v>
      </c>
      <c r="AH201" s="146" t="s">
        <v>1167</v>
      </c>
    </row>
    <row r="202" spans="1:113" s="29" customFormat="1" x14ac:dyDescent="0.35">
      <c r="A202" s="81" t="s">
        <v>1304</v>
      </c>
      <c r="B202" s="44" t="s">
        <v>35</v>
      </c>
      <c r="C202" s="83" t="s">
        <v>1305</v>
      </c>
      <c r="D202" s="83" t="s">
        <v>1306</v>
      </c>
      <c r="E202" s="44" t="s">
        <v>87</v>
      </c>
      <c r="F202" s="44" t="s">
        <v>1307</v>
      </c>
      <c r="G202" s="44" t="s">
        <v>46</v>
      </c>
      <c r="H202" s="366" t="s">
        <v>1308</v>
      </c>
      <c r="I202" s="44" t="s">
        <v>42</v>
      </c>
      <c r="J202" s="44">
        <v>5</v>
      </c>
      <c r="K202" s="44" t="s">
        <v>59</v>
      </c>
      <c r="L202" s="28">
        <v>420300</v>
      </c>
      <c r="M202" s="370">
        <v>184798</v>
      </c>
      <c r="N202" s="239">
        <f>SUM(L202,M202)</f>
        <v>605098</v>
      </c>
      <c r="O202" s="372">
        <v>45008</v>
      </c>
      <c r="P202" s="341" t="s">
        <v>198</v>
      </c>
      <c r="Q202" s="58" t="s">
        <v>250</v>
      </c>
      <c r="R202" s="58">
        <v>0</v>
      </c>
      <c r="S202" s="28" t="s">
        <v>45</v>
      </c>
      <c r="T202" s="155" t="s">
        <v>45</v>
      </c>
      <c r="U202" s="44" t="s">
        <v>46</v>
      </c>
      <c r="V202" s="376" t="s">
        <v>829</v>
      </c>
      <c r="W202" s="44" t="s">
        <v>198</v>
      </c>
      <c r="X202" s="376">
        <v>45139</v>
      </c>
      <c r="Y202" s="376">
        <v>46234</v>
      </c>
      <c r="Z202" s="27" t="s">
        <v>1256</v>
      </c>
      <c r="AA202" s="44"/>
      <c r="AB202" s="27" t="s">
        <v>453</v>
      </c>
      <c r="AC202" s="86">
        <v>0</v>
      </c>
      <c r="AD202" s="86">
        <v>1</v>
      </c>
      <c r="AE202" s="86">
        <v>0</v>
      </c>
      <c r="AF202" s="86">
        <v>2</v>
      </c>
      <c r="AG202" s="86" t="s">
        <v>1309</v>
      </c>
      <c r="AH202" s="315" t="s">
        <v>1310</v>
      </c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</row>
    <row r="203" spans="1:113" hidden="1" x14ac:dyDescent="0.35">
      <c r="A203" s="45" t="s">
        <v>733</v>
      </c>
      <c r="B203" s="32" t="s">
        <v>210</v>
      </c>
      <c r="C203" s="46" t="s">
        <v>203</v>
      </c>
      <c r="D203" s="46" t="s">
        <v>1171</v>
      </c>
      <c r="E203" s="32" t="s">
        <v>110</v>
      </c>
      <c r="F203" s="32" t="s">
        <v>111</v>
      </c>
      <c r="G203" s="32" t="s">
        <v>112</v>
      </c>
      <c r="H203" s="20" t="s">
        <v>1172</v>
      </c>
      <c r="I203" s="32" t="s">
        <v>42</v>
      </c>
      <c r="J203" s="32">
        <v>4</v>
      </c>
      <c r="K203" s="32" t="s">
        <v>59</v>
      </c>
      <c r="L203" s="48">
        <v>249300</v>
      </c>
      <c r="M203" s="48">
        <v>80587</v>
      </c>
      <c r="N203" s="238">
        <f>SUM(L203,M203)</f>
        <v>329887</v>
      </c>
      <c r="O203" s="88">
        <v>43958</v>
      </c>
      <c r="P203" s="32" t="s">
        <v>44</v>
      </c>
      <c r="Q203" s="48">
        <v>329887</v>
      </c>
      <c r="R203" s="48">
        <v>0</v>
      </c>
      <c r="S203" s="8" t="s">
        <v>276</v>
      </c>
      <c r="T203" s="8" t="s">
        <v>45</v>
      </c>
      <c r="U203" s="8" t="s">
        <v>46</v>
      </c>
      <c r="V203" s="89">
        <v>44042</v>
      </c>
      <c r="W203" s="32" t="s">
        <v>60</v>
      </c>
      <c r="X203" s="89">
        <v>44197</v>
      </c>
      <c r="Y203" s="89">
        <v>45291</v>
      </c>
      <c r="Z203" s="32" t="s">
        <v>915</v>
      </c>
      <c r="AA203" s="60" t="s">
        <v>525</v>
      </c>
      <c r="AB203" s="8" t="s">
        <v>772</v>
      </c>
      <c r="AC203" s="13">
        <v>0</v>
      </c>
      <c r="AD203" s="13">
        <v>1</v>
      </c>
      <c r="AE203" s="13">
        <v>0</v>
      </c>
      <c r="AF203" s="13">
        <v>1</v>
      </c>
      <c r="AG203" s="90" t="s">
        <v>1173</v>
      </c>
      <c r="AH203" s="133" t="s">
        <v>1174</v>
      </c>
    </row>
    <row r="204" spans="1:113" hidden="1" x14ac:dyDescent="0.35">
      <c r="A204" s="7" t="s">
        <v>523</v>
      </c>
      <c r="B204" s="8" t="s">
        <v>210</v>
      </c>
      <c r="C204" s="9" t="s">
        <v>211</v>
      </c>
      <c r="D204" s="57" t="s">
        <v>1175</v>
      </c>
      <c r="E204" s="8" t="s">
        <v>786</v>
      </c>
      <c r="F204" s="8" t="s">
        <v>1176</v>
      </c>
      <c r="G204" s="8" t="s">
        <v>1177</v>
      </c>
      <c r="H204" s="32" t="s">
        <v>1178</v>
      </c>
      <c r="I204" s="8" t="s">
        <v>152</v>
      </c>
      <c r="J204" s="8">
        <v>4</v>
      </c>
      <c r="K204" s="8" t="s">
        <v>59</v>
      </c>
      <c r="L204" s="11">
        <v>54545</v>
      </c>
      <c r="M204" s="11">
        <v>5455</v>
      </c>
      <c r="N204" s="236">
        <f>SUM(L204,M204)</f>
        <v>60000</v>
      </c>
      <c r="O204" s="26">
        <v>43929</v>
      </c>
      <c r="P204" s="8" t="s">
        <v>44</v>
      </c>
      <c r="Q204" s="11">
        <v>60000</v>
      </c>
      <c r="R204" s="11">
        <v>0</v>
      </c>
      <c r="S204" s="8" t="s">
        <v>45</v>
      </c>
      <c r="T204" s="8" t="s">
        <v>45</v>
      </c>
      <c r="U204" s="8" t="s">
        <v>46</v>
      </c>
      <c r="V204" s="12">
        <v>44127</v>
      </c>
      <c r="W204" s="8" t="s">
        <v>60</v>
      </c>
      <c r="X204" s="12">
        <v>44027</v>
      </c>
      <c r="Y204" s="12">
        <v>44377</v>
      </c>
      <c r="Z204" s="8" t="s">
        <v>915</v>
      </c>
      <c r="AA204" s="61" t="s">
        <v>525</v>
      </c>
      <c r="AB204" s="8" t="s">
        <v>772</v>
      </c>
      <c r="AC204" s="13">
        <v>0</v>
      </c>
      <c r="AD204" s="13">
        <v>1</v>
      </c>
      <c r="AE204" s="13">
        <v>0</v>
      </c>
      <c r="AF204" s="13">
        <v>0</v>
      </c>
      <c r="AG204" s="14" t="s">
        <v>788</v>
      </c>
      <c r="AH204" s="56" t="s">
        <v>789</v>
      </c>
    </row>
    <row r="205" spans="1:113" ht="16.75" hidden="1" customHeight="1" x14ac:dyDescent="0.35">
      <c r="A205" s="7" t="s">
        <v>523</v>
      </c>
      <c r="B205" s="8" t="s">
        <v>210</v>
      </c>
      <c r="C205" s="9" t="s">
        <v>211</v>
      </c>
      <c r="D205" s="9" t="s">
        <v>1179</v>
      </c>
      <c r="E205" s="8" t="s">
        <v>1180</v>
      </c>
      <c r="F205" s="8" t="s">
        <v>1181</v>
      </c>
      <c r="G205" s="8" t="s">
        <v>46</v>
      </c>
      <c r="H205" s="32" t="s">
        <v>1182</v>
      </c>
      <c r="I205" s="8" t="s">
        <v>42</v>
      </c>
      <c r="J205" s="8">
        <v>4</v>
      </c>
      <c r="K205" s="8" t="s">
        <v>59</v>
      </c>
      <c r="L205" s="11">
        <v>6000</v>
      </c>
      <c r="M205" s="11">
        <v>0</v>
      </c>
      <c r="N205" s="236">
        <f>SUM(L205,M205)</f>
        <v>6000</v>
      </c>
      <c r="O205" s="26">
        <v>44006</v>
      </c>
      <c r="P205" s="8" t="s">
        <v>44</v>
      </c>
      <c r="Q205" s="11">
        <v>6000</v>
      </c>
      <c r="R205" s="11">
        <v>0</v>
      </c>
      <c r="S205" s="8" t="s">
        <v>45</v>
      </c>
      <c r="T205" s="8" t="s">
        <v>45</v>
      </c>
      <c r="U205" s="8" t="s">
        <v>46</v>
      </c>
      <c r="V205" s="12">
        <v>44067</v>
      </c>
      <c r="W205" s="32" t="s">
        <v>60</v>
      </c>
      <c r="X205" s="12">
        <v>44197</v>
      </c>
      <c r="Y205" s="12">
        <v>44561</v>
      </c>
      <c r="Z205" s="8" t="s">
        <v>915</v>
      </c>
      <c r="AA205" s="61" t="s">
        <v>525</v>
      </c>
      <c r="AB205" s="8" t="s">
        <v>772</v>
      </c>
      <c r="AC205" s="13">
        <v>0</v>
      </c>
      <c r="AD205" s="13">
        <v>2</v>
      </c>
      <c r="AE205" s="13">
        <v>0</v>
      </c>
      <c r="AF205" s="13">
        <v>0</v>
      </c>
      <c r="AG205" s="14" t="s">
        <v>1183</v>
      </c>
      <c r="AH205" s="56" t="s">
        <v>46</v>
      </c>
    </row>
    <row r="206" spans="1:113" ht="17.5" hidden="1" customHeight="1" x14ac:dyDescent="0.35">
      <c r="A206" s="7" t="s">
        <v>803</v>
      </c>
      <c r="B206" s="8" t="s">
        <v>210</v>
      </c>
      <c r="C206" s="9" t="s">
        <v>211</v>
      </c>
      <c r="D206" s="57" t="s">
        <v>1184</v>
      </c>
      <c r="E206" s="8" t="s">
        <v>786</v>
      </c>
      <c r="F206" s="8" t="s">
        <v>1176</v>
      </c>
      <c r="G206" s="8" t="s">
        <v>1177</v>
      </c>
      <c r="H206" s="32" t="s">
        <v>1185</v>
      </c>
      <c r="I206" s="8" t="s">
        <v>152</v>
      </c>
      <c r="J206" s="8">
        <v>4</v>
      </c>
      <c r="K206" s="8" t="s">
        <v>59</v>
      </c>
      <c r="L206" s="11">
        <v>54545</v>
      </c>
      <c r="M206" s="11">
        <v>5455</v>
      </c>
      <c r="N206" s="236">
        <f>SUM(L206,M206)</f>
        <v>60000</v>
      </c>
      <c r="O206" s="26">
        <v>43929</v>
      </c>
      <c r="P206" s="8" t="s">
        <v>44</v>
      </c>
      <c r="Q206" s="11">
        <v>60000</v>
      </c>
      <c r="R206" s="11">
        <v>0</v>
      </c>
      <c r="S206" s="8" t="s">
        <v>45</v>
      </c>
      <c r="T206" s="20" t="s">
        <v>45</v>
      </c>
      <c r="U206" s="8" t="s">
        <v>46</v>
      </c>
      <c r="V206" s="12">
        <v>44127</v>
      </c>
      <c r="W206" s="8" t="s">
        <v>60</v>
      </c>
      <c r="X206" s="12">
        <v>44027</v>
      </c>
      <c r="Y206" s="12">
        <v>44377</v>
      </c>
      <c r="Z206" s="8" t="s">
        <v>915</v>
      </c>
      <c r="AA206" s="61" t="s">
        <v>525</v>
      </c>
      <c r="AB206" s="8" t="s">
        <v>772</v>
      </c>
      <c r="AC206" s="13">
        <v>0</v>
      </c>
      <c r="AD206" s="13">
        <v>1</v>
      </c>
      <c r="AE206" s="13">
        <v>0</v>
      </c>
      <c r="AF206" s="13">
        <v>0</v>
      </c>
      <c r="AG206" s="14" t="s">
        <v>788</v>
      </c>
      <c r="AH206" s="56" t="s">
        <v>789</v>
      </c>
    </row>
    <row r="207" spans="1:113" ht="15.65" hidden="1" customHeight="1" x14ac:dyDescent="0.35">
      <c r="A207" s="7" t="s">
        <v>810</v>
      </c>
      <c r="B207" s="8" t="s">
        <v>63</v>
      </c>
      <c r="C207" s="9" t="s">
        <v>811</v>
      </c>
      <c r="D207" s="9" t="s">
        <v>1186</v>
      </c>
      <c r="E207" s="8" t="s">
        <v>786</v>
      </c>
      <c r="F207" s="8" t="s">
        <v>1187</v>
      </c>
      <c r="G207" s="8" t="s">
        <v>1177</v>
      </c>
      <c r="H207" s="32" t="s">
        <v>1188</v>
      </c>
      <c r="I207" s="8" t="s">
        <v>42</v>
      </c>
      <c r="J207" s="8">
        <v>5</v>
      </c>
      <c r="K207" s="8" t="s">
        <v>59</v>
      </c>
      <c r="L207" s="11">
        <v>39998</v>
      </c>
      <c r="M207" s="11">
        <v>4000</v>
      </c>
      <c r="N207" s="236">
        <f>SUM(L207,M207)</f>
        <v>43998</v>
      </c>
      <c r="O207" s="26">
        <v>43966</v>
      </c>
      <c r="P207" s="8" t="s">
        <v>44</v>
      </c>
      <c r="Q207" s="11">
        <v>43998</v>
      </c>
      <c r="R207" s="11">
        <v>0</v>
      </c>
      <c r="S207" s="8" t="s">
        <v>45</v>
      </c>
      <c r="T207" s="20" t="s">
        <v>45</v>
      </c>
      <c r="U207" s="8" t="s">
        <v>46</v>
      </c>
      <c r="V207" s="12">
        <v>44228</v>
      </c>
      <c r="W207" s="8" t="s">
        <v>130</v>
      </c>
      <c r="X207" s="12">
        <v>44075</v>
      </c>
      <c r="Y207" s="12">
        <v>44377</v>
      </c>
      <c r="Z207" s="8" t="s">
        <v>915</v>
      </c>
      <c r="AA207" s="61" t="s">
        <v>525</v>
      </c>
      <c r="AB207" s="8" t="s">
        <v>772</v>
      </c>
      <c r="AC207" s="13">
        <v>0</v>
      </c>
      <c r="AD207" s="13">
        <v>0</v>
      </c>
      <c r="AE207" s="13">
        <v>0</v>
      </c>
      <c r="AF207" s="13">
        <v>0</v>
      </c>
      <c r="AG207" s="14" t="s">
        <v>788</v>
      </c>
      <c r="AH207" s="56" t="s">
        <v>789</v>
      </c>
    </row>
    <row r="208" spans="1:113" hidden="1" x14ac:dyDescent="0.35">
      <c r="A208" s="45" t="s">
        <v>1189</v>
      </c>
      <c r="B208" s="32" t="s">
        <v>53</v>
      </c>
      <c r="C208" s="46" t="s">
        <v>784</v>
      </c>
      <c r="D208" s="46" t="s">
        <v>1190</v>
      </c>
      <c r="E208" s="32" t="s">
        <v>786</v>
      </c>
      <c r="F208" s="32" t="s">
        <v>1176</v>
      </c>
      <c r="G208" s="32" t="s">
        <v>1177</v>
      </c>
      <c r="H208" s="32" t="s">
        <v>1191</v>
      </c>
      <c r="I208" s="32" t="s">
        <v>152</v>
      </c>
      <c r="J208" s="32">
        <v>4</v>
      </c>
      <c r="K208" s="8" t="s">
        <v>59</v>
      </c>
      <c r="L208" s="48">
        <v>59517</v>
      </c>
      <c r="M208" s="48">
        <v>5951.7</v>
      </c>
      <c r="N208" s="238">
        <f>SUM(L208,M208)</f>
        <v>65468.7</v>
      </c>
      <c r="O208" s="88">
        <v>43929</v>
      </c>
      <c r="P208" s="32" t="s">
        <v>44</v>
      </c>
      <c r="Q208" s="11">
        <v>65470</v>
      </c>
      <c r="R208" s="48">
        <v>0</v>
      </c>
      <c r="S208" s="32" t="s">
        <v>45</v>
      </c>
      <c r="T208" s="20" t="s">
        <v>45</v>
      </c>
      <c r="U208" s="32" t="s">
        <v>46</v>
      </c>
      <c r="V208" s="89">
        <v>44113</v>
      </c>
      <c r="W208" s="32" t="s">
        <v>60</v>
      </c>
      <c r="X208" s="89">
        <v>44027</v>
      </c>
      <c r="Y208" s="89">
        <v>44377</v>
      </c>
      <c r="Z208" s="32" t="s">
        <v>915</v>
      </c>
      <c r="AA208" s="60" t="s">
        <v>525</v>
      </c>
      <c r="AB208" s="32" t="s">
        <v>772</v>
      </c>
      <c r="AC208" s="47">
        <v>0</v>
      </c>
      <c r="AD208" s="47">
        <v>1</v>
      </c>
      <c r="AE208" s="47">
        <v>0</v>
      </c>
      <c r="AF208" s="47">
        <v>4</v>
      </c>
      <c r="AG208" s="90" t="s">
        <v>788</v>
      </c>
      <c r="AH208" s="133" t="s">
        <v>789</v>
      </c>
    </row>
    <row r="209" spans="1:34" ht="17.5" hidden="1" customHeight="1" x14ac:dyDescent="0.35">
      <c r="A209" s="7" t="s">
        <v>1192</v>
      </c>
      <c r="B209" s="8" t="s">
        <v>210</v>
      </c>
      <c r="C209" s="9" t="s">
        <v>379</v>
      </c>
      <c r="D209" s="9" t="s">
        <v>1193</v>
      </c>
      <c r="E209" s="8" t="s">
        <v>110</v>
      </c>
      <c r="F209" s="8" t="s">
        <v>111</v>
      </c>
      <c r="G209" s="32" t="s">
        <v>112</v>
      </c>
      <c r="H209" s="32" t="s">
        <v>1194</v>
      </c>
      <c r="I209" s="8" t="s">
        <v>42</v>
      </c>
      <c r="J209" s="8">
        <v>5</v>
      </c>
      <c r="K209" s="8" t="s">
        <v>59</v>
      </c>
      <c r="L209" s="10">
        <v>139902</v>
      </c>
      <c r="M209" s="11">
        <v>59958</v>
      </c>
      <c r="N209" s="236">
        <f>SUM(L209,M209)</f>
        <v>199860</v>
      </c>
      <c r="O209" s="26">
        <v>43902</v>
      </c>
      <c r="P209" s="8" t="s">
        <v>44</v>
      </c>
      <c r="Q209" s="11">
        <v>199860</v>
      </c>
      <c r="R209" s="11">
        <v>0</v>
      </c>
      <c r="S209" s="8" t="s">
        <v>45</v>
      </c>
      <c r="T209" s="8" t="s">
        <v>45</v>
      </c>
      <c r="U209" s="8" t="s">
        <v>46</v>
      </c>
      <c r="V209" s="12">
        <v>44075</v>
      </c>
      <c r="W209" s="8" t="s">
        <v>60</v>
      </c>
      <c r="X209" s="12">
        <v>44104</v>
      </c>
      <c r="Y209" s="12">
        <v>44833</v>
      </c>
      <c r="Z209" s="12" t="s">
        <v>915</v>
      </c>
      <c r="AA209" s="60" t="s">
        <v>525</v>
      </c>
      <c r="AB209" s="8" t="s">
        <v>772</v>
      </c>
      <c r="AC209" s="13">
        <v>0</v>
      </c>
      <c r="AD209" s="13">
        <v>1</v>
      </c>
      <c r="AE209" s="13">
        <v>0</v>
      </c>
      <c r="AF209" s="13">
        <v>1</v>
      </c>
      <c r="AG209" s="14" t="s">
        <v>1195</v>
      </c>
      <c r="AH209" s="56" t="s">
        <v>1196</v>
      </c>
    </row>
    <row r="210" spans="1:34" hidden="1" x14ac:dyDescent="0.35">
      <c r="A210" s="7" t="s">
        <v>552</v>
      </c>
      <c r="B210" s="8" t="s">
        <v>210</v>
      </c>
      <c r="C210" s="9" t="s">
        <v>1098</v>
      </c>
      <c r="D210" s="9" t="s">
        <v>1197</v>
      </c>
      <c r="E210" s="8" t="s">
        <v>110</v>
      </c>
      <c r="F210" s="8" t="s">
        <v>111</v>
      </c>
      <c r="G210" s="32" t="s">
        <v>112</v>
      </c>
      <c r="H210" s="32" t="s">
        <v>1198</v>
      </c>
      <c r="I210" s="8" t="s">
        <v>42</v>
      </c>
      <c r="J210" s="8">
        <v>4</v>
      </c>
      <c r="K210" s="8" t="s">
        <v>59</v>
      </c>
      <c r="L210" s="11">
        <v>352786</v>
      </c>
      <c r="M210" s="11">
        <v>146735</v>
      </c>
      <c r="N210" s="236">
        <f>SUM(L210,M210)</f>
        <v>499521</v>
      </c>
      <c r="O210" s="26">
        <v>44028</v>
      </c>
      <c r="P210" s="8" t="s">
        <v>60</v>
      </c>
      <c r="Q210" s="11">
        <v>499521</v>
      </c>
      <c r="R210" s="11">
        <v>0</v>
      </c>
      <c r="S210" s="8" t="s">
        <v>45</v>
      </c>
      <c r="T210" s="8" t="s">
        <v>45</v>
      </c>
      <c r="U210" s="8" t="s">
        <v>46</v>
      </c>
      <c r="V210" s="12">
        <v>44212</v>
      </c>
      <c r="W210" s="8" t="s">
        <v>60</v>
      </c>
      <c r="X210" s="12">
        <v>44256</v>
      </c>
      <c r="Y210" s="12">
        <v>45716</v>
      </c>
      <c r="Z210" s="8" t="s">
        <v>915</v>
      </c>
      <c r="AA210" s="60" t="s">
        <v>525</v>
      </c>
      <c r="AB210" s="8" t="s">
        <v>772</v>
      </c>
      <c r="AC210" s="13">
        <v>1</v>
      </c>
      <c r="AD210" s="13">
        <v>0</v>
      </c>
      <c r="AE210" s="13">
        <v>1</v>
      </c>
      <c r="AF210" s="13">
        <v>1</v>
      </c>
      <c r="AG210" s="14" t="s">
        <v>1173</v>
      </c>
      <c r="AH210" s="56" t="s">
        <v>1199</v>
      </c>
    </row>
    <row r="211" spans="1:34" hidden="1" x14ac:dyDescent="0.35">
      <c r="A211" s="45" t="s">
        <v>523</v>
      </c>
      <c r="B211" s="32" t="s">
        <v>210</v>
      </c>
      <c r="C211" s="46" t="s">
        <v>211</v>
      </c>
      <c r="D211" s="46" t="s">
        <v>1200</v>
      </c>
      <c r="E211" s="284" t="s">
        <v>1201</v>
      </c>
      <c r="F211" s="285" t="s">
        <v>1202</v>
      </c>
      <c r="G211" s="32" t="s">
        <v>46</v>
      </c>
      <c r="H211" s="288" t="s">
        <v>1182</v>
      </c>
      <c r="I211" s="32" t="s">
        <v>42</v>
      </c>
      <c r="J211" s="32">
        <v>4</v>
      </c>
      <c r="K211" s="32" t="s">
        <v>59</v>
      </c>
      <c r="L211" s="48">
        <v>6000</v>
      </c>
      <c r="M211" s="48">
        <v>0</v>
      </c>
      <c r="N211" s="238">
        <f>SUM(L211,M211)</f>
        <v>6000</v>
      </c>
      <c r="O211" s="88">
        <v>44119</v>
      </c>
      <c r="P211" s="32" t="s">
        <v>60</v>
      </c>
      <c r="Q211" s="48">
        <v>6000</v>
      </c>
      <c r="R211" s="48">
        <v>0</v>
      </c>
      <c r="S211" s="8" t="s">
        <v>45</v>
      </c>
      <c r="T211" s="8" t="s">
        <v>45</v>
      </c>
      <c r="U211" s="32" t="s">
        <v>46</v>
      </c>
      <c r="V211" s="89">
        <v>44075</v>
      </c>
      <c r="W211" s="32" t="s">
        <v>60</v>
      </c>
      <c r="X211" s="89" t="s">
        <v>45</v>
      </c>
      <c r="Y211" s="89" t="s">
        <v>45</v>
      </c>
      <c r="Z211" s="32" t="s">
        <v>915</v>
      </c>
      <c r="AA211" s="60" t="s">
        <v>525</v>
      </c>
      <c r="AB211" s="32" t="s">
        <v>772</v>
      </c>
      <c r="AC211" s="47">
        <v>0</v>
      </c>
      <c r="AD211" s="47">
        <v>0</v>
      </c>
      <c r="AE211" s="47">
        <v>0</v>
      </c>
      <c r="AF211" s="47">
        <v>0</v>
      </c>
      <c r="AG211" s="90" t="s">
        <v>1183</v>
      </c>
      <c r="AH211" s="133" t="s">
        <v>1203</v>
      </c>
    </row>
    <row r="212" spans="1:34" ht="16.399999999999999" hidden="1" customHeight="1" x14ac:dyDescent="0.35">
      <c r="A212" s="45" t="s">
        <v>523</v>
      </c>
      <c r="B212" s="32" t="s">
        <v>210</v>
      </c>
      <c r="C212" s="46" t="s">
        <v>211</v>
      </c>
      <c r="D212" s="46" t="s">
        <v>1204</v>
      </c>
      <c r="E212" s="32" t="s">
        <v>110</v>
      </c>
      <c r="F212" s="32" t="s">
        <v>1050</v>
      </c>
      <c r="G212" s="32" t="s">
        <v>1205</v>
      </c>
      <c r="H212" s="32" t="s">
        <v>1206</v>
      </c>
      <c r="I212" s="32" t="s">
        <v>42</v>
      </c>
      <c r="J212" s="32">
        <v>5</v>
      </c>
      <c r="K212" s="32" t="s">
        <v>59</v>
      </c>
      <c r="L212" s="48">
        <v>443253</v>
      </c>
      <c r="M212" s="48">
        <v>56746</v>
      </c>
      <c r="N212" s="238">
        <f>SUM(L212,M212)</f>
        <v>499999</v>
      </c>
      <c r="O212" s="88">
        <v>44357</v>
      </c>
      <c r="P212" s="32" t="s">
        <v>60</v>
      </c>
      <c r="Q212" s="48">
        <v>499999</v>
      </c>
      <c r="R212" s="48">
        <v>0</v>
      </c>
      <c r="S212" s="8" t="s">
        <v>45</v>
      </c>
      <c r="T212" s="8" t="s">
        <v>45</v>
      </c>
      <c r="U212" s="32" t="s">
        <v>46</v>
      </c>
      <c r="V212" s="89">
        <v>44540</v>
      </c>
      <c r="W212" s="32" t="s">
        <v>130</v>
      </c>
      <c r="X212" s="89">
        <v>44562</v>
      </c>
      <c r="Y212" s="89">
        <v>45657</v>
      </c>
      <c r="Z212" s="32" t="s">
        <v>915</v>
      </c>
      <c r="AA212" s="60" t="s">
        <v>525</v>
      </c>
      <c r="AB212" s="32" t="s">
        <v>772</v>
      </c>
      <c r="AC212" s="47">
        <v>0</v>
      </c>
      <c r="AD212" s="47">
        <v>0</v>
      </c>
      <c r="AE212" s="47">
        <v>1</v>
      </c>
      <c r="AF212" s="47">
        <v>0</v>
      </c>
      <c r="AG212" s="90" t="s">
        <v>207</v>
      </c>
      <c r="AH212" s="133" t="s">
        <v>208</v>
      </c>
    </row>
    <row r="213" spans="1:34" ht="16.399999999999999" hidden="1" customHeight="1" x14ac:dyDescent="0.35">
      <c r="A213" s="7" t="s">
        <v>1207</v>
      </c>
      <c r="B213" s="200" t="s">
        <v>210</v>
      </c>
      <c r="C213" s="9" t="s">
        <v>379</v>
      </c>
      <c r="D213" s="9" t="s">
        <v>1208</v>
      </c>
      <c r="E213" s="8" t="s">
        <v>786</v>
      </c>
      <c r="F213" s="8" t="s">
        <v>46</v>
      </c>
      <c r="G213" s="8" t="s">
        <v>46</v>
      </c>
      <c r="H213" s="8" t="s">
        <v>1209</v>
      </c>
      <c r="I213" s="8" t="s">
        <v>152</v>
      </c>
      <c r="J213" s="8">
        <v>5</v>
      </c>
      <c r="K213" s="8" t="s">
        <v>59</v>
      </c>
      <c r="L213" s="11">
        <v>51136</v>
      </c>
      <c r="M213" s="11">
        <v>5114</v>
      </c>
      <c r="N213" s="236">
        <f>SUM(L213,M213)</f>
        <v>56250</v>
      </c>
      <c r="O213" s="26">
        <v>44295</v>
      </c>
      <c r="P213" s="8" t="s">
        <v>60</v>
      </c>
      <c r="Q213" s="11">
        <v>56250</v>
      </c>
      <c r="R213" s="11">
        <v>0</v>
      </c>
      <c r="S213" s="8" t="s">
        <v>45</v>
      </c>
      <c r="T213" s="8" t="s">
        <v>45</v>
      </c>
      <c r="U213" s="8" t="s">
        <v>46</v>
      </c>
      <c r="V213" s="12">
        <v>44367</v>
      </c>
      <c r="W213" s="8" t="s">
        <v>130</v>
      </c>
      <c r="X213" s="12">
        <v>44392</v>
      </c>
      <c r="Y213" s="12">
        <v>44756</v>
      </c>
      <c r="Z213" s="8" t="s">
        <v>915</v>
      </c>
      <c r="AA213" s="60" t="s">
        <v>525</v>
      </c>
      <c r="AB213" s="8" t="s">
        <v>772</v>
      </c>
      <c r="AC213" s="13">
        <v>0</v>
      </c>
      <c r="AD213" s="13">
        <v>0</v>
      </c>
      <c r="AE213" s="13">
        <v>0</v>
      </c>
      <c r="AF213" s="13">
        <v>0</v>
      </c>
      <c r="AG213" s="14" t="s">
        <v>788</v>
      </c>
      <c r="AH213" s="56" t="s">
        <v>789</v>
      </c>
    </row>
    <row r="214" spans="1:34" ht="15.65" hidden="1" customHeight="1" x14ac:dyDescent="0.35">
      <c r="A214" s="82" t="s">
        <v>733</v>
      </c>
      <c r="B214" s="60" t="s">
        <v>202</v>
      </c>
      <c r="C214" s="84" t="s">
        <v>734</v>
      </c>
      <c r="D214" s="84" t="s">
        <v>1210</v>
      </c>
      <c r="E214" s="60" t="s">
        <v>110</v>
      </c>
      <c r="F214" s="60" t="s">
        <v>111</v>
      </c>
      <c r="G214" s="60" t="s">
        <v>1038</v>
      </c>
      <c r="H214" s="60" t="s">
        <v>1211</v>
      </c>
      <c r="I214" s="60" t="s">
        <v>42</v>
      </c>
      <c r="J214" s="60">
        <v>4</v>
      </c>
      <c r="K214" s="61" t="s">
        <v>59</v>
      </c>
      <c r="L214" s="73">
        <v>230052</v>
      </c>
      <c r="M214" s="73">
        <v>69948</v>
      </c>
      <c r="N214" s="235">
        <f>SUM(L214,M214)</f>
        <v>300000</v>
      </c>
      <c r="O214" s="157">
        <v>44378</v>
      </c>
      <c r="P214" s="60" t="s">
        <v>130</v>
      </c>
      <c r="Q214" s="73">
        <v>300000</v>
      </c>
      <c r="R214" s="48">
        <v>0</v>
      </c>
      <c r="S214" s="8" t="s">
        <v>45</v>
      </c>
      <c r="T214" s="8" t="s">
        <v>45</v>
      </c>
      <c r="U214" s="32" t="s">
        <v>46</v>
      </c>
      <c r="V214" s="159">
        <v>44664</v>
      </c>
      <c r="W214" s="60" t="s">
        <v>130</v>
      </c>
      <c r="X214" s="159">
        <v>44743</v>
      </c>
      <c r="Y214" s="159">
        <v>45473</v>
      </c>
      <c r="Z214" s="60" t="s">
        <v>915</v>
      </c>
      <c r="AA214" s="60" t="s">
        <v>525</v>
      </c>
      <c r="AB214" s="60" t="s">
        <v>772</v>
      </c>
      <c r="AC214" s="85">
        <v>0</v>
      </c>
      <c r="AD214" s="85">
        <v>0</v>
      </c>
      <c r="AE214" s="85">
        <v>2</v>
      </c>
      <c r="AF214" s="85">
        <v>2</v>
      </c>
      <c r="AG214" s="308" t="s">
        <v>1212</v>
      </c>
      <c r="AH214" s="205" t="s">
        <v>1213</v>
      </c>
    </row>
    <row r="215" spans="1:34" hidden="1" x14ac:dyDescent="0.35">
      <c r="A215" s="82" t="s">
        <v>287</v>
      </c>
      <c r="B215" s="60" t="s">
        <v>202</v>
      </c>
      <c r="C215" s="84" t="s">
        <v>288</v>
      </c>
      <c r="D215" s="84" t="s">
        <v>1214</v>
      </c>
      <c r="E215" s="60" t="s">
        <v>1079</v>
      </c>
      <c r="F215" s="60" t="s">
        <v>1215</v>
      </c>
      <c r="G215" s="60" t="s">
        <v>46</v>
      </c>
      <c r="H215" s="144" t="s">
        <v>1216</v>
      </c>
      <c r="I215" s="60" t="s">
        <v>152</v>
      </c>
      <c r="J215" s="60">
        <v>5</v>
      </c>
      <c r="K215" s="60" t="s">
        <v>59</v>
      </c>
      <c r="L215" s="73">
        <v>286449</v>
      </c>
      <c r="M215" s="73">
        <v>143224</v>
      </c>
      <c r="N215" s="235">
        <f>SUM(L215,M215)</f>
        <v>429673</v>
      </c>
      <c r="O215" s="157">
        <v>44600</v>
      </c>
      <c r="P215" s="60" t="s">
        <v>130</v>
      </c>
      <c r="Q215" s="73" t="s">
        <v>1217</v>
      </c>
      <c r="R215" s="48">
        <v>107419</v>
      </c>
      <c r="S215" s="8" t="s">
        <v>45</v>
      </c>
      <c r="T215" s="8" t="s">
        <v>45</v>
      </c>
      <c r="U215" s="32">
        <v>881996</v>
      </c>
      <c r="V215" s="159">
        <v>44682</v>
      </c>
      <c r="W215" s="60" t="s">
        <v>198</v>
      </c>
      <c r="X215" s="159">
        <v>44788</v>
      </c>
      <c r="Y215" s="159">
        <v>45518</v>
      </c>
      <c r="Z215" s="60" t="s">
        <v>915</v>
      </c>
      <c r="AA215" s="60" t="s">
        <v>525</v>
      </c>
      <c r="AB215" s="60" t="s">
        <v>772</v>
      </c>
      <c r="AC215" s="85">
        <v>0</v>
      </c>
      <c r="AD215" s="85">
        <v>1</v>
      </c>
      <c r="AE215" s="85">
        <v>0</v>
      </c>
      <c r="AF215" s="85">
        <v>4</v>
      </c>
      <c r="AG215" s="313" t="s">
        <v>1082</v>
      </c>
      <c r="AH215" s="205" t="s">
        <v>1083</v>
      </c>
    </row>
    <row r="216" spans="1:34" ht="14.5" hidden="1" customHeight="1" x14ac:dyDescent="0.35">
      <c r="A216" s="82" t="s">
        <v>1218</v>
      </c>
      <c r="B216" s="60" t="s">
        <v>210</v>
      </c>
      <c r="C216" s="84" t="s">
        <v>211</v>
      </c>
      <c r="D216" s="84" t="s">
        <v>1219</v>
      </c>
      <c r="E216" s="60" t="s">
        <v>786</v>
      </c>
      <c r="F216" s="60" t="s">
        <v>905</v>
      </c>
      <c r="G216" s="60" t="s">
        <v>46</v>
      </c>
      <c r="H216" s="60">
        <v>220174</v>
      </c>
      <c r="I216" s="60" t="s">
        <v>152</v>
      </c>
      <c r="J216" s="60">
        <v>5</v>
      </c>
      <c r="K216" s="60" t="s">
        <v>59</v>
      </c>
      <c r="L216" s="73">
        <v>60000</v>
      </c>
      <c r="M216" s="73">
        <v>6000</v>
      </c>
      <c r="N216" s="235">
        <f>SUM(L216,M216)</f>
        <v>66000</v>
      </c>
      <c r="O216" s="157">
        <v>44628</v>
      </c>
      <c r="P216" s="60" t="s">
        <v>130</v>
      </c>
      <c r="Q216" s="73">
        <v>66000</v>
      </c>
      <c r="R216" s="48">
        <v>0</v>
      </c>
      <c r="S216" s="8" t="s">
        <v>45</v>
      </c>
      <c r="T216" s="8" t="s">
        <v>45</v>
      </c>
      <c r="U216" s="32" t="s">
        <v>46</v>
      </c>
      <c r="V216" s="159">
        <v>44690</v>
      </c>
      <c r="W216" s="60" t="s">
        <v>198</v>
      </c>
      <c r="X216" s="159">
        <v>44757</v>
      </c>
      <c r="Y216" s="159">
        <v>45107</v>
      </c>
      <c r="Z216" s="60" t="s">
        <v>915</v>
      </c>
      <c r="AA216" s="60" t="s">
        <v>525</v>
      </c>
      <c r="AB216" s="60" t="s">
        <v>772</v>
      </c>
      <c r="AC216" s="85">
        <v>0</v>
      </c>
      <c r="AD216" s="85">
        <v>0</v>
      </c>
      <c r="AE216" s="85">
        <v>1</v>
      </c>
      <c r="AF216" s="85">
        <v>0</v>
      </c>
      <c r="AG216" s="313" t="s">
        <v>788</v>
      </c>
      <c r="AH216" s="308" t="s">
        <v>789</v>
      </c>
    </row>
    <row r="217" spans="1:34" x14ac:dyDescent="0.35">
      <c r="A217" s="81" t="s">
        <v>314</v>
      </c>
      <c r="B217" s="44" t="s">
        <v>202</v>
      </c>
      <c r="C217" s="83" t="s">
        <v>624</v>
      </c>
      <c r="D217" s="83" t="s">
        <v>1311</v>
      </c>
      <c r="E217" s="44" t="s">
        <v>87</v>
      </c>
      <c r="F217" s="44" t="s">
        <v>350</v>
      </c>
      <c r="G217" s="44" t="s">
        <v>45</v>
      </c>
      <c r="H217" s="44" t="s">
        <v>1312</v>
      </c>
      <c r="I217" s="44" t="s">
        <v>42</v>
      </c>
      <c r="J217" s="44">
        <v>6</v>
      </c>
      <c r="K217" s="44" t="s">
        <v>59</v>
      </c>
      <c r="L217" s="58">
        <v>813207</v>
      </c>
      <c r="M217" s="58">
        <v>146000</v>
      </c>
      <c r="N217" s="239">
        <f>SUM(L217,M217)</f>
        <v>959207</v>
      </c>
      <c r="O217" s="372">
        <v>44937</v>
      </c>
      <c r="P217" s="341" t="s">
        <v>198</v>
      </c>
      <c r="Q217" s="58" t="s">
        <v>250</v>
      </c>
      <c r="R217" s="58">
        <v>0</v>
      </c>
      <c r="S217" s="58" t="s">
        <v>45</v>
      </c>
      <c r="T217" s="155" t="s">
        <v>45</v>
      </c>
      <c r="U217" s="44" t="s">
        <v>46</v>
      </c>
      <c r="V217" s="376">
        <v>45180</v>
      </c>
      <c r="W217" s="44" t="s">
        <v>198</v>
      </c>
      <c r="X217" s="376">
        <v>45122</v>
      </c>
      <c r="Y217" s="376">
        <v>46217</v>
      </c>
      <c r="Z217" s="44" t="s">
        <v>1256</v>
      </c>
      <c r="AA217" s="44"/>
      <c r="AB217" s="44" t="s">
        <v>1313</v>
      </c>
      <c r="AC217" s="86">
        <v>0</v>
      </c>
      <c r="AD217" s="86">
        <v>1</v>
      </c>
      <c r="AE217" s="86">
        <v>0</v>
      </c>
      <c r="AF217" s="86">
        <v>0</v>
      </c>
      <c r="AG217" s="380"/>
      <c r="AH217" s="315" t="s">
        <v>1314</v>
      </c>
    </row>
    <row r="218" spans="1:34" ht="17.5" hidden="1" customHeight="1" x14ac:dyDescent="0.35">
      <c r="A218" s="82" t="s">
        <v>716</v>
      </c>
      <c r="B218" s="60" t="s">
        <v>210</v>
      </c>
      <c r="C218" s="84" t="s">
        <v>379</v>
      </c>
      <c r="D218" s="84" t="s">
        <v>1223</v>
      </c>
      <c r="E218" s="60" t="s">
        <v>110</v>
      </c>
      <c r="F218" s="60" t="s">
        <v>111</v>
      </c>
      <c r="G218" s="60" t="s">
        <v>112</v>
      </c>
      <c r="H218" s="144" t="s">
        <v>1224</v>
      </c>
      <c r="I218" s="60" t="s">
        <v>42</v>
      </c>
      <c r="J218" s="60">
        <v>5</v>
      </c>
      <c r="K218" s="60" t="s">
        <v>59</v>
      </c>
      <c r="L218" s="73">
        <v>209998</v>
      </c>
      <c r="M218" s="73">
        <v>89999</v>
      </c>
      <c r="N218" s="235">
        <f>SUM(L218,M218)</f>
        <v>299997</v>
      </c>
      <c r="O218" s="157">
        <v>44798</v>
      </c>
      <c r="P218" s="60" t="s">
        <v>198</v>
      </c>
      <c r="Q218" s="73">
        <v>299997</v>
      </c>
      <c r="R218" s="73">
        <v>0</v>
      </c>
      <c r="S218" s="60" t="s">
        <v>276</v>
      </c>
      <c r="T218" s="111" t="s">
        <v>45</v>
      </c>
      <c r="U218" s="60" t="s">
        <v>46</v>
      </c>
      <c r="V218" s="159">
        <v>44982</v>
      </c>
      <c r="W218" s="60" t="s">
        <v>198</v>
      </c>
      <c r="X218" s="159">
        <v>44927</v>
      </c>
      <c r="Y218" s="159">
        <v>45292</v>
      </c>
      <c r="Z218" s="60" t="s">
        <v>915</v>
      </c>
      <c r="AA218" s="60" t="s">
        <v>525</v>
      </c>
      <c r="AB218" s="60" t="s">
        <v>772</v>
      </c>
      <c r="AC218" s="85">
        <v>0</v>
      </c>
      <c r="AD218" s="85">
        <v>0</v>
      </c>
      <c r="AE218" s="85">
        <v>0</v>
      </c>
      <c r="AF218" s="85">
        <v>1</v>
      </c>
      <c r="AG218" s="308" t="s">
        <v>846</v>
      </c>
      <c r="AH218" s="314" t="s">
        <v>847</v>
      </c>
    </row>
    <row r="219" spans="1:34" hidden="1" x14ac:dyDescent="0.35">
      <c r="A219" s="45" t="s">
        <v>1218</v>
      </c>
      <c r="B219" s="32" t="s">
        <v>210</v>
      </c>
      <c r="C219" s="46" t="s">
        <v>211</v>
      </c>
      <c r="D219" s="46" t="s">
        <v>1225</v>
      </c>
      <c r="E219" s="32" t="s">
        <v>110</v>
      </c>
      <c r="F219" s="32" t="s">
        <v>111</v>
      </c>
      <c r="G219" s="32" t="s">
        <v>112</v>
      </c>
      <c r="H219" s="32" t="s">
        <v>1226</v>
      </c>
      <c r="I219" s="32" t="s">
        <v>42</v>
      </c>
      <c r="J219" s="32">
        <v>5</v>
      </c>
      <c r="K219" s="32" t="s">
        <v>59</v>
      </c>
      <c r="L219" s="48">
        <v>810496</v>
      </c>
      <c r="M219" s="48">
        <v>339504</v>
      </c>
      <c r="N219" s="238">
        <f>SUM(L219,M219)</f>
        <v>1150000</v>
      </c>
      <c r="O219" s="88">
        <v>44798</v>
      </c>
      <c r="P219" s="32" t="s">
        <v>198</v>
      </c>
      <c r="Q219" s="48">
        <v>1150000</v>
      </c>
      <c r="R219" s="48">
        <v>0</v>
      </c>
      <c r="S219" s="32" t="s">
        <v>45</v>
      </c>
      <c r="T219" s="20" t="s">
        <v>45</v>
      </c>
      <c r="U219" s="32" t="s">
        <v>46</v>
      </c>
      <c r="V219" s="89">
        <v>44982</v>
      </c>
      <c r="W219" s="32" t="s">
        <v>198</v>
      </c>
      <c r="X219" s="89">
        <v>45139</v>
      </c>
      <c r="Y219" s="89">
        <v>46965</v>
      </c>
      <c r="Z219" s="32" t="s">
        <v>915</v>
      </c>
      <c r="AA219" s="60" t="s">
        <v>525</v>
      </c>
      <c r="AB219" s="32" t="s">
        <v>772</v>
      </c>
      <c r="AC219" s="47">
        <v>0</v>
      </c>
      <c r="AD219" s="47">
        <v>0</v>
      </c>
      <c r="AE219" s="47">
        <v>5</v>
      </c>
      <c r="AF219" s="47">
        <v>1</v>
      </c>
      <c r="AG219" s="310" t="s">
        <v>382</v>
      </c>
      <c r="AH219" s="310" t="s">
        <v>383</v>
      </c>
    </row>
    <row r="220" spans="1:34" ht="26" hidden="1" x14ac:dyDescent="0.35">
      <c r="A220" s="82" t="s">
        <v>1227</v>
      </c>
      <c r="B220" s="60" t="s">
        <v>53</v>
      </c>
      <c r="C220" s="84" t="s">
        <v>54</v>
      </c>
      <c r="D220" s="278" t="s">
        <v>1228</v>
      </c>
      <c r="E220" s="60" t="s">
        <v>1155</v>
      </c>
      <c r="F220" s="60" t="s">
        <v>1229</v>
      </c>
      <c r="G220" s="60" t="s">
        <v>45</v>
      </c>
      <c r="H220" s="60" t="s">
        <v>1230</v>
      </c>
      <c r="I220" s="60" t="s">
        <v>42</v>
      </c>
      <c r="J220" s="60">
        <v>4</v>
      </c>
      <c r="K220" s="60" t="s">
        <v>43</v>
      </c>
      <c r="L220" s="73">
        <v>1023933</v>
      </c>
      <c r="M220" s="73">
        <v>25600</v>
      </c>
      <c r="N220" s="235">
        <f>SUM(L220,M220)</f>
        <v>1049533</v>
      </c>
      <c r="O220" s="157">
        <v>45090</v>
      </c>
      <c r="P220" s="60" t="s">
        <v>198</v>
      </c>
      <c r="Q220" s="73" t="s">
        <v>1231</v>
      </c>
      <c r="R220" s="73">
        <v>0</v>
      </c>
      <c r="S220" s="73" t="s">
        <v>45</v>
      </c>
      <c r="T220" s="111" t="s">
        <v>45</v>
      </c>
      <c r="U220" s="60" t="s">
        <v>46</v>
      </c>
      <c r="V220" s="159">
        <v>45182</v>
      </c>
      <c r="W220" s="60" t="s">
        <v>251</v>
      </c>
      <c r="X220" s="159">
        <v>45200</v>
      </c>
      <c r="Y220" s="159">
        <v>47026</v>
      </c>
      <c r="Z220" s="60" t="s">
        <v>915</v>
      </c>
      <c r="AA220" s="60"/>
      <c r="AB220" s="60" t="s">
        <v>772</v>
      </c>
      <c r="AC220" s="85">
        <v>0</v>
      </c>
      <c r="AD220" s="85">
        <v>1</v>
      </c>
      <c r="AE220" s="85">
        <v>0</v>
      </c>
      <c r="AF220" s="85">
        <v>1</v>
      </c>
      <c r="AG220" s="307" t="s">
        <v>1232</v>
      </c>
      <c r="AH220" s="314" t="s">
        <v>1233</v>
      </c>
    </row>
    <row r="221" spans="1:34" ht="15.65" hidden="1" customHeight="1" x14ac:dyDescent="0.35">
      <c r="A221" s="7" t="s">
        <v>287</v>
      </c>
      <c r="B221" s="61" t="s">
        <v>202</v>
      </c>
      <c r="C221" s="9" t="s">
        <v>288</v>
      </c>
      <c r="D221" s="9" t="s">
        <v>1234</v>
      </c>
      <c r="E221" s="8" t="s">
        <v>1079</v>
      </c>
      <c r="F221" s="8" t="s">
        <v>1235</v>
      </c>
      <c r="G221" s="8" t="s">
        <v>1236</v>
      </c>
      <c r="H221" s="111" t="s">
        <v>1237</v>
      </c>
      <c r="I221" s="8" t="s">
        <v>152</v>
      </c>
      <c r="J221" s="8">
        <v>5</v>
      </c>
      <c r="K221" s="8" t="s">
        <v>59</v>
      </c>
      <c r="L221" s="11">
        <v>147095</v>
      </c>
      <c r="M221" s="11">
        <v>52667</v>
      </c>
      <c r="N221" s="236">
        <f>SUM(L221,M221)</f>
        <v>199762</v>
      </c>
      <c r="O221" s="26">
        <v>43819</v>
      </c>
      <c r="P221" s="32" t="s">
        <v>44</v>
      </c>
      <c r="Q221" s="48">
        <v>120102.27</v>
      </c>
      <c r="R221" s="11">
        <v>66590</v>
      </c>
      <c r="S221" s="32" t="s">
        <v>45</v>
      </c>
      <c r="T221" s="20" t="s">
        <v>45</v>
      </c>
      <c r="U221" s="8" t="s">
        <v>1238</v>
      </c>
      <c r="V221" s="12">
        <v>43952</v>
      </c>
      <c r="W221" s="8" t="s">
        <v>44</v>
      </c>
      <c r="X221" s="12">
        <v>43983</v>
      </c>
      <c r="Y221" s="12">
        <v>44712</v>
      </c>
      <c r="Z221" s="8" t="s">
        <v>915</v>
      </c>
      <c r="AA221" s="61" t="s">
        <v>525</v>
      </c>
      <c r="AB221" s="32" t="s">
        <v>894</v>
      </c>
      <c r="AC221" s="13">
        <v>0</v>
      </c>
      <c r="AD221" s="13">
        <v>1</v>
      </c>
      <c r="AE221" s="13">
        <v>1</v>
      </c>
      <c r="AF221" s="13">
        <v>0</v>
      </c>
      <c r="AG221" s="14" t="s">
        <v>1239</v>
      </c>
      <c r="AH221" s="56" t="s">
        <v>1240</v>
      </c>
    </row>
    <row r="222" spans="1:34" hidden="1" x14ac:dyDescent="0.35">
      <c r="A222" s="45" t="s">
        <v>1241</v>
      </c>
      <c r="B222" s="32" t="s">
        <v>202</v>
      </c>
      <c r="C222" s="46" t="s">
        <v>427</v>
      </c>
      <c r="D222" s="46" t="s">
        <v>1242</v>
      </c>
      <c r="E222" s="32" t="s">
        <v>110</v>
      </c>
      <c r="F222" s="32" t="s">
        <v>111</v>
      </c>
      <c r="G222" s="8" t="s">
        <v>1243</v>
      </c>
      <c r="H222" s="60" t="s">
        <v>1244</v>
      </c>
      <c r="I222" s="8" t="s">
        <v>42</v>
      </c>
      <c r="J222" s="32">
        <v>5</v>
      </c>
      <c r="K222" s="32" t="s">
        <v>59</v>
      </c>
      <c r="L222" s="48">
        <v>746237</v>
      </c>
      <c r="M222" s="48">
        <v>234493</v>
      </c>
      <c r="N222" s="238">
        <f>SUM(L222,M222)</f>
        <v>980730</v>
      </c>
      <c r="O222" s="88">
        <v>44391</v>
      </c>
      <c r="P222" s="32" t="s">
        <v>130</v>
      </c>
      <c r="Q222" s="48">
        <v>980730</v>
      </c>
      <c r="R222" s="48">
        <v>0</v>
      </c>
      <c r="S222" s="32" t="s">
        <v>45</v>
      </c>
      <c r="T222" s="20" t="s">
        <v>45</v>
      </c>
      <c r="U222" s="8" t="s">
        <v>46</v>
      </c>
      <c r="V222" s="89">
        <v>44869</v>
      </c>
      <c r="W222" s="32" t="s">
        <v>130</v>
      </c>
      <c r="X222" s="89">
        <v>44562</v>
      </c>
      <c r="Y222" s="89">
        <v>46022</v>
      </c>
      <c r="Z222" s="32" t="s">
        <v>915</v>
      </c>
      <c r="AA222" s="60" t="s">
        <v>525</v>
      </c>
      <c r="AB222" s="32" t="s">
        <v>1245</v>
      </c>
      <c r="AC222" s="47">
        <v>0</v>
      </c>
      <c r="AD222" s="47">
        <v>2</v>
      </c>
      <c r="AE222" s="47">
        <v>1</v>
      </c>
      <c r="AF222" s="47">
        <v>15</v>
      </c>
      <c r="AG222" s="265" t="s">
        <v>1246</v>
      </c>
      <c r="AH222" s="329" t="s">
        <v>1247</v>
      </c>
    </row>
    <row r="223" spans="1:34" ht="14.5" hidden="1" customHeight="1" x14ac:dyDescent="0.35">
      <c r="A223" s="45" t="s">
        <v>1248</v>
      </c>
      <c r="B223" s="32" t="s">
        <v>176</v>
      </c>
      <c r="C223" s="46" t="s">
        <v>545</v>
      </c>
      <c r="D223" s="46" t="s">
        <v>1249</v>
      </c>
      <c r="E223" s="32" t="s">
        <v>786</v>
      </c>
      <c r="F223" s="32" t="s">
        <v>905</v>
      </c>
      <c r="G223" s="8" t="s">
        <v>46</v>
      </c>
      <c r="H223" s="32" t="s">
        <v>1250</v>
      </c>
      <c r="I223" s="8" t="s">
        <v>152</v>
      </c>
      <c r="J223" s="32">
        <v>5</v>
      </c>
      <c r="K223" s="32" t="s">
        <v>59</v>
      </c>
      <c r="L223" s="48">
        <v>60000</v>
      </c>
      <c r="M223" s="48">
        <v>6000</v>
      </c>
      <c r="N223" s="238">
        <f>SUM(L223,M223)</f>
        <v>66000</v>
      </c>
      <c r="O223" s="88">
        <v>44993</v>
      </c>
      <c r="P223" s="32" t="s">
        <v>198</v>
      </c>
      <c r="Q223" s="48">
        <v>66000</v>
      </c>
      <c r="R223" s="48">
        <v>0</v>
      </c>
      <c r="S223" s="48" t="s">
        <v>45</v>
      </c>
      <c r="T223" s="21" t="s">
        <v>45</v>
      </c>
      <c r="U223" s="8" t="s">
        <v>46</v>
      </c>
      <c r="V223" s="89">
        <v>45054</v>
      </c>
      <c r="W223" s="32" t="s">
        <v>251</v>
      </c>
      <c r="X223" s="89">
        <v>45122</v>
      </c>
      <c r="Y223" s="89">
        <v>45473</v>
      </c>
      <c r="Z223" s="32" t="s">
        <v>915</v>
      </c>
      <c r="AA223" s="32" t="s">
        <v>525</v>
      </c>
      <c r="AB223" s="32" t="s">
        <v>899</v>
      </c>
      <c r="AC223" s="47">
        <v>0</v>
      </c>
      <c r="AD223" s="47">
        <v>0</v>
      </c>
      <c r="AE223" s="47">
        <v>0</v>
      </c>
      <c r="AF223" s="47">
        <v>0</v>
      </c>
      <c r="AG223" s="47" t="s">
        <v>788</v>
      </c>
      <c r="AH223" s="319" t="s">
        <v>789</v>
      </c>
    </row>
    <row r="224" spans="1:34" hidden="1" x14ac:dyDescent="0.35">
      <c r="A224" s="45" t="s">
        <v>1251</v>
      </c>
      <c r="B224" s="32" t="s">
        <v>35</v>
      </c>
      <c r="C224" s="46" t="s">
        <v>126</v>
      </c>
      <c r="D224" s="46" t="s">
        <v>1252</v>
      </c>
      <c r="E224" s="32" t="s">
        <v>786</v>
      </c>
      <c r="F224" s="32" t="s">
        <v>905</v>
      </c>
      <c r="G224" s="8" t="s">
        <v>46</v>
      </c>
      <c r="H224" s="32" t="s">
        <v>1253</v>
      </c>
      <c r="I224" s="8" t="s">
        <v>152</v>
      </c>
      <c r="J224" s="32">
        <v>5</v>
      </c>
      <c r="K224" s="32" t="s">
        <v>59</v>
      </c>
      <c r="L224" s="48">
        <v>60000</v>
      </c>
      <c r="M224" s="48">
        <v>6000</v>
      </c>
      <c r="N224" s="238">
        <f>SUM(L224,M224)</f>
        <v>66000</v>
      </c>
      <c r="O224" s="88">
        <v>44993</v>
      </c>
      <c r="P224" s="32" t="s">
        <v>198</v>
      </c>
      <c r="Q224" s="48">
        <v>66000</v>
      </c>
      <c r="R224" s="48">
        <v>0</v>
      </c>
      <c r="S224" s="48" t="s">
        <v>45</v>
      </c>
      <c r="T224" s="21" t="s">
        <v>45</v>
      </c>
      <c r="U224" s="8" t="s">
        <v>46</v>
      </c>
      <c r="V224" s="89">
        <v>45054</v>
      </c>
      <c r="W224" s="32" t="s">
        <v>251</v>
      </c>
      <c r="X224" s="89">
        <v>45122</v>
      </c>
      <c r="Y224" s="89">
        <v>45473</v>
      </c>
      <c r="Z224" s="32" t="s">
        <v>915</v>
      </c>
      <c r="AA224" s="32" t="s">
        <v>525</v>
      </c>
      <c r="AB224" s="32" t="s">
        <v>899</v>
      </c>
      <c r="AC224" s="47">
        <v>0</v>
      </c>
      <c r="AD224" s="47">
        <v>0</v>
      </c>
      <c r="AE224" s="47">
        <v>2</v>
      </c>
      <c r="AF224" s="47">
        <v>1</v>
      </c>
      <c r="AG224" s="47" t="s">
        <v>788</v>
      </c>
      <c r="AH224" s="319" t="s">
        <v>789</v>
      </c>
    </row>
    <row r="225" spans="1:113" hidden="1" x14ac:dyDescent="0.35">
      <c r="A225" s="147" t="s">
        <v>93</v>
      </c>
      <c r="B225" s="148" t="s">
        <v>244</v>
      </c>
      <c r="C225" s="276" t="s">
        <v>94</v>
      </c>
      <c r="D225" s="83" t="s">
        <v>1254</v>
      </c>
      <c r="E225" s="148" t="s">
        <v>75</v>
      </c>
      <c r="F225" s="148" t="s">
        <v>247</v>
      </c>
      <c r="G225" s="27" t="s">
        <v>248</v>
      </c>
      <c r="H225" s="44" t="s">
        <v>1255</v>
      </c>
      <c r="I225" s="141" t="s">
        <v>42</v>
      </c>
      <c r="J225" s="148">
        <v>5</v>
      </c>
      <c r="K225" s="148" t="s">
        <v>59</v>
      </c>
      <c r="L225" s="295">
        <v>400000</v>
      </c>
      <c r="M225" s="295">
        <v>146983</v>
      </c>
      <c r="N225" s="239">
        <f>SUM(L225,M225)</f>
        <v>546983</v>
      </c>
      <c r="O225" s="340">
        <v>45072</v>
      </c>
      <c r="P225" s="341" t="s">
        <v>198</v>
      </c>
      <c r="Q225" s="58" t="s">
        <v>250</v>
      </c>
      <c r="R225" s="295">
        <v>0</v>
      </c>
      <c r="S225" s="58" t="s">
        <v>45</v>
      </c>
      <c r="T225" s="155" t="s">
        <v>45</v>
      </c>
      <c r="U225" s="27" t="s">
        <v>46</v>
      </c>
      <c r="V225" s="301">
        <v>45306</v>
      </c>
      <c r="W225" s="44" t="s">
        <v>251</v>
      </c>
      <c r="X225" s="301">
        <v>45383</v>
      </c>
      <c r="Y225" s="301">
        <v>46843</v>
      </c>
      <c r="Z225" s="44" t="s">
        <v>1256</v>
      </c>
      <c r="AA225" s="44"/>
      <c r="AB225" s="44" t="s">
        <v>48</v>
      </c>
      <c r="AC225" s="306"/>
      <c r="AD225" s="306"/>
      <c r="AE225" s="306"/>
      <c r="AF225" s="306"/>
      <c r="AG225" s="86" t="s">
        <v>252</v>
      </c>
      <c r="AH225" s="315" t="s">
        <v>253</v>
      </c>
    </row>
    <row r="226" spans="1:113" ht="16.399999999999999" hidden="1" customHeight="1" x14ac:dyDescent="0.35">
      <c r="A226" s="147" t="s">
        <v>745</v>
      </c>
      <c r="B226" s="148" t="s">
        <v>35</v>
      </c>
      <c r="C226" s="276" t="s">
        <v>471</v>
      </c>
      <c r="D226" s="276" t="s">
        <v>1257</v>
      </c>
      <c r="E226" s="148" t="s">
        <v>75</v>
      </c>
      <c r="F226" s="148" t="s">
        <v>247</v>
      </c>
      <c r="G226" s="44" t="s">
        <v>248</v>
      </c>
      <c r="H226" s="148" t="s">
        <v>1258</v>
      </c>
      <c r="I226" s="148" t="s">
        <v>42</v>
      </c>
      <c r="J226" s="148">
        <v>5</v>
      </c>
      <c r="K226" s="148" t="s">
        <v>59</v>
      </c>
      <c r="L226" s="295">
        <v>283850</v>
      </c>
      <c r="M226" s="295">
        <v>116150</v>
      </c>
      <c r="N226" s="239">
        <f>SUM(L226,M226)</f>
        <v>400000</v>
      </c>
      <c r="O226" s="340">
        <v>45072</v>
      </c>
      <c r="P226" s="341" t="s">
        <v>198</v>
      </c>
      <c r="Q226" s="58" t="s">
        <v>250</v>
      </c>
      <c r="R226" s="295">
        <v>0</v>
      </c>
      <c r="S226" s="28" t="s">
        <v>45</v>
      </c>
      <c r="T226" s="155" t="s">
        <v>45</v>
      </c>
      <c r="U226" s="27" t="s">
        <v>46</v>
      </c>
      <c r="V226" s="301">
        <v>45306</v>
      </c>
      <c r="W226" s="44" t="s">
        <v>251</v>
      </c>
      <c r="X226" s="301">
        <v>45413</v>
      </c>
      <c r="Y226" s="301">
        <v>46873</v>
      </c>
      <c r="Z226" s="44" t="s">
        <v>1256</v>
      </c>
      <c r="AA226" s="44"/>
      <c r="AB226" s="148" t="s">
        <v>48</v>
      </c>
      <c r="AC226" s="306"/>
      <c r="AD226" s="306"/>
      <c r="AE226" s="306"/>
      <c r="AF226" s="306"/>
      <c r="AG226" s="86" t="s">
        <v>252</v>
      </c>
      <c r="AH226" s="315" t="s">
        <v>253</v>
      </c>
    </row>
    <row r="227" spans="1:113" ht="16.399999999999999" hidden="1" customHeight="1" x14ac:dyDescent="0.35">
      <c r="A227" s="81" t="s">
        <v>1259</v>
      </c>
      <c r="B227" s="44" t="s">
        <v>210</v>
      </c>
      <c r="C227" s="83" t="s">
        <v>690</v>
      </c>
      <c r="D227" s="83" t="s">
        <v>1260</v>
      </c>
      <c r="E227" s="44" t="s">
        <v>75</v>
      </c>
      <c r="F227" s="44" t="s">
        <v>1261</v>
      </c>
      <c r="G227" s="44" t="s">
        <v>1262</v>
      </c>
      <c r="H227" s="44" t="s">
        <v>1263</v>
      </c>
      <c r="I227" s="44" t="s">
        <v>152</v>
      </c>
      <c r="J227" s="148">
        <v>6</v>
      </c>
      <c r="K227" s="44" t="s">
        <v>43</v>
      </c>
      <c r="L227" s="295">
        <v>16822946</v>
      </c>
      <c r="M227" s="295">
        <v>2649840</v>
      </c>
      <c r="N227" s="239">
        <f>SUM(L227,M227)</f>
        <v>19472786</v>
      </c>
      <c r="O227" s="340">
        <v>45078</v>
      </c>
      <c r="P227" s="341" t="s">
        <v>198</v>
      </c>
      <c r="Q227" s="58" t="s">
        <v>250</v>
      </c>
      <c r="R227" s="295">
        <v>0</v>
      </c>
      <c r="S227" s="28" t="s">
        <v>45</v>
      </c>
      <c r="T227" s="155" t="s">
        <v>233</v>
      </c>
      <c r="U227" s="141" t="s">
        <v>46</v>
      </c>
      <c r="V227" s="301">
        <v>45306</v>
      </c>
      <c r="W227" s="44" t="s">
        <v>251</v>
      </c>
      <c r="X227" s="301">
        <v>45413</v>
      </c>
      <c r="Y227" s="301">
        <v>47238</v>
      </c>
      <c r="Z227" s="148" t="s">
        <v>1256</v>
      </c>
      <c r="AA227" s="44"/>
      <c r="AB227" s="44" t="s">
        <v>48</v>
      </c>
      <c r="AC227" s="306"/>
      <c r="AD227" s="306"/>
      <c r="AE227" s="306"/>
      <c r="AF227" s="306"/>
      <c r="AG227" s="86" t="s">
        <v>1264</v>
      </c>
      <c r="AH227" s="325" t="s">
        <v>1265</v>
      </c>
    </row>
    <row r="228" spans="1:113" ht="13.75" hidden="1" customHeight="1" x14ac:dyDescent="0.35">
      <c r="A228" s="96" t="s">
        <v>209</v>
      </c>
      <c r="B228" s="27" t="s">
        <v>210</v>
      </c>
      <c r="C228" s="71" t="s">
        <v>211</v>
      </c>
      <c r="D228" s="71" t="s">
        <v>1266</v>
      </c>
      <c r="E228" s="27" t="s">
        <v>75</v>
      </c>
      <c r="F228" s="27" t="s">
        <v>1267</v>
      </c>
      <c r="G228" s="27" t="s">
        <v>1268</v>
      </c>
      <c r="H228" s="287" t="s">
        <v>1269</v>
      </c>
      <c r="I228" s="27" t="s">
        <v>152</v>
      </c>
      <c r="J228" s="27">
        <v>6</v>
      </c>
      <c r="K228" s="27" t="s">
        <v>43</v>
      </c>
      <c r="L228" s="28">
        <v>7800000</v>
      </c>
      <c r="M228" s="28">
        <v>3383222</v>
      </c>
      <c r="N228" s="240">
        <f>SUM(L228,M228)</f>
        <v>11183222</v>
      </c>
      <c r="O228" s="342">
        <v>44956</v>
      </c>
      <c r="P228" s="343" t="s">
        <v>198</v>
      </c>
      <c r="Q228" s="58" t="s">
        <v>250</v>
      </c>
      <c r="R228" s="28" t="s">
        <v>233</v>
      </c>
      <c r="S228" s="28" t="s">
        <v>45</v>
      </c>
      <c r="T228" s="155" t="s">
        <v>233</v>
      </c>
      <c r="U228" s="27" t="s">
        <v>1270</v>
      </c>
      <c r="V228" s="74">
        <v>45153</v>
      </c>
      <c r="W228" s="44" t="s">
        <v>251</v>
      </c>
      <c r="X228" s="74">
        <v>45306</v>
      </c>
      <c r="Y228" s="74">
        <v>47132</v>
      </c>
      <c r="Z228" s="44" t="s">
        <v>1256</v>
      </c>
      <c r="AA228" s="27"/>
      <c r="AB228" s="44" t="s">
        <v>48</v>
      </c>
      <c r="AC228" s="75"/>
      <c r="AD228" s="75"/>
      <c r="AE228" s="75"/>
      <c r="AF228" s="75"/>
      <c r="AG228" s="75" t="s">
        <v>996</v>
      </c>
      <c r="AH228" s="106" t="s">
        <v>217</v>
      </c>
    </row>
    <row r="229" spans="1:113" x14ac:dyDescent="0.35">
      <c r="A229" s="259" t="s">
        <v>254</v>
      </c>
      <c r="B229" s="225" t="s">
        <v>35</v>
      </c>
      <c r="C229" s="260" t="s">
        <v>255</v>
      </c>
      <c r="D229" s="260" t="s">
        <v>256</v>
      </c>
      <c r="E229" s="225" t="s">
        <v>87</v>
      </c>
      <c r="F229" s="225" t="s">
        <v>96</v>
      </c>
      <c r="G229" s="2" t="s">
        <v>257</v>
      </c>
      <c r="H229" s="225" t="s">
        <v>258</v>
      </c>
      <c r="I229" s="225" t="s">
        <v>42</v>
      </c>
      <c r="J229" s="225">
        <v>5</v>
      </c>
      <c r="K229" s="225" t="s">
        <v>59</v>
      </c>
      <c r="L229" s="227">
        <v>389673</v>
      </c>
      <c r="M229" s="227">
        <v>160304</v>
      </c>
      <c r="N229" s="233">
        <f>SUM(L229,M229)</f>
        <v>549977</v>
      </c>
      <c r="O229" s="228">
        <v>45133</v>
      </c>
      <c r="P229" s="333" t="s">
        <v>251</v>
      </c>
      <c r="Q229" s="3">
        <v>0</v>
      </c>
      <c r="R229" s="227">
        <v>0</v>
      </c>
      <c r="S229" s="3" t="s">
        <v>45</v>
      </c>
      <c r="T229" s="363" t="s">
        <v>233</v>
      </c>
      <c r="U229" s="2" t="s">
        <v>46</v>
      </c>
      <c r="V229" s="229">
        <v>45261</v>
      </c>
      <c r="W229" s="92" t="s">
        <v>251</v>
      </c>
      <c r="X229" s="229">
        <v>45474</v>
      </c>
      <c r="Y229" s="229">
        <v>47299</v>
      </c>
      <c r="Z229" s="226" t="s">
        <v>47</v>
      </c>
      <c r="AA229" s="2"/>
      <c r="AB229" s="92" t="s">
        <v>48</v>
      </c>
      <c r="AC229" s="230"/>
      <c r="AD229" s="230"/>
      <c r="AE229" s="230"/>
      <c r="AF229" s="230"/>
      <c r="AG229" s="5"/>
      <c r="AH229" s="54" t="s">
        <v>259</v>
      </c>
    </row>
    <row r="230" spans="1:113" x14ac:dyDescent="0.35">
      <c r="A230" s="259" t="s">
        <v>280</v>
      </c>
      <c r="B230" s="225" t="s">
        <v>202</v>
      </c>
      <c r="C230" s="260" t="s">
        <v>281</v>
      </c>
      <c r="D230" s="33" t="s">
        <v>282</v>
      </c>
      <c r="E230" s="225" t="s">
        <v>87</v>
      </c>
      <c r="F230" s="225" t="s">
        <v>96</v>
      </c>
      <c r="G230" s="2" t="s">
        <v>257</v>
      </c>
      <c r="H230" s="226" t="s">
        <v>283</v>
      </c>
      <c r="I230" s="225" t="s">
        <v>42</v>
      </c>
      <c r="J230" s="225">
        <v>5</v>
      </c>
      <c r="K230" s="225" t="s">
        <v>59</v>
      </c>
      <c r="L230" s="227">
        <v>571311.98</v>
      </c>
      <c r="M230" s="227">
        <v>181781.71</v>
      </c>
      <c r="N230" s="233">
        <f>SUM(L230,M230)</f>
        <v>753093.69</v>
      </c>
      <c r="O230" s="228">
        <v>45133</v>
      </c>
      <c r="P230" s="333" t="s">
        <v>251</v>
      </c>
      <c r="Q230" s="121">
        <v>0</v>
      </c>
      <c r="R230" s="227">
        <v>0</v>
      </c>
      <c r="S230" s="3" t="s">
        <v>45</v>
      </c>
      <c r="T230" s="363" t="s">
        <v>45</v>
      </c>
      <c r="U230" s="225" t="s">
        <v>46</v>
      </c>
      <c r="V230" s="229">
        <v>45232</v>
      </c>
      <c r="W230" s="226" t="s">
        <v>251</v>
      </c>
      <c r="X230" s="229"/>
      <c r="Y230" s="229"/>
      <c r="Z230" s="226" t="s">
        <v>47</v>
      </c>
      <c r="AA230" s="2"/>
      <c r="AB230" s="226" t="s">
        <v>284</v>
      </c>
      <c r="AC230" s="230"/>
      <c r="AD230" s="230"/>
      <c r="AE230" s="230"/>
      <c r="AF230" s="230"/>
      <c r="AG230" s="272" t="s">
        <v>285</v>
      </c>
      <c r="AH230" s="54" t="s">
        <v>286</v>
      </c>
    </row>
    <row r="231" spans="1:113" s="29" customFormat="1" ht="26" hidden="1" x14ac:dyDescent="0.35">
      <c r="A231" s="206" t="s">
        <v>1276</v>
      </c>
      <c r="B231" s="141" t="s">
        <v>244</v>
      </c>
      <c r="C231" s="71" t="s">
        <v>1277</v>
      </c>
      <c r="D231" s="207" t="s">
        <v>1278</v>
      </c>
      <c r="E231" s="141" t="s">
        <v>135</v>
      </c>
      <c r="F231" s="141" t="s">
        <v>1279</v>
      </c>
      <c r="G231" s="141" t="s">
        <v>45</v>
      </c>
      <c r="H231" s="148" t="s">
        <v>1280</v>
      </c>
      <c r="I231" s="141" t="s">
        <v>42</v>
      </c>
      <c r="J231" s="141">
        <v>5</v>
      </c>
      <c r="K231" s="27" t="s">
        <v>59</v>
      </c>
      <c r="L231" s="208">
        <v>314442</v>
      </c>
      <c r="M231" s="208">
        <v>135852</v>
      </c>
      <c r="N231" s="240">
        <f>SUM(L231,M231)</f>
        <v>450294</v>
      </c>
      <c r="O231" s="209">
        <v>45155</v>
      </c>
      <c r="P231" s="141" t="s">
        <v>251</v>
      </c>
      <c r="Q231" s="28" t="s">
        <v>250</v>
      </c>
      <c r="R231" s="208">
        <v>0</v>
      </c>
      <c r="S231" s="28" t="s">
        <v>45</v>
      </c>
      <c r="T231" s="155" t="s">
        <v>45</v>
      </c>
      <c r="U231" s="27" t="s">
        <v>46</v>
      </c>
      <c r="V231" s="210">
        <v>45337</v>
      </c>
      <c r="W231" s="27" t="s">
        <v>251</v>
      </c>
      <c r="X231" s="210">
        <v>45425</v>
      </c>
      <c r="Y231" s="210">
        <v>46519</v>
      </c>
      <c r="Z231" s="141" t="s">
        <v>1256</v>
      </c>
      <c r="AA231" s="27"/>
      <c r="AB231" s="27" t="s">
        <v>48</v>
      </c>
      <c r="AC231" s="211"/>
      <c r="AD231" s="211"/>
      <c r="AE231" s="211"/>
      <c r="AF231" s="211"/>
      <c r="AG231" s="75"/>
      <c r="AH231" s="246" t="s">
        <v>1281</v>
      </c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  <c r="CB231" s="31"/>
      <c r="CC231" s="31"/>
      <c r="CD231" s="31"/>
      <c r="CE231" s="31"/>
      <c r="CF231" s="31"/>
      <c r="CG231" s="31"/>
      <c r="CH231" s="31"/>
      <c r="CI231" s="31"/>
      <c r="CJ231" s="31"/>
      <c r="CK231" s="31"/>
      <c r="CL231" s="31"/>
      <c r="CM231" s="31"/>
      <c r="CN231" s="31"/>
      <c r="CO231" s="31"/>
      <c r="CP231" s="31"/>
      <c r="CQ231" s="31"/>
      <c r="CR231" s="31"/>
      <c r="CS231" s="31"/>
      <c r="CT231" s="31"/>
      <c r="CU231" s="31"/>
      <c r="CV231" s="31"/>
      <c r="CW231" s="31"/>
      <c r="CX231" s="31"/>
      <c r="CY231" s="31"/>
      <c r="CZ231" s="31"/>
      <c r="DA231" s="31"/>
      <c r="DB231" s="31"/>
      <c r="DC231" s="31"/>
      <c r="DD231" s="31"/>
      <c r="DE231" s="31"/>
      <c r="DF231" s="31"/>
      <c r="DG231" s="31"/>
      <c r="DH231" s="31"/>
      <c r="DI231" s="31"/>
    </row>
    <row r="232" spans="1:113" ht="14.5" hidden="1" customHeight="1" x14ac:dyDescent="0.35">
      <c r="A232" s="206" t="s">
        <v>1282</v>
      </c>
      <c r="B232" s="141" t="s">
        <v>63</v>
      </c>
      <c r="C232" s="207" t="s">
        <v>590</v>
      </c>
      <c r="D232" s="207" t="s">
        <v>1283</v>
      </c>
      <c r="E232" s="141" t="s">
        <v>66</v>
      </c>
      <c r="F232" s="141" t="s">
        <v>67</v>
      </c>
      <c r="G232" s="141"/>
      <c r="H232" s="148" t="s">
        <v>45</v>
      </c>
      <c r="I232" s="141" t="s">
        <v>42</v>
      </c>
      <c r="J232" s="141">
        <v>5</v>
      </c>
      <c r="K232" s="141" t="s">
        <v>68</v>
      </c>
      <c r="L232" s="208">
        <v>0</v>
      </c>
      <c r="M232" s="208">
        <v>0</v>
      </c>
      <c r="N232" s="240">
        <f>SUM(L232,M232)</f>
        <v>0</v>
      </c>
      <c r="O232" s="209">
        <v>45153</v>
      </c>
      <c r="P232" s="141" t="s">
        <v>251</v>
      </c>
      <c r="Q232" s="295" t="s">
        <v>250</v>
      </c>
      <c r="R232" s="208">
        <v>0</v>
      </c>
      <c r="S232" s="28" t="s">
        <v>45</v>
      </c>
      <c r="T232" s="155" t="s">
        <v>45</v>
      </c>
      <c r="U232" s="141" t="s">
        <v>46</v>
      </c>
      <c r="V232" s="210">
        <v>45291</v>
      </c>
      <c r="W232" s="148" t="s">
        <v>1284</v>
      </c>
      <c r="X232" s="210" t="s">
        <v>46</v>
      </c>
      <c r="Y232" s="210" t="s">
        <v>46</v>
      </c>
      <c r="Z232" s="141" t="s">
        <v>1256</v>
      </c>
      <c r="AA232" s="27"/>
      <c r="AB232" s="148" t="s">
        <v>48</v>
      </c>
      <c r="AC232" s="211"/>
      <c r="AD232" s="211"/>
      <c r="AE232" s="211"/>
      <c r="AF232" s="211"/>
      <c r="AG232" s="75"/>
      <c r="AH232" s="103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  <c r="CB232" s="31"/>
      <c r="CC232" s="31"/>
      <c r="CD232" s="31"/>
      <c r="CE232" s="31"/>
      <c r="CF232" s="31"/>
      <c r="CG232" s="31"/>
      <c r="CH232" s="31"/>
      <c r="CI232" s="31"/>
      <c r="CJ232" s="31"/>
      <c r="CK232" s="31"/>
      <c r="CL232" s="31"/>
      <c r="CM232" s="31"/>
      <c r="CN232" s="31"/>
      <c r="CO232" s="31"/>
      <c r="CP232" s="31"/>
      <c r="CQ232" s="31"/>
      <c r="CR232" s="31"/>
      <c r="CS232" s="31"/>
      <c r="CT232" s="31"/>
      <c r="CU232" s="31"/>
      <c r="CV232" s="31"/>
      <c r="CW232" s="31"/>
      <c r="CX232" s="31"/>
      <c r="CY232" s="31"/>
      <c r="CZ232" s="31"/>
      <c r="DA232" s="31"/>
      <c r="DB232" s="31"/>
      <c r="DC232" s="31"/>
      <c r="DD232" s="31"/>
      <c r="DE232" s="31"/>
      <c r="DF232" s="31"/>
      <c r="DG232" s="31"/>
      <c r="DH232" s="31"/>
      <c r="DI232" s="31"/>
    </row>
    <row r="233" spans="1:113" ht="14.5" hidden="1" customHeight="1" x14ac:dyDescent="0.35">
      <c r="A233" s="96" t="s">
        <v>1276</v>
      </c>
      <c r="B233" s="27" t="s">
        <v>84</v>
      </c>
      <c r="C233" s="71" t="s">
        <v>1277</v>
      </c>
      <c r="D233" s="71" t="s">
        <v>1285</v>
      </c>
      <c r="E233" s="27" t="s">
        <v>135</v>
      </c>
      <c r="F233" s="27" t="s">
        <v>1286</v>
      </c>
      <c r="G233" s="27" t="s">
        <v>1287</v>
      </c>
      <c r="H233" s="44" t="s">
        <v>1288</v>
      </c>
      <c r="I233" s="27" t="s">
        <v>42</v>
      </c>
      <c r="J233" s="27">
        <v>5</v>
      </c>
      <c r="K233" s="27" t="s">
        <v>59</v>
      </c>
      <c r="L233" s="28">
        <v>208616</v>
      </c>
      <c r="M233" s="28">
        <v>91237</v>
      </c>
      <c r="N233" s="240">
        <f>SUM(L233,M233)</f>
        <v>299853</v>
      </c>
      <c r="O233" s="72">
        <v>45121</v>
      </c>
      <c r="P233" s="27" t="s">
        <v>251</v>
      </c>
      <c r="Q233" s="58" t="s">
        <v>250</v>
      </c>
      <c r="R233" s="28">
        <v>0</v>
      </c>
      <c r="S233" s="28" t="s">
        <v>45</v>
      </c>
      <c r="T233" s="155" t="s">
        <v>45</v>
      </c>
      <c r="U233" s="27" t="s">
        <v>46</v>
      </c>
      <c r="V233" s="74">
        <v>45309</v>
      </c>
      <c r="W233" s="44" t="s">
        <v>251</v>
      </c>
      <c r="X233" s="245"/>
      <c r="Y233" s="245"/>
      <c r="Z233" s="141" t="s">
        <v>1256</v>
      </c>
      <c r="AA233" s="27"/>
      <c r="AB233" s="27" t="s">
        <v>284</v>
      </c>
      <c r="AC233" s="97"/>
      <c r="AD233" s="97"/>
      <c r="AE233" s="97"/>
      <c r="AF233" s="97"/>
      <c r="AG233" s="75" t="s">
        <v>1289</v>
      </c>
      <c r="AH233" s="106" t="s">
        <v>1290</v>
      </c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  <c r="CB233" s="31"/>
      <c r="CC233" s="31"/>
      <c r="CD233" s="31"/>
      <c r="CE233" s="31"/>
      <c r="CF233" s="31"/>
      <c r="CG233" s="31"/>
      <c r="CH233" s="31"/>
      <c r="CI233" s="31"/>
      <c r="CJ233" s="31"/>
      <c r="CK233" s="31"/>
      <c r="CL233" s="31"/>
      <c r="CM233" s="31"/>
      <c r="CN233" s="31"/>
      <c r="CO233" s="31"/>
      <c r="CP233" s="31"/>
      <c r="CQ233" s="31"/>
      <c r="CR233" s="31"/>
      <c r="CS233" s="31"/>
      <c r="CT233" s="31"/>
      <c r="CU233" s="31"/>
      <c r="CV233" s="31"/>
      <c r="CW233" s="31"/>
      <c r="CX233" s="31"/>
      <c r="CY233" s="31"/>
      <c r="CZ233" s="31"/>
      <c r="DA233" s="31"/>
      <c r="DB233" s="31"/>
      <c r="DC233" s="31"/>
      <c r="DD233" s="31"/>
      <c r="DE233" s="31"/>
      <c r="DF233" s="31"/>
      <c r="DG233" s="31"/>
      <c r="DH233" s="31"/>
      <c r="DI233" s="31"/>
    </row>
    <row r="234" spans="1:113" ht="14.5" hidden="1" customHeight="1" x14ac:dyDescent="0.35">
      <c r="A234" s="96" t="s">
        <v>1276</v>
      </c>
      <c r="B234" s="27" t="s">
        <v>84</v>
      </c>
      <c r="C234" s="71" t="s">
        <v>1277</v>
      </c>
      <c r="D234" s="71" t="s">
        <v>1291</v>
      </c>
      <c r="E234" s="27" t="s">
        <v>135</v>
      </c>
      <c r="F234" s="27" t="s">
        <v>1292</v>
      </c>
      <c r="G234" s="27" t="s">
        <v>1293</v>
      </c>
      <c r="H234" s="44" t="s">
        <v>1294</v>
      </c>
      <c r="I234" s="27" t="s">
        <v>42</v>
      </c>
      <c r="J234" s="27">
        <v>5</v>
      </c>
      <c r="K234" s="27" t="s">
        <v>59</v>
      </c>
      <c r="L234" s="28">
        <v>204431</v>
      </c>
      <c r="M234" s="28">
        <v>95569</v>
      </c>
      <c r="N234" s="240">
        <f>SUM(L234,M234)</f>
        <v>300000</v>
      </c>
      <c r="O234" s="72">
        <v>45149</v>
      </c>
      <c r="P234" s="27" t="s">
        <v>251</v>
      </c>
      <c r="Q234" s="28" t="s">
        <v>250</v>
      </c>
      <c r="R234" s="28">
        <v>0</v>
      </c>
      <c r="S234" s="28" t="s">
        <v>45</v>
      </c>
      <c r="T234" s="155" t="s">
        <v>45</v>
      </c>
      <c r="U234" s="27" t="s">
        <v>46</v>
      </c>
      <c r="V234" s="74">
        <v>45333</v>
      </c>
      <c r="W234" s="27" t="s">
        <v>251</v>
      </c>
      <c r="X234" s="245"/>
      <c r="Y234" s="245"/>
      <c r="Z234" s="141" t="s">
        <v>1256</v>
      </c>
      <c r="AA234" s="27"/>
      <c r="AB234" s="27" t="s">
        <v>284</v>
      </c>
      <c r="AC234" s="97"/>
      <c r="AD234" s="97"/>
      <c r="AE234" s="97"/>
      <c r="AF234" s="97"/>
      <c r="AG234" s="75" t="s">
        <v>1295</v>
      </c>
      <c r="AH234" s="103" t="s">
        <v>1296</v>
      </c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  <c r="CB234" s="31"/>
      <c r="CC234" s="31"/>
      <c r="CD234" s="31"/>
      <c r="CE234" s="31"/>
      <c r="CF234" s="31"/>
      <c r="CG234" s="31"/>
      <c r="CH234" s="31"/>
      <c r="CI234" s="31"/>
      <c r="CJ234" s="31"/>
      <c r="CK234" s="31"/>
      <c r="CL234" s="31"/>
      <c r="CM234" s="31"/>
      <c r="CN234" s="31"/>
      <c r="CO234" s="31"/>
      <c r="CP234" s="31"/>
      <c r="CQ234" s="31"/>
      <c r="CR234" s="31"/>
      <c r="CS234" s="31"/>
      <c r="CT234" s="31"/>
      <c r="CU234" s="31"/>
      <c r="CV234" s="31"/>
      <c r="CW234" s="31"/>
      <c r="CX234" s="31"/>
      <c r="CY234" s="31"/>
      <c r="CZ234" s="31"/>
      <c r="DA234" s="31"/>
      <c r="DB234" s="31"/>
      <c r="DC234" s="31"/>
      <c r="DD234" s="31"/>
      <c r="DE234" s="31"/>
      <c r="DF234" s="31"/>
      <c r="DG234" s="31"/>
      <c r="DH234" s="31"/>
      <c r="DI234" s="31"/>
    </row>
    <row r="235" spans="1:113" s="29" customFormat="1" ht="15.65" hidden="1" customHeight="1" x14ac:dyDescent="0.35">
      <c r="A235" s="206" t="s">
        <v>280</v>
      </c>
      <c r="B235" s="141" t="s">
        <v>202</v>
      </c>
      <c r="C235" s="207" t="s">
        <v>281</v>
      </c>
      <c r="D235" s="71" t="s">
        <v>1297</v>
      </c>
      <c r="E235" s="27" t="s">
        <v>884</v>
      </c>
      <c r="F235" s="27" t="s">
        <v>1298</v>
      </c>
      <c r="G235" s="27" t="s">
        <v>45</v>
      </c>
      <c r="H235" s="148" t="s">
        <v>1299</v>
      </c>
      <c r="I235" s="27" t="s">
        <v>42</v>
      </c>
      <c r="J235" s="141">
        <v>4</v>
      </c>
      <c r="K235" s="27" t="s">
        <v>59</v>
      </c>
      <c r="L235" s="208">
        <v>228255</v>
      </c>
      <c r="M235" s="208">
        <v>71743</v>
      </c>
      <c r="N235" s="240">
        <v>299998</v>
      </c>
      <c r="O235" s="209">
        <v>45204</v>
      </c>
      <c r="P235" s="27" t="s">
        <v>251</v>
      </c>
      <c r="Q235" s="28" t="s">
        <v>250</v>
      </c>
      <c r="R235" s="208"/>
      <c r="S235" s="28"/>
      <c r="T235" s="155"/>
      <c r="U235" s="141"/>
      <c r="V235" s="210">
        <v>45387</v>
      </c>
      <c r="W235" s="27"/>
      <c r="X235" s="210"/>
      <c r="Y235" s="210"/>
      <c r="Z235" s="27" t="s">
        <v>1256</v>
      </c>
      <c r="AA235" s="27"/>
      <c r="AB235" s="27" t="s">
        <v>284</v>
      </c>
      <c r="AC235" s="211"/>
      <c r="AD235" s="211"/>
      <c r="AE235" s="211"/>
      <c r="AF235" s="211"/>
      <c r="AG235" s="75" t="s">
        <v>1300</v>
      </c>
      <c r="AH235" s="273" t="s">
        <v>1300</v>
      </c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  <c r="CB235" s="31"/>
      <c r="CC235" s="31"/>
      <c r="CD235" s="31"/>
      <c r="CE235" s="31"/>
      <c r="CF235" s="31"/>
      <c r="CG235" s="31"/>
      <c r="CH235" s="31"/>
      <c r="CI235" s="31"/>
      <c r="CJ235" s="31"/>
      <c r="CK235" s="31"/>
      <c r="CL235" s="31"/>
      <c r="CM235" s="31"/>
      <c r="CN235" s="31"/>
      <c r="CO235" s="31"/>
      <c r="CP235" s="31"/>
      <c r="CQ235" s="31"/>
      <c r="CR235" s="31"/>
      <c r="CS235" s="31"/>
      <c r="CT235" s="31"/>
      <c r="CU235" s="31"/>
      <c r="CV235" s="31"/>
      <c r="CW235" s="31"/>
      <c r="CX235" s="31"/>
      <c r="CY235" s="31"/>
      <c r="CZ235" s="31"/>
      <c r="DA235" s="31"/>
      <c r="DB235" s="31"/>
      <c r="DC235" s="31"/>
      <c r="DD235" s="31"/>
      <c r="DE235" s="31"/>
      <c r="DF235" s="31"/>
      <c r="DG235" s="31"/>
      <c r="DH235" s="31"/>
      <c r="DI235" s="31"/>
    </row>
    <row r="236" spans="1:113" s="29" customFormat="1" ht="15.65" hidden="1" customHeight="1" x14ac:dyDescent="0.35">
      <c r="A236" s="206" t="s">
        <v>514</v>
      </c>
      <c r="B236" s="141" t="s">
        <v>363</v>
      </c>
      <c r="C236" s="207" t="s">
        <v>515</v>
      </c>
      <c r="D236" s="207" t="s">
        <v>1301</v>
      </c>
      <c r="E236" s="141" t="s">
        <v>517</v>
      </c>
      <c r="F236" s="141" t="s">
        <v>518</v>
      </c>
      <c r="G236" s="141"/>
      <c r="H236" s="148" t="s">
        <v>1302</v>
      </c>
      <c r="I236" s="141" t="s">
        <v>152</v>
      </c>
      <c r="J236" s="141">
        <v>5</v>
      </c>
      <c r="K236" s="141" t="s">
        <v>68</v>
      </c>
      <c r="L236" s="208">
        <v>6000</v>
      </c>
      <c r="M236" s="208">
        <v>0</v>
      </c>
      <c r="N236" s="240">
        <f>SUM(L236,M236)</f>
        <v>6000</v>
      </c>
      <c r="O236" s="209">
        <v>45182</v>
      </c>
      <c r="P236" s="141" t="s">
        <v>251</v>
      </c>
      <c r="Q236" s="208" t="s">
        <v>250</v>
      </c>
      <c r="R236" s="208">
        <v>0</v>
      </c>
      <c r="S236" s="28" t="s">
        <v>45</v>
      </c>
      <c r="T236" s="155" t="s">
        <v>45</v>
      </c>
      <c r="U236" s="141" t="s">
        <v>46</v>
      </c>
      <c r="V236" s="210">
        <v>45397</v>
      </c>
      <c r="W236" s="141" t="s">
        <v>251</v>
      </c>
      <c r="X236" s="210">
        <v>45474</v>
      </c>
      <c r="Y236" s="210">
        <v>45536</v>
      </c>
      <c r="Z236" s="141" t="s">
        <v>1256</v>
      </c>
      <c r="AA236" s="27"/>
      <c r="AB236" s="141" t="s">
        <v>1303</v>
      </c>
      <c r="AC236" s="211"/>
      <c r="AD236" s="211"/>
      <c r="AE236" s="211"/>
      <c r="AF236" s="211"/>
      <c r="AG236" s="75"/>
      <c r="AH236" s="103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  <c r="CB236" s="31"/>
      <c r="CC236" s="31"/>
      <c r="CD236" s="31"/>
      <c r="CE236" s="31"/>
      <c r="CF236" s="31"/>
      <c r="CG236" s="31"/>
      <c r="CH236" s="31"/>
      <c r="CI236" s="31"/>
      <c r="CJ236" s="31"/>
      <c r="CK236" s="31"/>
      <c r="CL236" s="31"/>
      <c r="CM236" s="31"/>
      <c r="CN236" s="31"/>
      <c r="CO236" s="31"/>
      <c r="CP236" s="31"/>
      <c r="CQ236" s="31"/>
      <c r="CR236" s="31"/>
      <c r="CS236" s="31"/>
      <c r="CT236" s="31"/>
      <c r="CU236" s="31"/>
      <c r="CV236" s="31"/>
      <c r="CW236" s="31"/>
      <c r="CX236" s="31"/>
      <c r="CY236" s="31"/>
      <c r="CZ236" s="31"/>
      <c r="DA236" s="31"/>
      <c r="DB236" s="31"/>
      <c r="DC236" s="31"/>
      <c r="DD236" s="31"/>
      <c r="DE236" s="31"/>
      <c r="DF236" s="31"/>
      <c r="DG236" s="31"/>
      <c r="DH236" s="31"/>
      <c r="DI236" s="31"/>
    </row>
    <row r="237" spans="1:113" ht="14.5" customHeight="1" x14ac:dyDescent="0.35">
      <c r="A237" s="206" t="s">
        <v>745</v>
      </c>
      <c r="B237" s="141" t="s">
        <v>35</v>
      </c>
      <c r="C237" s="207" t="s">
        <v>471</v>
      </c>
      <c r="D237" s="207" t="s">
        <v>1271</v>
      </c>
      <c r="E237" s="141" t="s">
        <v>87</v>
      </c>
      <c r="F237" s="141" t="s">
        <v>96</v>
      </c>
      <c r="G237" s="27" t="s">
        <v>257</v>
      </c>
      <c r="H237" s="367" t="s">
        <v>1272</v>
      </c>
      <c r="I237" s="141" t="s">
        <v>42</v>
      </c>
      <c r="J237" s="141">
        <v>5</v>
      </c>
      <c r="K237" s="141" t="s">
        <v>59</v>
      </c>
      <c r="L237" s="208">
        <v>393193</v>
      </c>
      <c r="M237" s="208">
        <v>156808</v>
      </c>
      <c r="N237" s="240">
        <f>SUM(L237,M237)</f>
        <v>550001</v>
      </c>
      <c r="O237" s="209">
        <v>45133</v>
      </c>
      <c r="P237" s="343" t="s">
        <v>251</v>
      </c>
      <c r="Q237" s="58" t="s">
        <v>250</v>
      </c>
      <c r="R237" s="208">
        <v>0</v>
      </c>
      <c r="S237" s="28" t="s">
        <v>45</v>
      </c>
      <c r="T237" s="155" t="s">
        <v>233</v>
      </c>
      <c r="U237" s="27" t="s">
        <v>46</v>
      </c>
      <c r="V237" s="210">
        <v>45261</v>
      </c>
      <c r="W237" s="44" t="s">
        <v>251</v>
      </c>
      <c r="X237" s="210">
        <v>45474</v>
      </c>
      <c r="Y237" s="210">
        <v>47299</v>
      </c>
      <c r="Z237" s="141" t="s">
        <v>1256</v>
      </c>
      <c r="AA237" s="27"/>
      <c r="AB237" s="27" t="s">
        <v>48</v>
      </c>
      <c r="AC237" s="211"/>
      <c r="AD237" s="211"/>
      <c r="AE237" s="211"/>
      <c r="AF237" s="211"/>
      <c r="AG237" s="75"/>
      <c r="AH237" s="103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  <c r="CB237" s="31"/>
      <c r="CC237" s="31"/>
      <c r="CD237" s="31"/>
      <c r="CE237" s="31"/>
      <c r="CF237" s="31"/>
      <c r="CG237" s="31"/>
      <c r="CH237" s="31"/>
      <c r="CI237" s="31"/>
      <c r="CJ237" s="31"/>
      <c r="CK237" s="31"/>
      <c r="CL237" s="31"/>
      <c r="CM237" s="31"/>
      <c r="CN237" s="31"/>
      <c r="CO237" s="31"/>
      <c r="CP237" s="31"/>
      <c r="CQ237" s="31"/>
      <c r="CR237" s="31"/>
      <c r="CS237" s="31"/>
      <c r="CT237" s="31"/>
      <c r="CU237" s="31"/>
      <c r="CV237" s="31"/>
      <c r="CW237" s="31"/>
      <c r="CX237" s="31"/>
      <c r="CY237" s="31"/>
      <c r="CZ237" s="31"/>
      <c r="DA237" s="31"/>
      <c r="DB237" s="31"/>
      <c r="DC237" s="31"/>
      <c r="DD237" s="31"/>
      <c r="DE237" s="31"/>
      <c r="DF237" s="31"/>
      <c r="DG237" s="31"/>
      <c r="DH237" s="31"/>
      <c r="DI237" s="31"/>
    </row>
    <row r="238" spans="1:113" ht="14.5" customHeight="1" x14ac:dyDescent="0.35">
      <c r="A238" s="206" t="s">
        <v>733</v>
      </c>
      <c r="B238" s="141" t="s">
        <v>202</v>
      </c>
      <c r="C238" s="207" t="s">
        <v>734</v>
      </c>
      <c r="D238" s="207" t="s">
        <v>1273</v>
      </c>
      <c r="E238" s="141" t="s">
        <v>87</v>
      </c>
      <c r="F238" s="141" t="s">
        <v>96</v>
      </c>
      <c r="G238" s="27" t="s">
        <v>257</v>
      </c>
      <c r="H238" s="148" t="s">
        <v>1274</v>
      </c>
      <c r="I238" s="141" t="s">
        <v>42</v>
      </c>
      <c r="J238" s="141">
        <v>5</v>
      </c>
      <c r="K238" s="141" t="s">
        <v>59</v>
      </c>
      <c r="L238" s="368">
        <v>425313</v>
      </c>
      <c r="M238" s="368">
        <v>161640</v>
      </c>
      <c r="N238" s="240">
        <f>SUM(L238,M238)</f>
        <v>586953</v>
      </c>
      <c r="O238" s="209">
        <v>45133</v>
      </c>
      <c r="P238" s="343" t="s">
        <v>251</v>
      </c>
      <c r="Q238" s="28" t="s">
        <v>250</v>
      </c>
      <c r="R238" s="208">
        <v>0</v>
      </c>
      <c r="S238" s="28" t="s">
        <v>276</v>
      </c>
      <c r="T238" s="155" t="s">
        <v>233</v>
      </c>
      <c r="U238" s="27" t="s">
        <v>46</v>
      </c>
      <c r="V238" s="210">
        <v>45261</v>
      </c>
      <c r="W238" s="27" t="s">
        <v>251</v>
      </c>
      <c r="X238" s="210">
        <v>45505</v>
      </c>
      <c r="Y238" s="210">
        <v>47330</v>
      </c>
      <c r="Z238" s="141" t="s">
        <v>1256</v>
      </c>
      <c r="AA238" s="27"/>
      <c r="AB238" s="27" t="s">
        <v>48</v>
      </c>
      <c r="AC238" s="211"/>
      <c r="AD238" s="211"/>
      <c r="AE238" s="211"/>
      <c r="AF238" s="211"/>
      <c r="AG238" s="381"/>
      <c r="AH238" s="386" t="s">
        <v>1275</v>
      </c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  <c r="CB238" s="31"/>
      <c r="CC238" s="31"/>
      <c r="CD238" s="31"/>
      <c r="CE238" s="31"/>
      <c r="CF238" s="31"/>
      <c r="CG238" s="31"/>
      <c r="CH238" s="31"/>
      <c r="CI238" s="31"/>
      <c r="CJ238" s="31"/>
      <c r="CK238" s="31"/>
      <c r="CL238" s="31"/>
      <c r="CM238" s="31"/>
      <c r="CN238" s="31"/>
      <c r="CO238" s="31"/>
      <c r="CP238" s="31"/>
      <c r="CQ238" s="31"/>
      <c r="CR238" s="31"/>
      <c r="CS238" s="31"/>
      <c r="CT238" s="31"/>
      <c r="CU238" s="31"/>
      <c r="CV238" s="31"/>
      <c r="CW238" s="31"/>
      <c r="CX238" s="31"/>
      <c r="CY238" s="31"/>
      <c r="CZ238" s="31"/>
      <c r="DA238" s="31"/>
      <c r="DB238" s="31"/>
      <c r="DC238" s="31"/>
      <c r="DD238" s="31"/>
      <c r="DE238" s="31"/>
      <c r="DF238" s="31"/>
      <c r="DG238" s="31"/>
      <c r="DH238" s="31"/>
      <c r="DI238" s="31"/>
    </row>
    <row r="239" spans="1:113" ht="14.5" hidden="1" customHeight="1" x14ac:dyDescent="0.35">
      <c r="A239" s="206" t="s">
        <v>961</v>
      </c>
      <c r="B239" s="141" t="s">
        <v>35</v>
      </c>
      <c r="C239" s="207" t="s">
        <v>126</v>
      </c>
      <c r="D239" s="207" t="s">
        <v>1315</v>
      </c>
      <c r="E239" s="141" t="s">
        <v>75</v>
      </c>
      <c r="F239" s="141" t="s">
        <v>247</v>
      </c>
      <c r="G239" s="141" t="s">
        <v>248</v>
      </c>
      <c r="H239" s="293" t="s">
        <v>1316</v>
      </c>
      <c r="I239" s="141" t="s">
        <v>42</v>
      </c>
      <c r="J239" s="141">
        <v>5</v>
      </c>
      <c r="K239" s="141" t="s">
        <v>59</v>
      </c>
      <c r="L239" s="297">
        <v>400000</v>
      </c>
      <c r="M239" s="297">
        <v>147640</v>
      </c>
      <c r="N239" s="240">
        <f>SUM(L239,M239)</f>
        <v>547640</v>
      </c>
      <c r="O239" s="342">
        <v>45072</v>
      </c>
      <c r="P239" s="343" t="s">
        <v>198</v>
      </c>
      <c r="Q239" s="208" t="s">
        <v>250</v>
      </c>
      <c r="R239" s="208">
        <v>0</v>
      </c>
      <c r="S239" s="28" t="s">
        <v>45</v>
      </c>
      <c r="T239" s="155" t="s">
        <v>45</v>
      </c>
      <c r="U239" s="141" t="s">
        <v>46</v>
      </c>
      <c r="V239" s="210">
        <v>45164</v>
      </c>
      <c r="W239" s="141" t="s">
        <v>251</v>
      </c>
      <c r="X239" s="210">
        <v>45413</v>
      </c>
      <c r="Y239" s="210">
        <v>46873</v>
      </c>
      <c r="Z239" s="141" t="s">
        <v>1256</v>
      </c>
      <c r="AA239" s="27"/>
      <c r="AB239" s="141" t="s">
        <v>758</v>
      </c>
      <c r="AC239" s="211">
        <v>0</v>
      </c>
      <c r="AD239" s="211">
        <v>1</v>
      </c>
      <c r="AE239" s="211">
        <v>1</v>
      </c>
      <c r="AF239" s="211">
        <v>0</v>
      </c>
      <c r="AG239" s="75" t="s">
        <v>252</v>
      </c>
      <c r="AH239" s="106" t="s">
        <v>253</v>
      </c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  <c r="CB239" s="31"/>
      <c r="CC239" s="31"/>
      <c r="CD239" s="31"/>
      <c r="CE239" s="31"/>
      <c r="CF239" s="31"/>
      <c r="CG239" s="31"/>
      <c r="CH239" s="31"/>
      <c r="CI239" s="31"/>
      <c r="CJ239" s="31"/>
      <c r="CK239" s="31"/>
      <c r="CL239" s="31"/>
      <c r="CM239" s="31"/>
      <c r="CN239" s="31"/>
      <c r="CO239" s="31"/>
      <c r="CP239" s="31"/>
      <c r="CQ239" s="31"/>
      <c r="CR239" s="31"/>
      <c r="CS239" s="31"/>
      <c r="CT239" s="31"/>
      <c r="CU239" s="31"/>
      <c r="CV239" s="31"/>
      <c r="CW239" s="31"/>
      <c r="CX239" s="31"/>
      <c r="CY239" s="31"/>
      <c r="CZ239" s="31"/>
      <c r="DA239" s="31"/>
      <c r="DB239" s="31"/>
      <c r="DC239" s="31"/>
      <c r="DD239" s="31"/>
      <c r="DE239" s="31"/>
      <c r="DF239" s="31"/>
      <c r="DG239" s="31"/>
      <c r="DH239" s="31"/>
      <c r="DI239" s="31"/>
    </row>
    <row r="240" spans="1:113" x14ac:dyDescent="0.35">
      <c r="A240" s="206" t="s">
        <v>1317</v>
      </c>
      <c r="B240" s="141" t="s">
        <v>63</v>
      </c>
      <c r="C240" s="207" t="s">
        <v>1318</v>
      </c>
      <c r="D240" s="207" t="s">
        <v>1319</v>
      </c>
      <c r="E240" s="141" t="s">
        <v>87</v>
      </c>
      <c r="F240" s="141" t="s">
        <v>1320</v>
      </c>
      <c r="G240" s="141" t="s">
        <v>1321</v>
      </c>
      <c r="H240" s="148" t="s">
        <v>1322</v>
      </c>
      <c r="I240" s="141" t="s">
        <v>42</v>
      </c>
      <c r="J240" s="141">
        <v>5</v>
      </c>
      <c r="K240" s="141" t="s">
        <v>59</v>
      </c>
      <c r="L240" s="208">
        <v>178124</v>
      </c>
      <c r="M240" s="208">
        <v>46311</v>
      </c>
      <c r="N240" s="240">
        <f>SUM(L240,M240)</f>
        <v>224435</v>
      </c>
      <c r="O240" s="209">
        <v>45110</v>
      </c>
      <c r="P240" s="343" t="s">
        <v>251</v>
      </c>
      <c r="Q240" s="295" t="s">
        <v>250</v>
      </c>
      <c r="R240" s="208">
        <v>0</v>
      </c>
      <c r="S240" s="28" t="s">
        <v>45</v>
      </c>
      <c r="T240" s="155" t="s">
        <v>45</v>
      </c>
      <c r="U240" s="141" t="s">
        <v>46</v>
      </c>
      <c r="V240" s="210">
        <v>44929</v>
      </c>
      <c r="W240" s="148" t="s">
        <v>1323</v>
      </c>
      <c r="X240" s="210">
        <v>45413</v>
      </c>
      <c r="Y240" s="210">
        <v>46873</v>
      </c>
      <c r="Z240" s="141" t="s">
        <v>1256</v>
      </c>
      <c r="AA240" s="27"/>
      <c r="AB240" s="148" t="s">
        <v>758</v>
      </c>
      <c r="AC240" s="211">
        <v>0</v>
      </c>
      <c r="AD240" s="211">
        <v>0</v>
      </c>
      <c r="AE240" s="211">
        <v>0</v>
      </c>
      <c r="AF240" s="211">
        <v>2</v>
      </c>
      <c r="AG240" s="75" t="s">
        <v>1324</v>
      </c>
      <c r="AH240" s="106" t="s">
        <v>1325</v>
      </c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  <c r="CB240" s="31"/>
      <c r="CC240" s="31"/>
      <c r="CD240" s="31"/>
      <c r="CE240" s="31"/>
      <c r="CF240" s="31"/>
      <c r="CG240" s="31"/>
      <c r="CH240" s="31"/>
      <c r="CI240" s="31"/>
      <c r="CJ240" s="31"/>
      <c r="CK240" s="31"/>
      <c r="CL240" s="31"/>
      <c r="CM240" s="31"/>
      <c r="CN240" s="31"/>
      <c r="CO240" s="31"/>
      <c r="CP240" s="31"/>
      <c r="CQ240" s="31"/>
      <c r="CR240" s="31"/>
      <c r="CS240" s="31"/>
      <c r="CT240" s="31"/>
      <c r="CU240" s="31"/>
      <c r="CV240" s="31"/>
      <c r="CW240" s="31"/>
      <c r="CX240" s="31"/>
      <c r="CY240" s="31"/>
      <c r="CZ240" s="31"/>
      <c r="DA240" s="31"/>
      <c r="DB240" s="31"/>
      <c r="DC240" s="31"/>
      <c r="DD240" s="31"/>
      <c r="DE240" s="31"/>
      <c r="DF240" s="31"/>
      <c r="DG240" s="31"/>
      <c r="DH240" s="31"/>
      <c r="DI240" s="31"/>
    </row>
    <row r="241" spans="1:113" hidden="1" x14ac:dyDescent="0.35">
      <c r="A241" s="206" t="s">
        <v>1326</v>
      </c>
      <c r="B241" s="141" t="s">
        <v>210</v>
      </c>
      <c r="C241" s="71" t="s">
        <v>211</v>
      </c>
      <c r="D241" s="279" t="s">
        <v>1327</v>
      </c>
      <c r="E241" s="27" t="s">
        <v>75</v>
      </c>
      <c r="F241" s="27" t="s">
        <v>1328</v>
      </c>
      <c r="G241" s="27" t="s">
        <v>1329</v>
      </c>
      <c r="H241" s="44" t="s">
        <v>1330</v>
      </c>
      <c r="I241" s="27" t="s">
        <v>42</v>
      </c>
      <c r="J241" s="141">
        <v>5</v>
      </c>
      <c r="K241" s="27" t="s">
        <v>59</v>
      </c>
      <c r="L241" s="208">
        <v>500000</v>
      </c>
      <c r="M241" s="208">
        <v>199168</v>
      </c>
      <c r="N241" s="240">
        <f>SUM(L241,M241)</f>
        <v>699168</v>
      </c>
      <c r="O241" s="342">
        <v>45197</v>
      </c>
      <c r="P241" s="343" t="s">
        <v>251</v>
      </c>
      <c r="Q241" s="58" t="s">
        <v>250</v>
      </c>
      <c r="R241" s="208">
        <v>0</v>
      </c>
      <c r="S241" s="28" t="s">
        <v>45</v>
      </c>
      <c r="T241" s="155" t="s">
        <v>45</v>
      </c>
      <c r="U241" s="27" t="s">
        <v>45</v>
      </c>
      <c r="V241" s="210">
        <v>45379</v>
      </c>
      <c r="W241" s="44" t="s">
        <v>251</v>
      </c>
      <c r="X241" s="210">
        <v>45474</v>
      </c>
      <c r="Y241" s="210">
        <v>46935</v>
      </c>
      <c r="Z241" s="27" t="s">
        <v>1256</v>
      </c>
      <c r="AA241" s="27"/>
      <c r="AB241" s="27" t="s">
        <v>758</v>
      </c>
      <c r="AC241" s="211">
        <v>0</v>
      </c>
      <c r="AD241" s="211">
        <v>0</v>
      </c>
      <c r="AE241" s="211">
        <v>0</v>
      </c>
      <c r="AF241" s="211">
        <v>0</v>
      </c>
      <c r="AG241" s="75"/>
      <c r="AH241" s="258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  <c r="CB241" s="31"/>
      <c r="CC241" s="31"/>
      <c r="CD241" s="31"/>
      <c r="CE241" s="31"/>
      <c r="CF241" s="31"/>
      <c r="CG241" s="31"/>
      <c r="CH241" s="31"/>
      <c r="CI241" s="31"/>
      <c r="CJ241" s="31"/>
      <c r="CK241" s="31"/>
      <c r="CL241" s="31"/>
      <c r="CM241" s="31"/>
      <c r="CN241" s="31"/>
      <c r="CO241" s="31"/>
      <c r="CP241" s="31"/>
      <c r="CQ241" s="31"/>
      <c r="CR241" s="31"/>
      <c r="CS241" s="31"/>
      <c r="CT241" s="31"/>
      <c r="CU241" s="31"/>
      <c r="CV241" s="31"/>
      <c r="CW241" s="31"/>
      <c r="CX241" s="31"/>
      <c r="CY241" s="31"/>
      <c r="CZ241" s="31"/>
      <c r="DA241" s="31"/>
      <c r="DB241" s="31"/>
      <c r="DC241" s="31"/>
      <c r="DD241" s="31"/>
      <c r="DE241" s="31"/>
      <c r="DF241" s="31"/>
      <c r="DG241" s="31"/>
      <c r="DH241" s="31"/>
      <c r="DI241" s="31"/>
    </row>
    <row r="242" spans="1:113" ht="15.65" hidden="1" customHeight="1" x14ac:dyDescent="0.35">
      <c r="A242" s="206" t="s">
        <v>1331</v>
      </c>
      <c r="B242" s="27" t="s">
        <v>35</v>
      </c>
      <c r="C242" s="71" t="s">
        <v>1305</v>
      </c>
      <c r="D242" s="279" t="s">
        <v>1332</v>
      </c>
      <c r="E242" s="27" t="s">
        <v>687</v>
      </c>
      <c r="F242" s="27" t="s">
        <v>1333</v>
      </c>
      <c r="G242" s="27" t="s">
        <v>45</v>
      </c>
      <c r="H242" s="44" t="s">
        <v>1334</v>
      </c>
      <c r="I242" s="27" t="s">
        <v>42</v>
      </c>
      <c r="J242" s="141">
        <v>5</v>
      </c>
      <c r="K242" s="27" t="s">
        <v>43</v>
      </c>
      <c r="L242" s="208">
        <v>333333</v>
      </c>
      <c r="M242" s="208">
        <v>66667</v>
      </c>
      <c r="N242" s="240">
        <f>SUM(L242,M242)</f>
        <v>400000</v>
      </c>
      <c r="O242" s="209">
        <v>45210</v>
      </c>
      <c r="P242" s="27" t="s">
        <v>251</v>
      </c>
      <c r="Q242" s="58" t="s">
        <v>250</v>
      </c>
      <c r="R242" s="208">
        <v>0</v>
      </c>
      <c r="S242" s="28" t="s">
        <v>45</v>
      </c>
      <c r="T242" s="155" t="s">
        <v>45</v>
      </c>
      <c r="U242" s="27" t="s">
        <v>45</v>
      </c>
      <c r="V242" s="210">
        <v>45393</v>
      </c>
      <c r="W242" s="44" t="s">
        <v>251</v>
      </c>
      <c r="X242" s="210">
        <v>45536</v>
      </c>
      <c r="Y242" s="210">
        <v>46265</v>
      </c>
      <c r="Z242" s="27" t="s">
        <v>1256</v>
      </c>
      <c r="AA242" s="27"/>
      <c r="AB242" s="44" t="s">
        <v>758</v>
      </c>
      <c r="AC242" s="211">
        <v>0</v>
      </c>
      <c r="AD242" s="211">
        <v>0</v>
      </c>
      <c r="AE242" s="211">
        <v>0</v>
      </c>
      <c r="AF242" s="211">
        <v>0</v>
      </c>
      <c r="AG242" s="75"/>
      <c r="AH242" s="258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  <c r="CB242" s="31"/>
      <c r="CC242" s="31"/>
      <c r="CD242" s="31"/>
      <c r="CE242" s="31"/>
      <c r="CF242" s="31"/>
      <c r="CG242" s="31"/>
      <c r="CH242" s="31"/>
      <c r="CI242" s="31"/>
      <c r="CJ242" s="31"/>
      <c r="CK242" s="31"/>
      <c r="CL242" s="31"/>
      <c r="CM242" s="31"/>
      <c r="CN242" s="31"/>
      <c r="CO242" s="31"/>
      <c r="CP242" s="31"/>
      <c r="CQ242" s="31"/>
      <c r="CR242" s="31"/>
      <c r="CS242" s="31"/>
      <c r="CT242" s="31"/>
      <c r="CU242" s="31"/>
      <c r="CV242" s="31"/>
      <c r="CW242" s="31"/>
      <c r="CX242" s="31"/>
      <c r="CY242" s="31"/>
      <c r="CZ242" s="31"/>
      <c r="DA242" s="31"/>
      <c r="DB242" s="31"/>
      <c r="DC242" s="31"/>
      <c r="DD242" s="31"/>
      <c r="DE242" s="31"/>
      <c r="DF242" s="31"/>
      <c r="DG242" s="31"/>
      <c r="DH242" s="31"/>
      <c r="DI242" s="31"/>
    </row>
    <row r="243" spans="1:113" s="29" customFormat="1" ht="15.65" hidden="1" customHeight="1" x14ac:dyDescent="0.35">
      <c r="A243" s="206" t="s">
        <v>1335</v>
      </c>
      <c r="B243" s="27" t="s">
        <v>35</v>
      </c>
      <c r="C243" s="71" t="s">
        <v>156</v>
      </c>
      <c r="D243" s="207" t="s">
        <v>1336</v>
      </c>
      <c r="E243" s="141" t="s">
        <v>308</v>
      </c>
      <c r="F243" s="141" t="s">
        <v>1337</v>
      </c>
      <c r="G243" s="141" t="s">
        <v>45</v>
      </c>
      <c r="H243" s="148" t="s">
        <v>1338</v>
      </c>
      <c r="I243" s="141" t="s">
        <v>42</v>
      </c>
      <c r="J243" s="141">
        <v>4</v>
      </c>
      <c r="K243" s="141" t="s">
        <v>59</v>
      </c>
      <c r="L243" s="208">
        <v>229367</v>
      </c>
      <c r="M243" s="208">
        <v>0</v>
      </c>
      <c r="N243" s="240">
        <f>SUM(L243,M243)</f>
        <v>229367</v>
      </c>
      <c r="O243" s="209">
        <v>45152</v>
      </c>
      <c r="P243" s="141" t="s">
        <v>251</v>
      </c>
      <c r="Q243" s="208" t="s">
        <v>250</v>
      </c>
      <c r="R243" s="208">
        <v>0</v>
      </c>
      <c r="S243" s="28" t="s">
        <v>45</v>
      </c>
      <c r="T243" s="155" t="s">
        <v>45</v>
      </c>
      <c r="U243" s="141" t="s">
        <v>45</v>
      </c>
      <c r="V243" s="210">
        <v>45334</v>
      </c>
      <c r="W243" s="141" t="s">
        <v>251</v>
      </c>
      <c r="X243" s="210">
        <v>45505</v>
      </c>
      <c r="Y243" s="210">
        <v>45869</v>
      </c>
      <c r="Z243" s="141" t="s">
        <v>1256</v>
      </c>
      <c r="AA243" s="27"/>
      <c r="AB243" s="141" t="s">
        <v>758</v>
      </c>
      <c r="AC243" s="211">
        <v>0</v>
      </c>
      <c r="AD243" s="211">
        <v>0</v>
      </c>
      <c r="AE243" s="211">
        <v>0</v>
      </c>
      <c r="AF243" s="211">
        <v>0</v>
      </c>
      <c r="AG243" s="75"/>
      <c r="AH243" s="258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  <c r="CB243" s="31"/>
      <c r="CC243" s="31"/>
      <c r="CD243" s="31"/>
      <c r="CE243" s="31"/>
      <c r="CF243" s="31"/>
      <c r="CG243" s="31"/>
      <c r="CH243" s="31"/>
      <c r="CI243" s="31"/>
      <c r="CJ243" s="31"/>
      <c r="CK243" s="31"/>
      <c r="CL243" s="31"/>
      <c r="CM243" s="31"/>
      <c r="CN243" s="31"/>
      <c r="CO243" s="31"/>
      <c r="CP243" s="31"/>
      <c r="CQ243" s="31"/>
      <c r="CR243" s="31"/>
      <c r="CS243" s="31"/>
      <c r="CT243" s="31"/>
      <c r="CU243" s="31"/>
      <c r="CV243" s="31"/>
      <c r="CW243" s="31"/>
      <c r="CX243" s="31"/>
      <c r="CY243" s="31"/>
      <c r="CZ243" s="31"/>
      <c r="DA243" s="31"/>
      <c r="DB243" s="31"/>
      <c r="DC243" s="31"/>
      <c r="DD243" s="31"/>
      <c r="DE243" s="31"/>
      <c r="DF243" s="31"/>
      <c r="DG243" s="31"/>
      <c r="DH243" s="31"/>
      <c r="DI243" s="31"/>
    </row>
    <row r="244" spans="1:113" s="29" customFormat="1" ht="15.65" hidden="1" customHeight="1" x14ac:dyDescent="0.35">
      <c r="A244" s="206" t="s">
        <v>1339</v>
      </c>
      <c r="B244" s="141" t="s">
        <v>210</v>
      </c>
      <c r="C244" s="207" t="s">
        <v>211</v>
      </c>
      <c r="D244" s="71" t="s">
        <v>1340</v>
      </c>
      <c r="E244" s="141" t="s">
        <v>75</v>
      </c>
      <c r="F244" s="141" t="s">
        <v>1341</v>
      </c>
      <c r="G244" s="27" t="s">
        <v>1329</v>
      </c>
      <c r="H244" s="148" t="s">
        <v>1342</v>
      </c>
      <c r="I244" s="141" t="s">
        <v>42</v>
      </c>
      <c r="J244" s="141">
        <v>5</v>
      </c>
      <c r="K244" s="141" t="s">
        <v>59</v>
      </c>
      <c r="L244" s="208">
        <v>475000</v>
      </c>
      <c r="M244" s="208">
        <v>210120</v>
      </c>
      <c r="N244" s="240">
        <f>SUM(L244,M244)</f>
        <v>685120</v>
      </c>
      <c r="O244" s="342">
        <v>45196</v>
      </c>
      <c r="P244" s="343" t="s">
        <v>251</v>
      </c>
      <c r="Q244" s="208" t="s">
        <v>250</v>
      </c>
      <c r="R244" s="208">
        <v>0</v>
      </c>
      <c r="S244" s="28" t="s">
        <v>45</v>
      </c>
      <c r="T244" s="155" t="s">
        <v>45</v>
      </c>
      <c r="U244" s="141" t="s">
        <v>45</v>
      </c>
      <c r="V244" s="210">
        <v>45378</v>
      </c>
      <c r="W244" s="141" t="s">
        <v>251</v>
      </c>
      <c r="X244" s="210" t="s">
        <v>1343</v>
      </c>
      <c r="Y244" s="210">
        <v>46934</v>
      </c>
      <c r="Z244" s="141" t="s">
        <v>1256</v>
      </c>
      <c r="AA244" s="27"/>
      <c r="AB244" s="141" t="s">
        <v>758</v>
      </c>
      <c r="AC244" s="211">
        <v>0</v>
      </c>
      <c r="AD244" s="211">
        <v>1</v>
      </c>
      <c r="AE244" s="211">
        <v>0</v>
      </c>
      <c r="AF244" s="211">
        <v>2</v>
      </c>
      <c r="AG244" s="75" t="s">
        <v>1344</v>
      </c>
      <c r="AH244" s="258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  <c r="CC244" s="31"/>
      <c r="CD244" s="31"/>
      <c r="CE244" s="31"/>
      <c r="CF244" s="31"/>
      <c r="CG244" s="31"/>
      <c r="CH244" s="31"/>
      <c r="CI244" s="31"/>
      <c r="CJ244" s="31"/>
      <c r="CK244" s="31"/>
      <c r="CL244" s="31"/>
      <c r="CM244" s="31"/>
      <c r="CN244" s="31"/>
      <c r="CO244" s="31"/>
      <c r="CP244" s="31"/>
      <c r="CQ244" s="31"/>
      <c r="CR244" s="31"/>
      <c r="CS244" s="31"/>
      <c r="CT244" s="31"/>
      <c r="CU244" s="31"/>
      <c r="CV244" s="31"/>
      <c r="CW244" s="31"/>
      <c r="CX244" s="31"/>
      <c r="CY244" s="31"/>
      <c r="CZ244" s="31"/>
      <c r="DA244" s="31"/>
      <c r="DB244" s="31"/>
      <c r="DC244" s="31"/>
      <c r="DD244" s="31"/>
      <c r="DE244" s="31"/>
      <c r="DF244" s="31"/>
      <c r="DG244" s="31"/>
      <c r="DH244" s="31"/>
      <c r="DI244" s="31"/>
    </row>
    <row r="245" spans="1:113" s="29" customFormat="1" ht="15.65" customHeight="1" x14ac:dyDescent="0.35">
      <c r="A245" s="206" t="s">
        <v>1345</v>
      </c>
      <c r="B245" s="141" t="s">
        <v>1148</v>
      </c>
      <c r="C245" s="207" t="s">
        <v>281</v>
      </c>
      <c r="D245" s="207" t="s">
        <v>1346</v>
      </c>
      <c r="E245" s="141" t="s">
        <v>87</v>
      </c>
      <c r="F245" s="141" t="s">
        <v>1347</v>
      </c>
      <c r="G245" s="141" t="s">
        <v>45</v>
      </c>
      <c r="H245" s="148" t="s">
        <v>1348</v>
      </c>
      <c r="I245" s="141" t="s">
        <v>42</v>
      </c>
      <c r="J245" s="141">
        <v>5</v>
      </c>
      <c r="K245" s="141" t="s">
        <v>43</v>
      </c>
      <c r="L245" s="208">
        <v>974314</v>
      </c>
      <c r="M245" s="208">
        <v>405734</v>
      </c>
      <c r="N245" s="240">
        <f>SUM(L245,M245)</f>
        <v>1380048</v>
      </c>
      <c r="O245" s="209">
        <v>45155</v>
      </c>
      <c r="P245" s="343" t="s">
        <v>251</v>
      </c>
      <c r="Q245" s="208" t="s">
        <v>250</v>
      </c>
      <c r="R245" s="208">
        <v>0</v>
      </c>
      <c r="S245" s="28" t="s">
        <v>45</v>
      </c>
      <c r="T245" s="155" t="s">
        <v>45</v>
      </c>
      <c r="U245" s="141" t="s">
        <v>45</v>
      </c>
      <c r="V245" s="210">
        <v>45399</v>
      </c>
      <c r="W245" s="141" t="s">
        <v>251</v>
      </c>
      <c r="X245" s="210">
        <v>45413</v>
      </c>
      <c r="Y245" s="210">
        <v>47238</v>
      </c>
      <c r="Z245" s="141" t="s">
        <v>1256</v>
      </c>
      <c r="AA245" s="27"/>
      <c r="AB245" s="141" t="s">
        <v>758</v>
      </c>
      <c r="AC245" s="211">
        <v>0</v>
      </c>
      <c r="AD245" s="211">
        <v>1</v>
      </c>
      <c r="AE245" s="211">
        <v>0</v>
      </c>
      <c r="AF245" s="211">
        <v>0</v>
      </c>
      <c r="AG245" s="75"/>
      <c r="AH245" s="258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  <c r="CB245" s="31"/>
      <c r="CC245" s="31"/>
      <c r="CD245" s="31"/>
      <c r="CE245" s="31"/>
      <c r="CF245" s="31"/>
      <c r="CG245" s="31"/>
      <c r="CH245" s="31"/>
      <c r="CI245" s="31"/>
      <c r="CJ245" s="31"/>
      <c r="CK245" s="31"/>
      <c r="CL245" s="31"/>
      <c r="CM245" s="31"/>
      <c r="CN245" s="31"/>
      <c r="CO245" s="31"/>
      <c r="CP245" s="31"/>
      <c r="CQ245" s="31"/>
      <c r="CR245" s="31"/>
      <c r="CS245" s="31"/>
      <c r="CT245" s="31"/>
      <c r="CU245" s="31"/>
      <c r="CV245" s="31"/>
      <c r="CW245" s="31"/>
      <c r="CX245" s="31"/>
      <c r="CY245" s="31"/>
      <c r="CZ245" s="31"/>
      <c r="DA245" s="31"/>
      <c r="DB245" s="31"/>
      <c r="DC245" s="31"/>
      <c r="DD245" s="31"/>
      <c r="DE245" s="31"/>
      <c r="DF245" s="31"/>
      <c r="DG245" s="31"/>
      <c r="DH245" s="31"/>
      <c r="DI245" s="31"/>
    </row>
    <row r="246" spans="1:113" ht="15.65" hidden="1" customHeight="1" x14ac:dyDescent="0.35">
      <c r="A246" s="206" t="s">
        <v>1349</v>
      </c>
      <c r="B246" s="141" t="s">
        <v>35</v>
      </c>
      <c r="C246" s="207" t="s">
        <v>126</v>
      </c>
      <c r="D246" s="207" t="s">
        <v>1350</v>
      </c>
      <c r="E246" s="141" t="s">
        <v>75</v>
      </c>
      <c r="F246" s="141" t="s">
        <v>1341</v>
      </c>
      <c r="G246" s="27" t="s">
        <v>1329</v>
      </c>
      <c r="H246" s="148" t="s">
        <v>1351</v>
      </c>
      <c r="I246" s="141" t="s">
        <v>42</v>
      </c>
      <c r="J246" s="141">
        <v>5</v>
      </c>
      <c r="K246" s="141" t="s">
        <v>59</v>
      </c>
      <c r="L246" s="208">
        <v>400000</v>
      </c>
      <c r="M246" s="208">
        <v>148064</v>
      </c>
      <c r="N246" s="240">
        <f>SUM(L246,M246)</f>
        <v>548064</v>
      </c>
      <c r="O246" s="342">
        <v>45070</v>
      </c>
      <c r="P246" s="343" t="s">
        <v>198</v>
      </c>
      <c r="Q246" s="208" t="s">
        <v>250</v>
      </c>
      <c r="R246" s="208">
        <v>0</v>
      </c>
      <c r="S246" s="28" t="s">
        <v>45</v>
      </c>
      <c r="T246" s="155" t="s">
        <v>45</v>
      </c>
      <c r="U246" s="141" t="s">
        <v>525</v>
      </c>
      <c r="V246" s="210">
        <v>45254</v>
      </c>
      <c r="W246" s="141" t="s">
        <v>251</v>
      </c>
      <c r="X246" s="210">
        <v>45299</v>
      </c>
      <c r="Y246" s="210">
        <v>46759</v>
      </c>
      <c r="Z246" s="141" t="s">
        <v>1256</v>
      </c>
      <c r="AA246" s="27"/>
      <c r="AB246" s="141" t="s">
        <v>758</v>
      </c>
      <c r="AC246" s="211">
        <v>0</v>
      </c>
      <c r="AD246" s="211">
        <v>2</v>
      </c>
      <c r="AE246" s="211">
        <v>0</v>
      </c>
      <c r="AF246" s="211">
        <v>0</v>
      </c>
      <c r="AG246" s="75"/>
      <c r="AH246" s="258"/>
    </row>
    <row r="247" spans="1:113" ht="15.65" hidden="1" customHeight="1" x14ac:dyDescent="0.35">
      <c r="A247" s="96" t="s">
        <v>1276</v>
      </c>
      <c r="B247" s="27" t="s">
        <v>244</v>
      </c>
      <c r="C247" s="71" t="s">
        <v>1352</v>
      </c>
      <c r="D247" s="281" t="s">
        <v>1353</v>
      </c>
      <c r="E247" s="27" t="s">
        <v>822</v>
      </c>
      <c r="F247" s="27" t="s">
        <v>823</v>
      </c>
      <c r="G247" s="27" t="s">
        <v>46</v>
      </c>
      <c r="H247" s="44" t="s">
        <v>1354</v>
      </c>
      <c r="I247" s="27" t="s">
        <v>42</v>
      </c>
      <c r="J247" s="27">
        <v>4</v>
      </c>
      <c r="K247" s="27" t="s">
        <v>59</v>
      </c>
      <c r="L247" s="28">
        <v>309324</v>
      </c>
      <c r="M247" s="28">
        <v>0</v>
      </c>
      <c r="N247" s="240">
        <f>SUM(L247,M247)</f>
        <v>309324</v>
      </c>
      <c r="O247" s="72">
        <v>45043</v>
      </c>
      <c r="P247" s="27" t="s">
        <v>198</v>
      </c>
      <c r="Q247" s="28" t="s">
        <v>250</v>
      </c>
      <c r="R247" s="28">
        <v>309324</v>
      </c>
      <c r="S247" s="28" t="s">
        <v>45</v>
      </c>
      <c r="T247" s="149" t="s">
        <v>45</v>
      </c>
      <c r="U247" s="27" t="s">
        <v>46</v>
      </c>
      <c r="V247" s="74">
        <v>45114</v>
      </c>
      <c r="W247" s="27" t="s">
        <v>251</v>
      </c>
      <c r="X247" s="74">
        <v>45292</v>
      </c>
      <c r="Y247" s="74">
        <v>46387</v>
      </c>
      <c r="Z247" s="27" t="s">
        <v>1256</v>
      </c>
      <c r="AA247" s="27"/>
      <c r="AB247" s="27" t="s">
        <v>772</v>
      </c>
      <c r="AC247" s="75">
        <v>1</v>
      </c>
      <c r="AD247" s="75">
        <v>1</v>
      </c>
      <c r="AE247" s="75">
        <v>0</v>
      </c>
      <c r="AF247" s="75">
        <v>0</v>
      </c>
      <c r="AG247" s="75" t="s">
        <v>1355</v>
      </c>
      <c r="AH247" s="103" t="s">
        <v>1356</v>
      </c>
    </row>
    <row r="248" spans="1:113" ht="15.65" hidden="1" customHeight="1" x14ac:dyDescent="0.35">
      <c r="A248" s="96" t="s">
        <v>1357</v>
      </c>
      <c r="B248" s="27" t="s">
        <v>53</v>
      </c>
      <c r="C248" s="71" t="s">
        <v>784</v>
      </c>
      <c r="D248" s="281" t="s">
        <v>1358</v>
      </c>
      <c r="E248" s="27" t="s">
        <v>75</v>
      </c>
      <c r="F248" s="27" t="s">
        <v>247</v>
      </c>
      <c r="G248" s="27" t="s">
        <v>248</v>
      </c>
      <c r="H248" s="44" t="s">
        <v>1359</v>
      </c>
      <c r="I248" s="27" t="s">
        <v>42</v>
      </c>
      <c r="J248" s="27">
        <v>5</v>
      </c>
      <c r="K248" s="27" t="s">
        <v>59</v>
      </c>
      <c r="L248" s="28">
        <v>394002</v>
      </c>
      <c r="M248" s="28">
        <v>170503</v>
      </c>
      <c r="N248" s="240">
        <f>SUM(L248,M248)</f>
        <v>564505</v>
      </c>
      <c r="O248" s="342">
        <v>45072</v>
      </c>
      <c r="P248" s="343" t="s">
        <v>198</v>
      </c>
      <c r="Q248" s="28" t="s">
        <v>250</v>
      </c>
      <c r="R248" s="28">
        <v>0</v>
      </c>
      <c r="S248" s="28" t="s">
        <v>45</v>
      </c>
      <c r="T248" s="155" t="s">
        <v>45</v>
      </c>
      <c r="U248" s="27" t="s">
        <v>46</v>
      </c>
      <c r="V248" s="74">
        <v>45164</v>
      </c>
      <c r="W248" s="27" t="s">
        <v>251</v>
      </c>
      <c r="X248" s="74">
        <v>45428</v>
      </c>
      <c r="Y248" s="74">
        <v>46888</v>
      </c>
      <c r="Z248" s="27" t="s">
        <v>1256</v>
      </c>
      <c r="AA248" s="27"/>
      <c r="AB248" s="27" t="s">
        <v>772</v>
      </c>
      <c r="AC248" s="75">
        <v>0</v>
      </c>
      <c r="AD248" s="75">
        <v>1</v>
      </c>
      <c r="AE248" s="75">
        <v>0</v>
      </c>
      <c r="AF248" s="75">
        <v>0</v>
      </c>
      <c r="AG248" s="75" t="s">
        <v>252</v>
      </c>
      <c r="AH248" s="106" t="s">
        <v>253</v>
      </c>
    </row>
    <row r="249" spans="1:113" ht="15.65" hidden="1" customHeight="1" x14ac:dyDescent="0.35">
      <c r="A249" s="96" t="s">
        <v>1360</v>
      </c>
      <c r="B249" s="27" t="s">
        <v>53</v>
      </c>
      <c r="C249" s="71" t="s">
        <v>784</v>
      </c>
      <c r="D249" s="71" t="s">
        <v>1361</v>
      </c>
      <c r="E249" s="27" t="s">
        <v>75</v>
      </c>
      <c r="F249" s="27" t="s">
        <v>247</v>
      </c>
      <c r="G249" s="27" t="s">
        <v>248</v>
      </c>
      <c r="H249" s="44" t="s">
        <v>1362</v>
      </c>
      <c r="I249" s="27" t="s">
        <v>42</v>
      </c>
      <c r="J249" s="27">
        <v>5</v>
      </c>
      <c r="K249" s="27" t="s">
        <v>59</v>
      </c>
      <c r="L249" s="28">
        <v>397438</v>
      </c>
      <c r="M249" s="28">
        <v>162619</v>
      </c>
      <c r="N249" s="240">
        <f>SUM(L249,M249)</f>
        <v>560057</v>
      </c>
      <c r="O249" s="342">
        <v>45072</v>
      </c>
      <c r="P249" s="343" t="s">
        <v>198</v>
      </c>
      <c r="Q249" s="28" t="s">
        <v>250</v>
      </c>
      <c r="R249" s="28">
        <v>0</v>
      </c>
      <c r="S249" s="28" t="s">
        <v>45</v>
      </c>
      <c r="T249" s="155" t="s">
        <v>45</v>
      </c>
      <c r="U249" s="27" t="s">
        <v>46</v>
      </c>
      <c r="V249" s="74">
        <v>45164</v>
      </c>
      <c r="W249" s="27" t="s">
        <v>251</v>
      </c>
      <c r="X249" s="74">
        <v>45383</v>
      </c>
      <c r="Y249" s="74">
        <v>46843</v>
      </c>
      <c r="Z249" s="27" t="s">
        <v>1256</v>
      </c>
      <c r="AA249" s="27"/>
      <c r="AB249" s="27" t="s">
        <v>772</v>
      </c>
      <c r="AC249" s="75">
        <v>0</v>
      </c>
      <c r="AD249" s="75">
        <v>1</v>
      </c>
      <c r="AE249" s="75">
        <v>0</v>
      </c>
      <c r="AF249" s="75">
        <v>2</v>
      </c>
      <c r="AG249" s="75" t="s">
        <v>1363</v>
      </c>
      <c r="AH249" s="106" t="s">
        <v>1364</v>
      </c>
    </row>
    <row r="250" spans="1:113" ht="15.65" hidden="1" customHeight="1" x14ac:dyDescent="0.35">
      <c r="A250" s="96" t="s">
        <v>1365</v>
      </c>
      <c r="B250" s="27" t="s">
        <v>202</v>
      </c>
      <c r="C250" s="71" t="s">
        <v>1366</v>
      </c>
      <c r="D250" s="71" t="s">
        <v>1367</v>
      </c>
      <c r="E250" s="27" t="s">
        <v>75</v>
      </c>
      <c r="F250" s="27" t="s">
        <v>247</v>
      </c>
      <c r="G250" s="27" t="s">
        <v>248</v>
      </c>
      <c r="H250" s="44" t="s">
        <v>1368</v>
      </c>
      <c r="I250" s="27" t="s">
        <v>42</v>
      </c>
      <c r="J250" s="27">
        <v>5</v>
      </c>
      <c r="K250" s="27" t="s">
        <v>59</v>
      </c>
      <c r="L250" s="28">
        <v>400000</v>
      </c>
      <c r="M250" s="28">
        <v>135791</v>
      </c>
      <c r="N250" s="240">
        <f>SUM(L250,M250)</f>
        <v>535791</v>
      </c>
      <c r="O250" s="342">
        <v>45072</v>
      </c>
      <c r="P250" s="343" t="s">
        <v>198</v>
      </c>
      <c r="Q250" s="28" t="s">
        <v>250</v>
      </c>
      <c r="R250" s="28">
        <v>0</v>
      </c>
      <c r="S250" s="28" t="s">
        <v>45</v>
      </c>
      <c r="T250" s="155" t="s">
        <v>45</v>
      </c>
      <c r="U250" s="27" t="s">
        <v>46</v>
      </c>
      <c r="V250" s="74">
        <v>45164</v>
      </c>
      <c r="W250" s="27" t="s">
        <v>251</v>
      </c>
      <c r="X250" s="74">
        <v>45383</v>
      </c>
      <c r="Y250" s="74">
        <v>46843</v>
      </c>
      <c r="Z250" s="27" t="s">
        <v>1256</v>
      </c>
      <c r="AA250" s="27"/>
      <c r="AB250" s="27" t="s">
        <v>772</v>
      </c>
      <c r="AC250" s="75">
        <v>0</v>
      </c>
      <c r="AD250" s="75">
        <v>1</v>
      </c>
      <c r="AE250" s="75">
        <v>0</v>
      </c>
      <c r="AF250" s="75">
        <v>2</v>
      </c>
      <c r="AG250" s="75" t="s">
        <v>252</v>
      </c>
      <c r="AH250" s="106" t="s">
        <v>253</v>
      </c>
    </row>
    <row r="251" spans="1:113" ht="15.65" hidden="1" customHeight="1" x14ac:dyDescent="0.35">
      <c r="A251" s="96" t="s">
        <v>1369</v>
      </c>
      <c r="B251" s="27" t="s">
        <v>244</v>
      </c>
      <c r="C251" s="71" t="s">
        <v>245</v>
      </c>
      <c r="D251" s="282" t="s">
        <v>1370</v>
      </c>
      <c r="E251" s="27" t="s">
        <v>75</v>
      </c>
      <c r="F251" s="27" t="s">
        <v>1371</v>
      </c>
      <c r="G251" s="27" t="s">
        <v>45</v>
      </c>
      <c r="H251" s="44" t="s">
        <v>1372</v>
      </c>
      <c r="I251" s="27" t="s">
        <v>42</v>
      </c>
      <c r="J251" s="27">
        <v>5</v>
      </c>
      <c r="K251" s="27" t="s">
        <v>43</v>
      </c>
      <c r="L251" s="28">
        <v>2176417</v>
      </c>
      <c r="M251" s="28">
        <v>960803</v>
      </c>
      <c r="N251" s="240">
        <f>SUM(L251,M251)</f>
        <v>3137220</v>
      </c>
      <c r="O251" s="342">
        <v>45099</v>
      </c>
      <c r="P251" s="343" t="s">
        <v>198</v>
      </c>
      <c r="Q251" s="28" t="s">
        <v>250</v>
      </c>
      <c r="R251" s="28">
        <v>0</v>
      </c>
      <c r="S251" s="28" t="s">
        <v>45</v>
      </c>
      <c r="T251" s="155" t="s">
        <v>45</v>
      </c>
      <c r="U251" s="27" t="s">
        <v>46</v>
      </c>
      <c r="V251" s="74">
        <v>45191</v>
      </c>
      <c r="W251" s="27" t="s">
        <v>251</v>
      </c>
      <c r="X251" s="74">
        <v>45383</v>
      </c>
      <c r="Y251" s="74">
        <v>47208</v>
      </c>
      <c r="Z251" s="27" t="s">
        <v>1256</v>
      </c>
      <c r="AA251" s="27"/>
      <c r="AB251" s="27" t="s">
        <v>772</v>
      </c>
      <c r="AC251" s="75">
        <v>1</v>
      </c>
      <c r="AD251" s="75">
        <v>1</v>
      </c>
      <c r="AE251" s="75">
        <v>0</v>
      </c>
      <c r="AF251" s="75">
        <v>8</v>
      </c>
      <c r="AG251" s="75" t="s">
        <v>1373</v>
      </c>
      <c r="AH251" s="106" t="s">
        <v>1374</v>
      </c>
    </row>
    <row r="252" spans="1:113" ht="15.65" hidden="1" customHeight="1" x14ac:dyDescent="0.35">
      <c r="A252" s="206" t="s">
        <v>1375</v>
      </c>
      <c r="B252" s="141" t="s">
        <v>202</v>
      </c>
      <c r="C252" s="207" t="s">
        <v>1366</v>
      </c>
      <c r="D252" s="207" t="s">
        <v>1376</v>
      </c>
      <c r="E252" s="141" t="s">
        <v>884</v>
      </c>
      <c r="F252" s="141" t="s">
        <v>1377</v>
      </c>
      <c r="G252" s="141" t="s">
        <v>45</v>
      </c>
      <c r="H252" s="247" t="s">
        <v>1378</v>
      </c>
      <c r="I252" s="141" t="s">
        <v>42</v>
      </c>
      <c r="J252" s="141">
        <v>5</v>
      </c>
      <c r="K252" s="141" t="s">
        <v>59</v>
      </c>
      <c r="L252" s="248">
        <v>479381</v>
      </c>
      <c r="M252" s="248">
        <v>170619</v>
      </c>
      <c r="N252" s="240">
        <f>SUM(L252,M252)</f>
        <v>650000</v>
      </c>
      <c r="O252" s="209">
        <v>45148</v>
      </c>
      <c r="P252" s="141" t="s">
        <v>251</v>
      </c>
      <c r="Q252" s="208" t="s">
        <v>250</v>
      </c>
      <c r="R252" s="208">
        <v>0</v>
      </c>
      <c r="S252" s="28" t="s">
        <v>45</v>
      </c>
      <c r="T252" s="155" t="s">
        <v>45</v>
      </c>
      <c r="U252" s="141" t="s">
        <v>46</v>
      </c>
      <c r="V252" s="210">
        <v>45332</v>
      </c>
      <c r="W252" s="141" t="s">
        <v>251</v>
      </c>
      <c r="X252" s="210">
        <v>45566</v>
      </c>
      <c r="Y252" s="210">
        <v>46660</v>
      </c>
      <c r="Z252" s="141" t="s">
        <v>1256</v>
      </c>
      <c r="AA252" s="27"/>
      <c r="AB252" s="141" t="s">
        <v>772</v>
      </c>
      <c r="AC252" s="211">
        <v>0</v>
      </c>
      <c r="AD252" s="211">
        <v>1</v>
      </c>
      <c r="AE252" s="211">
        <v>0</v>
      </c>
      <c r="AF252" s="211">
        <v>0</v>
      </c>
      <c r="AG252" s="75" t="s">
        <v>1379</v>
      </c>
      <c r="AH252" s="103" t="s">
        <v>1380</v>
      </c>
    </row>
    <row r="253" spans="1:113" ht="15.65" hidden="1" customHeight="1" x14ac:dyDescent="0.35">
      <c r="A253" s="96" t="s">
        <v>1251</v>
      </c>
      <c r="B253" s="27" t="s">
        <v>1381</v>
      </c>
      <c r="C253" s="71" t="s">
        <v>126</v>
      </c>
      <c r="D253" s="71" t="s">
        <v>1382</v>
      </c>
      <c r="E253" s="27" t="s">
        <v>75</v>
      </c>
      <c r="F253" s="27" t="s">
        <v>834</v>
      </c>
      <c r="G253" s="27" t="s">
        <v>45</v>
      </c>
      <c r="H253" s="155" t="s">
        <v>1383</v>
      </c>
      <c r="I253" s="27" t="s">
        <v>42</v>
      </c>
      <c r="J253" s="27">
        <v>5</v>
      </c>
      <c r="K253" s="27" t="s">
        <v>43</v>
      </c>
      <c r="L253" s="149">
        <v>2622546</v>
      </c>
      <c r="M253" s="149">
        <v>795000</v>
      </c>
      <c r="N253" s="240">
        <f>SUM(L253,M253)</f>
        <v>3417546</v>
      </c>
      <c r="O253" s="342">
        <v>45204</v>
      </c>
      <c r="P253" s="343" t="s">
        <v>251</v>
      </c>
      <c r="Q253" s="28" t="s">
        <v>250</v>
      </c>
      <c r="R253" s="28">
        <v>0</v>
      </c>
      <c r="S253" s="28" t="s">
        <v>45</v>
      </c>
      <c r="T253" s="155" t="s">
        <v>233</v>
      </c>
      <c r="U253" s="27" t="s">
        <v>46</v>
      </c>
      <c r="V253" s="74">
        <v>45387</v>
      </c>
      <c r="W253" s="27" t="s">
        <v>251</v>
      </c>
      <c r="X253" s="74">
        <v>45474</v>
      </c>
      <c r="Y253" s="74">
        <v>47299</v>
      </c>
      <c r="Z253" s="27" t="s">
        <v>1256</v>
      </c>
      <c r="AA253" s="27"/>
      <c r="AB253" s="27" t="s">
        <v>772</v>
      </c>
      <c r="AC253" s="75">
        <v>0</v>
      </c>
      <c r="AD253" s="75">
        <v>3</v>
      </c>
      <c r="AE253" s="75">
        <v>0</v>
      </c>
      <c r="AF253" s="75">
        <v>3</v>
      </c>
      <c r="AG253" s="75"/>
      <c r="AH253" s="258"/>
    </row>
    <row r="254" spans="1:113" ht="15.65" hidden="1" customHeight="1" x14ac:dyDescent="0.35">
      <c r="A254" s="96" t="s">
        <v>1384</v>
      </c>
      <c r="B254" s="27" t="s">
        <v>210</v>
      </c>
      <c r="C254" s="71" t="s">
        <v>1385</v>
      </c>
      <c r="D254" s="71" t="s">
        <v>1386</v>
      </c>
      <c r="E254" s="27" t="s">
        <v>75</v>
      </c>
      <c r="F254" s="27" t="s">
        <v>1387</v>
      </c>
      <c r="G254" s="27" t="s">
        <v>45</v>
      </c>
      <c r="H254" s="44" t="s">
        <v>1388</v>
      </c>
      <c r="I254" s="27" t="s">
        <v>42</v>
      </c>
      <c r="J254" s="27">
        <v>5</v>
      </c>
      <c r="K254" s="252" t="s">
        <v>43</v>
      </c>
      <c r="L254" s="248">
        <v>1249814</v>
      </c>
      <c r="M254" s="254">
        <v>544593</v>
      </c>
      <c r="N254" s="240">
        <f>SUM(L254,M254)</f>
        <v>1794407</v>
      </c>
      <c r="O254" s="342">
        <v>45202</v>
      </c>
      <c r="P254" s="343" t="s">
        <v>251</v>
      </c>
      <c r="Q254" s="28" t="s">
        <v>250</v>
      </c>
      <c r="R254" s="28">
        <v>0</v>
      </c>
      <c r="S254" s="28" t="s">
        <v>45</v>
      </c>
      <c r="T254" s="155" t="s">
        <v>233</v>
      </c>
      <c r="U254" s="27" t="s">
        <v>46</v>
      </c>
      <c r="V254" s="74">
        <v>45385</v>
      </c>
      <c r="W254" s="27" t="s">
        <v>251</v>
      </c>
      <c r="X254" s="74">
        <v>45474</v>
      </c>
      <c r="Y254" s="74">
        <v>47299</v>
      </c>
      <c r="Z254" s="27" t="s">
        <v>1256</v>
      </c>
      <c r="AA254" s="27"/>
      <c r="AB254" s="27" t="s">
        <v>772</v>
      </c>
      <c r="AC254" s="75">
        <v>1</v>
      </c>
      <c r="AD254" s="75">
        <v>2</v>
      </c>
      <c r="AE254" s="75">
        <v>0</v>
      </c>
      <c r="AF254" s="75">
        <v>2</v>
      </c>
      <c r="AG254" s="253" t="s">
        <v>1389</v>
      </c>
      <c r="AH254" s="106" t="s">
        <v>1390</v>
      </c>
    </row>
    <row r="255" spans="1:113" ht="15.65" hidden="1" customHeight="1" x14ac:dyDescent="0.35">
      <c r="A255" s="206" t="s">
        <v>1391</v>
      </c>
      <c r="B255" s="141" t="s">
        <v>35</v>
      </c>
      <c r="C255" s="71" t="s">
        <v>255</v>
      </c>
      <c r="D255" s="71" t="s">
        <v>1392</v>
      </c>
      <c r="E255" s="141" t="s">
        <v>75</v>
      </c>
      <c r="F255" s="141" t="s">
        <v>1387</v>
      </c>
      <c r="G255" s="141" t="s">
        <v>45</v>
      </c>
      <c r="H255" s="247" t="s">
        <v>1393</v>
      </c>
      <c r="I255" s="141" t="s">
        <v>42</v>
      </c>
      <c r="J255" s="141">
        <v>5</v>
      </c>
      <c r="K255" s="252" t="s">
        <v>43</v>
      </c>
      <c r="L255" s="248">
        <v>1227209</v>
      </c>
      <c r="M255" s="254">
        <v>547135</v>
      </c>
      <c r="N255" s="240">
        <f>SUM(L255,M255)</f>
        <v>1774344</v>
      </c>
      <c r="O255" s="342">
        <v>45202</v>
      </c>
      <c r="P255" s="343" t="s">
        <v>251</v>
      </c>
      <c r="Q255" s="28" t="s">
        <v>250</v>
      </c>
      <c r="R255" s="208">
        <v>0</v>
      </c>
      <c r="S255" s="28" t="s">
        <v>45</v>
      </c>
      <c r="T255" s="155" t="s">
        <v>45</v>
      </c>
      <c r="U255" s="27" t="s">
        <v>46</v>
      </c>
      <c r="V255" s="210">
        <v>45385</v>
      </c>
      <c r="W255" s="27" t="s">
        <v>251</v>
      </c>
      <c r="X255" s="210">
        <v>45383</v>
      </c>
      <c r="Y255" s="210">
        <v>47208</v>
      </c>
      <c r="Z255" s="27" t="s">
        <v>1256</v>
      </c>
      <c r="AA255" s="27"/>
      <c r="AB255" s="27" t="s">
        <v>772</v>
      </c>
      <c r="AC255" s="211">
        <v>1</v>
      </c>
      <c r="AD255" s="211">
        <v>2</v>
      </c>
      <c r="AE255" s="211">
        <v>0</v>
      </c>
      <c r="AF255" s="211">
        <v>2</v>
      </c>
      <c r="AG255" s="75" t="s">
        <v>1394</v>
      </c>
      <c r="AH255" s="324" t="s">
        <v>1395</v>
      </c>
    </row>
    <row r="256" spans="1:113" ht="15.65" hidden="1" customHeight="1" x14ac:dyDescent="0.35">
      <c r="A256" s="164" t="s">
        <v>93</v>
      </c>
      <c r="B256" s="165" t="s">
        <v>84</v>
      </c>
      <c r="C256" s="166" t="s">
        <v>94</v>
      </c>
      <c r="D256" s="166" t="s">
        <v>829</v>
      </c>
      <c r="E256" s="165" t="s">
        <v>75</v>
      </c>
      <c r="F256" s="165" t="s">
        <v>834</v>
      </c>
      <c r="G256" s="167" t="s">
        <v>45</v>
      </c>
      <c r="H256" s="168"/>
      <c r="I256" s="165" t="s">
        <v>42</v>
      </c>
      <c r="J256" s="165">
        <v>5</v>
      </c>
      <c r="K256" s="250" t="s">
        <v>43</v>
      </c>
      <c r="L256" s="169"/>
      <c r="M256" s="169"/>
      <c r="N256" s="170">
        <f>SUM(L256,M256)</f>
        <v>0</v>
      </c>
      <c r="O256" s="344"/>
      <c r="P256" s="345" t="s">
        <v>251</v>
      </c>
      <c r="Q256" s="170" t="s">
        <v>250</v>
      </c>
      <c r="R256" s="170">
        <v>0</v>
      </c>
      <c r="S256" s="63" t="s">
        <v>45</v>
      </c>
      <c r="T256" s="145" t="s">
        <v>233</v>
      </c>
      <c r="U256" s="165" t="s">
        <v>46</v>
      </c>
      <c r="V256" s="172"/>
      <c r="W256" s="165" t="s">
        <v>1284</v>
      </c>
      <c r="X256" s="173"/>
      <c r="Y256" s="173"/>
      <c r="Z256" s="165" t="s">
        <v>1396</v>
      </c>
      <c r="AA256" s="49"/>
      <c r="AB256" s="165" t="s">
        <v>48</v>
      </c>
      <c r="AC256" s="174"/>
      <c r="AD256" s="174"/>
      <c r="AE256" s="174"/>
      <c r="AF256" s="174"/>
      <c r="AG256" s="105"/>
      <c r="AH256" s="249"/>
    </row>
    <row r="257" spans="1:35" ht="15.65" hidden="1" customHeight="1" x14ac:dyDescent="0.35">
      <c r="A257" s="164" t="s">
        <v>72</v>
      </c>
      <c r="B257" s="165" t="s">
        <v>35</v>
      </c>
      <c r="C257" s="166" t="s">
        <v>255</v>
      </c>
      <c r="D257" s="166" t="s">
        <v>829</v>
      </c>
      <c r="E257" s="165" t="s">
        <v>75</v>
      </c>
      <c r="F257" s="165" t="s">
        <v>834</v>
      </c>
      <c r="G257" s="167" t="s">
        <v>45</v>
      </c>
      <c r="H257" s="168"/>
      <c r="I257" s="165" t="s">
        <v>42</v>
      </c>
      <c r="J257" s="165">
        <v>5</v>
      </c>
      <c r="K257" s="250" t="s">
        <v>43</v>
      </c>
      <c r="L257" s="169"/>
      <c r="M257" s="169"/>
      <c r="N257" s="264">
        <f>SUM(L257,M257)</f>
        <v>0</v>
      </c>
      <c r="O257" s="344"/>
      <c r="P257" s="345" t="s">
        <v>251</v>
      </c>
      <c r="Q257" s="63" t="s">
        <v>250</v>
      </c>
      <c r="R257" s="170">
        <v>0</v>
      </c>
      <c r="S257" s="63" t="s">
        <v>45</v>
      </c>
      <c r="T257" s="145" t="s">
        <v>233</v>
      </c>
      <c r="U257" s="49" t="s">
        <v>46</v>
      </c>
      <c r="V257" s="172"/>
      <c r="W257" s="49" t="s">
        <v>1284</v>
      </c>
      <c r="X257" s="173"/>
      <c r="Y257" s="173"/>
      <c r="Z257" s="165" t="s">
        <v>1396</v>
      </c>
      <c r="AA257" s="49"/>
      <c r="AB257" s="49" t="s">
        <v>48</v>
      </c>
      <c r="AC257" s="174"/>
      <c r="AD257" s="174"/>
      <c r="AE257" s="174"/>
      <c r="AF257" s="174"/>
      <c r="AG257" s="105"/>
      <c r="AH257" s="175"/>
    </row>
    <row r="258" spans="1:35" ht="15.65" hidden="1" customHeight="1" x14ac:dyDescent="0.35">
      <c r="A258" s="120" t="s">
        <v>705</v>
      </c>
      <c r="B258" s="49" t="s">
        <v>84</v>
      </c>
      <c r="C258" s="197" t="s">
        <v>1277</v>
      </c>
      <c r="D258" s="166"/>
      <c r="E258" s="49" t="s">
        <v>135</v>
      </c>
      <c r="F258" s="49" t="s">
        <v>1397</v>
      </c>
      <c r="G258" s="66" t="s">
        <v>1398</v>
      </c>
      <c r="H258" s="168"/>
      <c r="I258" s="49" t="s">
        <v>42</v>
      </c>
      <c r="J258" s="165">
        <v>5</v>
      </c>
      <c r="K258" s="250" t="s">
        <v>1399</v>
      </c>
      <c r="L258" s="169"/>
      <c r="M258" s="169"/>
      <c r="N258" s="170">
        <f>SUM(L258,M258)</f>
        <v>0</v>
      </c>
      <c r="O258" s="171"/>
      <c r="P258" s="167"/>
      <c r="Q258" s="63"/>
      <c r="R258" s="170"/>
      <c r="S258" s="63"/>
      <c r="T258" s="145"/>
      <c r="U258" s="165"/>
      <c r="V258" s="172"/>
      <c r="W258" s="165"/>
      <c r="X258" s="173"/>
      <c r="Y258" s="173"/>
      <c r="Z258" s="49" t="s">
        <v>1396</v>
      </c>
      <c r="AA258" s="49"/>
      <c r="AB258" s="49" t="s">
        <v>284</v>
      </c>
      <c r="AC258" s="174"/>
      <c r="AD258" s="174"/>
      <c r="AE258" s="174"/>
      <c r="AF258" s="174"/>
      <c r="AG258" s="105" t="s">
        <v>1400</v>
      </c>
      <c r="AH258" s="175"/>
    </row>
    <row r="259" spans="1:35" ht="15.65" hidden="1" customHeight="1" x14ac:dyDescent="0.35">
      <c r="A259" s="120" t="s">
        <v>1276</v>
      </c>
      <c r="B259" s="49" t="s">
        <v>84</v>
      </c>
      <c r="C259" s="197" t="s">
        <v>1277</v>
      </c>
      <c r="D259" s="166"/>
      <c r="E259" s="49" t="s">
        <v>135</v>
      </c>
      <c r="F259" s="49" t="s">
        <v>1401</v>
      </c>
      <c r="G259" s="66" t="s">
        <v>1402</v>
      </c>
      <c r="H259" s="168"/>
      <c r="I259" s="49" t="s">
        <v>42</v>
      </c>
      <c r="J259" s="165">
        <v>5</v>
      </c>
      <c r="K259" s="250" t="s">
        <v>1399</v>
      </c>
      <c r="L259" s="169"/>
      <c r="M259" s="169"/>
      <c r="N259" s="170">
        <f>SUM(L259,M259)</f>
        <v>0</v>
      </c>
      <c r="O259" s="171"/>
      <c r="P259" s="167"/>
      <c r="Q259" s="170"/>
      <c r="R259" s="170"/>
      <c r="S259" s="63"/>
      <c r="T259" s="145"/>
      <c r="U259" s="165"/>
      <c r="V259" s="172"/>
      <c r="W259" s="165"/>
      <c r="X259" s="173"/>
      <c r="Y259" s="173"/>
      <c r="Z259" s="49" t="s">
        <v>1396</v>
      </c>
      <c r="AA259" s="49"/>
      <c r="AB259" s="49" t="s">
        <v>284</v>
      </c>
      <c r="AC259" s="174"/>
      <c r="AD259" s="174"/>
      <c r="AE259" s="174"/>
      <c r="AF259" s="174"/>
      <c r="AG259" s="105" t="s">
        <v>1403</v>
      </c>
      <c r="AH259" s="128" t="s">
        <v>1404</v>
      </c>
    </row>
    <row r="260" spans="1:35" ht="15.65" hidden="1" customHeight="1" x14ac:dyDescent="0.35">
      <c r="A260" s="164" t="s">
        <v>306</v>
      </c>
      <c r="B260" s="165" t="s">
        <v>202</v>
      </c>
      <c r="C260" s="166"/>
      <c r="D260" s="166" t="s">
        <v>829</v>
      </c>
      <c r="E260" s="165" t="s">
        <v>884</v>
      </c>
      <c r="F260" s="165" t="s">
        <v>1405</v>
      </c>
      <c r="G260" s="167"/>
      <c r="H260" s="168"/>
      <c r="I260" s="165" t="s">
        <v>42</v>
      </c>
      <c r="J260" s="165">
        <v>6</v>
      </c>
      <c r="K260" s="165" t="s">
        <v>43</v>
      </c>
      <c r="L260" s="169"/>
      <c r="M260" s="169"/>
      <c r="N260" s="170">
        <f>SUM(L260,M260)</f>
        <v>0</v>
      </c>
      <c r="O260" s="171"/>
      <c r="P260" s="167" t="s">
        <v>251</v>
      </c>
      <c r="Q260" s="170" t="s">
        <v>250</v>
      </c>
      <c r="R260" s="170"/>
      <c r="S260" s="63"/>
      <c r="T260" s="145"/>
      <c r="U260" s="165"/>
      <c r="V260" s="172"/>
      <c r="W260" s="165"/>
      <c r="X260" s="173"/>
      <c r="Y260" s="173"/>
      <c r="Z260" s="49" t="s">
        <v>1396</v>
      </c>
      <c r="AA260" s="49"/>
      <c r="AB260" s="165"/>
      <c r="AC260" s="174"/>
      <c r="AD260" s="174"/>
      <c r="AE260" s="174"/>
      <c r="AF260" s="174"/>
      <c r="AG260" s="105"/>
      <c r="AH260" s="249"/>
    </row>
    <row r="261" spans="1:35" s="31" customFormat="1" ht="14.15" hidden="1" customHeight="1" x14ac:dyDescent="0.35">
      <c r="A261" s="176" t="s">
        <v>507</v>
      </c>
      <c r="B261" s="168" t="s">
        <v>63</v>
      </c>
      <c r="C261" s="177"/>
      <c r="D261" s="166" t="s">
        <v>1406</v>
      </c>
      <c r="E261" s="168" t="s">
        <v>87</v>
      </c>
      <c r="F261" s="168" t="s">
        <v>221</v>
      </c>
      <c r="G261" s="167" t="s">
        <v>45</v>
      </c>
      <c r="H261" s="168"/>
      <c r="I261" s="168" t="s">
        <v>152</v>
      </c>
      <c r="J261" s="168">
        <v>6</v>
      </c>
      <c r="K261" s="327" t="s">
        <v>43</v>
      </c>
      <c r="L261" s="178"/>
      <c r="M261" s="178"/>
      <c r="N261" s="179">
        <f>SUM(L261,M261)</f>
        <v>0</v>
      </c>
      <c r="O261" s="180"/>
      <c r="P261" s="350" t="s">
        <v>251</v>
      </c>
      <c r="Q261" s="170"/>
      <c r="R261" s="179"/>
      <c r="S261" s="63"/>
      <c r="T261" s="145"/>
      <c r="U261" s="165"/>
      <c r="V261" s="181"/>
      <c r="W261" s="168"/>
      <c r="X261" s="182"/>
      <c r="Y261" s="182"/>
      <c r="Z261" s="49" t="s">
        <v>1396</v>
      </c>
      <c r="AA261" s="59"/>
      <c r="AB261" s="168"/>
      <c r="AC261" s="183"/>
      <c r="AD261" s="183"/>
      <c r="AE261" s="183"/>
      <c r="AF261" s="183"/>
      <c r="AG261" s="140"/>
      <c r="AH261" s="270"/>
    </row>
    <row r="262" spans="1:35" hidden="1" x14ac:dyDescent="0.35">
      <c r="K262" s="251"/>
      <c r="N262"/>
      <c r="O262"/>
      <c r="P262"/>
      <c r="Z262" s="20"/>
    </row>
    <row r="263" spans="1:35" x14ac:dyDescent="0.35">
      <c r="A263" s="20"/>
      <c r="B263" s="129" t="s">
        <v>363</v>
      </c>
      <c r="C263" s="20"/>
      <c r="D263" s="20"/>
      <c r="E263" s="20"/>
      <c r="F263" s="20"/>
      <c r="G263" s="20"/>
      <c r="H263" s="20"/>
      <c r="M263" s="21"/>
      <c r="N263" s="241"/>
      <c r="O263" s="241"/>
      <c r="P263" s="346"/>
      <c r="Q263" s="20"/>
      <c r="R263" s="21"/>
      <c r="S263" s="21"/>
      <c r="T263" s="21"/>
      <c r="V263" s="20"/>
      <c r="W263" s="22"/>
      <c r="X263" s="20"/>
      <c r="Y263" s="20"/>
      <c r="Z263" s="20"/>
      <c r="AA263" s="57"/>
      <c r="AB263" s="20"/>
      <c r="AC263" s="20"/>
      <c r="AD263" s="23"/>
      <c r="AE263" s="23"/>
      <c r="AF263" s="23"/>
      <c r="AG263" s="23"/>
      <c r="AH263" s="23"/>
      <c r="AI263" s="24"/>
    </row>
    <row r="264" spans="1:35" x14ac:dyDescent="0.35">
      <c r="A264" s="20"/>
      <c r="B264" s="129" t="s">
        <v>53</v>
      </c>
      <c r="C264" s="20"/>
      <c r="D264" s="20"/>
      <c r="E264" s="20"/>
      <c r="F264" s="20"/>
      <c r="G264" s="20"/>
      <c r="H264" s="20"/>
      <c r="I264" s="129" t="s">
        <v>1407</v>
      </c>
      <c r="J264" s="130" t="s">
        <v>1408</v>
      </c>
      <c r="L264" s="129" t="s">
        <v>1409</v>
      </c>
      <c r="M264" s="21"/>
      <c r="N264" s="241"/>
      <c r="O264" s="241"/>
      <c r="P264" s="346"/>
      <c r="Q264" s="20"/>
      <c r="R264" s="21"/>
      <c r="S264" s="131" t="s">
        <v>276</v>
      </c>
      <c r="T264" s="21"/>
      <c r="V264" s="20"/>
      <c r="W264" s="22"/>
      <c r="X264" s="20"/>
      <c r="Y264" s="20"/>
      <c r="Z264" s="132" t="s">
        <v>1396</v>
      </c>
      <c r="AA264" s="57"/>
      <c r="AB264" s="20"/>
      <c r="AC264" s="20"/>
      <c r="AD264" s="23"/>
      <c r="AE264" s="23"/>
      <c r="AF264" s="23"/>
      <c r="AG264" s="23"/>
      <c r="AH264" s="23"/>
      <c r="AI264" s="24"/>
    </row>
    <row r="265" spans="1:35" x14ac:dyDescent="0.35">
      <c r="A265" s="20"/>
      <c r="B265" s="129" t="s">
        <v>63</v>
      </c>
      <c r="C265" s="20"/>
      <c r="D265" s="20"/>
      <c r="E265" s="20"/>
      <c r="F265" s="20"/>
      <c r="G265" s="20"/>
      <c r="H265" s="20"/>
      <c r="I265" s="129" t="s">
        <v>42</v>
      </c>
      <c r="J265" s="111"/>
      <c r="L265" s="129" t="s">
        <v>59</v>
      </c>
      <c r="M265" s="21"/>
      <c r="N265" s="241"/>
      <c r="O265" s="241"/>
      <c r="P265" s="346"/>
      <c r="Q265" s="20"/>
      <c r="R265" s="21"/>
      <c r="S265" s="129" t="s">
        <v>46</v>
      </c>
      <c r="T265" s="21"/>
      <c r="V265" s="111"/>
      <c r="W265" s="22"/>
      <c r="X265" s="20"/>
      <c r="Y265" s="20"/>
      <c r="Z265" s="132" t="s">
        <v>1256</v>
      </c>
      <c r="AB265" s="111"/>
      <c r="AC265" s="111"/>
      <c r="AD265" s="23"/>
      <c r="AE265" s="23"/>
      <c r="AF265" s="23"/>
      <c r="AG265" s="23"/>
      <c r="AH265" s="23"/>
      <c r="AI265" s="24"/>
    </row>
    <row r="266" spans="1:35" x14ac:dyDescent="0.35">
      <c r="A266" s="20"/>
      <c r="B266" s="129" t="s">
        <v>210</v>
      </c>
      <c r="C266" s="20"/>
      <c r="D266" s="20"/>
      <c r="E266" s="20"/>
      <c r="F266" s="20"/>
      <c r="G266" s="20"/>
      <c r="H266" s="20"/>
      <c r="I266" s="20"/>
      <c r="L266" s="129" t="s">
        <v>43</v>
      </c>
      <c r="M266" s="21"/>
      <c r="N266" s="241"/>
      <c r="O266" s="241"/>
      <c r="P266" s="347"/>
      <c r="Q266" s="20"/>
      <c r="R266" s="21"/>
      <c r="S266" s="21"/>
      <c r="T266" s="21"/>
      <c r="V266" s="111"/>
      <c r="W266" s="22"/>
      <c r="X266" s="20"/>
      <c r="Y266" s="20"/>
      <c r="Z266" s="132" t="s">
        <v>915</v>
      </c>
      <c r="AB266" s="111"/>
      <c r="AC266" s="111"/>
      <c r="AD266" s="23"/>
      <c r="AE266" s="23"/>
      <c r="AF266" s="23"/>
      <c r="AG266" s="23"/>
      <c r="AH266" s="23"/>
      <c r="AI266" s="24"/>
    </row>
    <row r="267" spans="1:35" x14ac:dyDescent="0.35">
      <c r="A267" s="20"/>
      <c r="B267" s="129" t="s">
        <v>202</v>
      </c>
      <c r="C267" s="20"/>
      <c r="D267" s="20"/>
      <c r="E267" s="20"/>
      <c r="F267" s="20"/>
      <c r="G267" s="20"/>
      <c r="H267" s="20"/>
      <c r="I267" s="20"/>
      <c r="J267" s="20"/>
      <c r="L267" s="129" t="s">
        <v>68</v>
      </c>
      <c r="M267" s="21"/>
      <c r="N267" s="241"/>
      <c r="O267" s="241"/>
      <c r="P267" s="346"/>
      <c r="Q267" s="20"/>
      <c r="R267" s="21"/>
      <c r="S267" s="21"/>
      <c r="T267" s="21"/>
      <c r="U267" s="20"/>
      <c r="V267" s="20"/>
      <c r="W267" s="22"/>
      <c r="X267" s="20"/>
      <c r="Y267" s="20"/>
      <c r="Z267" s="132" t="s">
        <v>47</v>
      </c>
      <c r="AB267" s="111"/>
      <c r="AC267" s="111"/>
      <c r="AD267" s="23"/>
      <c r="AE267" s="23"/>
      <c r="AF267" s="23"/>
      <c r="AG267" s="23"/>
      <c r="AH267" s="23"/>
      <c r="AI267" s="24"/>
    </row>
    <row r="268" spans="1:35" x14ac:dyDescent="0.35">
      <c r="B268" s="129" t="s">
        <v>35</v>
      </c>
      <c r="I268" s="20"/>
      <c r="J268" s="20"/>
      <c r="L268" s="129" t="s">
        <v>1410</v>
      </c>
      <c r="U268" s="20"/>
      <c r="Z268" s="132" t="s">
        <v>1411</v>
      </c>
      <c r="AB268" s="111"/>
      <c r="AC268" s="111"/>
    </row>
    <row r="269" spans="1:35" x14ac:dyDescent="0.35">
      <c r="B269" s="129" t="s">
        <v>261</v>
      </c>
      <c r="I269" s="20"/>
      <c r="J269" s="20"/>
      <c r="U269" s="20"/>
      <c r="Z269" s="135"/>
      <c r="AB269" s="111"/>
      <c r="AC269" s="111"/>
    </row>
    <row r="270" spans="1:35" x14ac:dyDescent="0.35">
      <c r="B270" s="129" t="s">
        <v>84</v>
      </c>
      <c r="I270" s="20"/>
      <c r="J270" s="20"/>
      <c r="U270" s="20"/>
      <c r="AB270" s="111"/>
      <c r="AC270" s="111"/>
    </row>
    <row r="271" spans="1:35" x14ac:dyDescent="0.35">
      <c r="B271" s="129" t="s">
        <v>176</v>
      </c>
      <c r="I271" s="20"/>
      <c r="J271" s="20"/>
      <c r="U271" s="20"/>
      <c r="AA271" s="57"/>
      <c r="AB271" s="20"/>
      <c r="AC271" s="20"/>
    </row>
    <row r="272" spans="1:35" x14ac:dyDescent="0.35">
      <c r="B272" s="129" t="s">
        <v>791</v>
      </c>
      <c r="I272" s="20"/>
      <c r="J272" s="20"/>
      <c r="U272" s="20"/>
    </row>
    <row r="273" spans="10:10" x14ac:dyDescent="0.35">
      <c r="J273" s="57"/>
    </row>
  </sheetData>
  <phoneticPr fontId="4" type="noConversion"/>
  <hyperlinks>
    <hyperlink ref="AH15" r:id="rId1" xr:uid="{C46D8BAC-72EA-47AF-AE0F-9A7E60085397}"/>
    <hyperlink ref="AH14" r:id="rId2" xr:uid="{14404A35-339D-4323-85F7-324A2FF4ABDA}"/>
    <hyperlink ref="AH6" r:id="rId3" xr:uid="{353EECDA-B5CF-431B-8631-7C5F3DB47941}"/>
    <hyperlink ref="AH8" r:id="rId4" xr:uid="{9FF5C38E-F29C-4361-A093-ECFB045357F3}"/>
    <hyperlink ref="AH46" r:id="rId5" display="mailto:ztian@nsf.gov" xr:uid="{227DEC2F-3B1D-4F50-BB94-EF26B6A64BAC}"/>
    <hyperlink ref="AH189" r:id="rId6" xr:uid="{52E8F91A-BA6B-4D4C-A7F6-73BCB4E1D187}"/>
    <hyperlink ref="AH191" r:id="rId7" xr:uid="{579C3B98-2215-489F-B8F2-B1F0865A34A5}"/>
    <hyperlink ref="AH167" r:id="rId8" xr:uid="{E79D5D20-04D5-4ADE-89E6-FF8EF470D579}"/>
    <hyperlink ref="AH221" r:id="rId9" xr:uid="{D18FE1FA-CAE0-4113-ADE2-AAF3B2BA59AC}"/>
    <hyperlink ref="AH34" r:id="rId10" xr:uid="{04E0C633-DC6B-4979-A985-3D025EA5F3C6}"/>
    <hyperlink ref="AH33" r:id="rId11" xr:uid="{2E681FDF-F554-4839-AB46-91E9330303F6}"/>
    <hyperlink ref="AH82" r:id="rId12" xr:uid="{5F2A927A-7340-4157-801B-03EC21436234}"/>
    <hyperlink ref="AH190" r:id="rId13" xr:uid="{819019B3-905E-4440-8363-40E522215590}"/>
    <hyperlink ref="AH123" r:id="rId14" xr:uid="{C142ED9C-0761-48D5-9734-446D48819A64}"/>
    <hyperlink ref="AH153" r:id="rId15" xr:uid="{61184F18-B179-4EF8-B6CD-4372478C8705}"/>
    <hyperlink ref="AH2" r:id="rId16" xr:uid="{3F1AC51B-377A-4A39-AC44-17AD3CAE617A}"/>
    <hyperlink ref="AH22" r:id="rId17" xr:uid="{1FF8B1B9-15F0-49E8-986C-7571661E39D7}"/>
    <hyperlink ref="AH4" r:id="rId18" xr:uid="{FBE38C2E-4859-4CA9-9E77-028AC81D0B85}"/>
    <hyperlink ref="AH76" r:id="rId19" display="mailto:researchgrants@getty.edu" xr:uid="{E83535D1-C702-4701-823D-D3EA1D4167D4}"/>
    <hyperlink ref="AH38" r:id="rId20" xr:uid="{12BBF9B9-B6AD-4A45-AA77-D08495C8DEB8}"/>
    <hyperlink ref="AH172" r:id="rId21" display="mailto:n_jensen@acs.org" xr:uid="{D9809C49-C0BD-484C-A411-1575AB8339A9}"/>
    <hyperlink ref="AH208" r:id="rId22" display="mailto:Curtis.noonan@umontana.edu" xr:uid="{79B3FC2E-7C5C-4055-9990-BCCAE57A87ED}"/>
    <hyperlink ref="AH204" r:id="rId23" display="mailto:Curtis.noonan@umontana.edu" xr:uid="{EE62491E-ADEF-4DCC-BAF4-BDA03A62D6BD}"/>
    <hyperlink ref="AH206" r:id="rId24" display="mailto:Curtis.noonan@umontana.edu" xr:uid="{9C620237-3321-4DB8-BE05-60CA463BDF3B}"/>
    <hyperlink ref="AH122" r:id="rId25" display="ColumbiaRiverBasinGrant@epa.gov" xr:uid="{D566640F-9951-44C7-9CC5-1A3D587EDEF1}"/>
    <hyperlink ref="AH71" r:id="rId26" display="mailto:russ.feist@avistacorp.com" xr:uid="{0797A83C-7074-4E67-9DAB-7C510C3BB927}"/>
    <hyperlink ref="AH154" r:id="rId27" xr:uid="{C6A59D6A-6799-417F-A970-290FA12C9054}"/>
    <hyperlink ref="AH9" r:id="rId28" xr:uid="{6E6FFC21-7538-4023-A32B-AB5CAF466BC6}"/>
    <hyperlink ref="AH209" r:id="rId29" xr:uid="{AF26D11B-7C30-4EBA-8069-87C7844AA098}"/>
    <hyperlink ref="AH207" r:id="rId30" xr:uid="{471D3B6F-7776-4D4A-B7A4-378F318E923C}"/>
    <hyperlink ref="AH127" r:id="rId31" xr:uid="{11AAC7AD-6CF7-462B-8477-5D7EE6B18D63}"/>
    <hyperlink ref="AH203" r:id="rId32" xr:uid="{437447B4-0649-46EB-99BB-DB4E1499FB0A}"/>
    <hyperlink ref="AH44" r:id="rId33" xr:uid="{E2836795-D1A7-48CF-8F2D-D1D73F099E7C}"/>
    <hyperlink ref="AH210" r:id="rId34" xr:uid="{99F56AD9-A62D-412E-8285-2295EB331621}"/>
    <hyperlink ref="AH89" r:id="rId35" xr:uid="{3E704B9A-B0A6-47CD-A827-3585DCDBA6B9}"/>
    <hyperlink ref="AH129" r:id="rId36" display="stipends@neh.gov" xr:uid="{8F3117AB-F0AC-4057-BC9A-6A8DA8FDDA5E}"/>
    <hyperlink ref="AH35" r:id="rId37" display="mailto:dcannate@nsf.gov" xr:uid="{AB37083F-EED4-44A4-AC5B-9E8F7A6A9E9D}"/>
    <hyperlink ref="AH92" r:id="rId38" display="mailto:DLambert@nsf.gov" xr:uid="{80229E5C-385C-4969-AFC7-921AFBB0EC5B}"/>
    <hyperlink ref="AH71" r:id="rId39" xr:uid="{614D6680-52F4-4246-B756-E7DC3525BE6B}"/>
    <hyperlink ref="AH13" r:id="rId40" xr:uid="{217F2B61-4465-4A30-B445-98B510867B6D}"/>
    <hyperlink ref="AH49" r:id="rId41" display="mailto:rdickins@nsf.gov" xr:uid="{4A64B14A-D53A-48FA-BEA4-5A0A42ACB45A}"/>
    <hyperlink ref="AH51" r:id="rId42" xr:uid="{95446EFF-F0B4-4A18-8156-A06138649E2A}"/>
    <hyperlink ref="AH37" r:id="rId43" xr:uid="{DD356EF3-8A76-4971-9E80-A72D8DA93041}"/>
    <hyperlink ref="AH147" r:id="rId44" display="patrickbrown@nih.gov and " xr:uid="{5331F75C-32A5-4607-B571-27F72D57FD67}"/>
    <hyperlink ref="AH83" r:id="rId45" xr:uid="{E64511C3-4A37-4B48-BDC6-04B9A6A66393}"/>
    <hyperlink ref="AH211" r:id="rId46" display="mailto:Wendy.Middlemiss@unt.edu" xr:uid="{D388D8E4-FF8E-4496-A7DB-BE4C03D65DF0}"/>
    <hyperlink ref="AH196" r:id="rId47" xr:uid="{F19C7E85-879A-45A4-B77C-0F9B34F7E0DD}"/>
    <hyperlink ref="AH53" r:id="rId48" xr:uid="{B5FED93D-408D-4B90-B008-89D5BD1D0C65}"/>
    <hyperlink ref="AH97" r:id="rId49" xr:uid="{D3656253-3133-404D-B96A-B1C2E7AF9734}"/>
    <hyperlink ref="AH57" r:id="rId50" xr:uid="{52E8F0FA-FE16-4A8C-B634-25F6C92C3BC2}"/>
    <hyperlink ref="AH45" r:id="rId51" xr:uid="{99FB73AE-7170-4634-873B-B1BAEF302006}"/>
    <hyperlink ref="AH96" r:id="rId52" xr:uid="{F4268941-2C30-43B5-B220-F3C53037E418}"/>
    <hyperlink ref="AH52" r:id="rId53" xr:uid="{FF024D99-C384-4B81-BDF2-7273C827C005}"/>
    <hyperlink ref="AH93" r:id="rId54" xr:uid="{1DB3675F-C57F-494D-B50B-F22D8A021A8F}"/>
    <hyperlink ref="AH17" r:id="rId55" xr:uid="{567A2515-56A1-4317-8C99-40A230679481}"/>
    <hyperlink ref="AH161" r:id="rId56" xr:uid="{AC639ED2-0FF4-4178-9A83-3B726CBCDCE6}"/>
    <hyperlink ref="AH11" r:id="rId57" xr:uid="{475C710E-7885-4941-99B8-F636278CE84F}"/>
    <hyperlink ref="AH159" r:id="rId58" xr:uid="{0EF4BFAC-295D-46EF-831D-318BF9C853E5}"/>
    <hyperlink ref="AH78" r:id="rId59" xr:uid="{4318B25A-7687-485F-A991-F4DF2A63919F}"/>
    <hyperlink ref="AH128" r:id="rId60" xr:uid="{0AADC790-B284-4788-BE1C-0009AFB93C2A}"/>
    <hyperlink ref="AH133" r:id="rId61" xr:uid="{5EFE032F-2759-4539-AAD6-F10B616B07E7}"/>
    <hyperlink ref="AH124" r:id="rId62" xr:uid="{206F0892-091D-477A-AA07-12158CC5B59A}"/>
    <hyperlink ref="AH213" r:id="rId63" xr:uid="{A36658CF-DD08-41FC-A1CE-5ED3D33CC218}"/>
    <hyperlink ref="AH88" r:id="rId64" xr:uid="{5E6E1CDC-0E95-43EF-B279-13B3CE3245EE}"/>
    <hyperlink ref="AH69" r:id="rId65" xr:uid="{F9444B9F-F41C-4269-897E-20C79F0E4388}"/>
    <hyperlink ref="AH47" r:id="rId66" xr:uid="{8A587728-EB39-4BD8-A526-C1D7748F4820}"/>
    <hyperlink ref="AH174" r:id="rId67" xr:uid="{EF32B543-B2F7-4009-8C91-3C853F6A5177}"/>
    <hyperlink ref="AH63" r:id="rId68" xr:uid="{E93640CC-4A1E-4214-AEC0-7BC6B8E50EB6}"/>
    <hyperlink ref="AH178" r:id="rId69" xr:uid="{731B9C98-0149-47D0-BCBE-B66ED0D3F245}"/>
    <hyperlink ref="AH55" r:id="rId70" xr:uid="{73DD1D89-0CB4-4680-950B-57179E6ACD90}"/>
    <hyperlink ref="AH54" r:id="rId71" xr:uid="{BFB043C8-365F-4AA6-84F8-CF97A7B72ACF}"/>
    <hyperlink ref="AH177" r:id="rId72" xr:uid="{8465013D-5279-4C07-90F2-C128FD0B4E2E}"/>
    <hyperlink ref="AH181" r:id="rId73" xr:uid="{38AE8C1F-96FB-40B3-9EDF-DEC6F33C7D23}"/>
    <hyperlink ref="AH85" r:id="rId74" xr:uid="{893AD032-39DC-4DFB-A474-D38F95D58821}"/>
    <hyperlink ref="AH48" r:id="rId75" xr:uid="{E68C4416-D93C-4BFC-A110-B5568B68A3FD}"/>
    <hyperlink ref="AH21" r:id="rId76" xr:uid="{7A3CFDF6-941B-47C9-964D-51DE1E987325}"/>
    <hyperlink ref="AH95" r:id="rId77" xr:uid="{5EA0BF79-16CC-46EE-B638-4342A68520C2}"/>
    <hyperlink ref="AH126" r:id="rId78" xr:uid="{328FE70B-0EDD-485B-8D2B-9004B5F7687D}"/>
    <hyperlink ref="AH134" r:id="rId79" xr:uid="{F5C62219-B9DB-4DDC-A8B8-66BE2E5AEE7A}"/>
    <hyperlink ref="AH105" r:id="rId80" xr:uid="{14981566-F744-4DDA-97E4-EB6E9D7B2903}"/>
    <hyperlink ref="AH58" r:id="rId81" xr:uid="{31B895D4-BCD8-4AF3-BC92-04D939F96F0D}"/>
    <hyperlink ref="AH197" r:id="rId82" xr:uid="{6548B560-14BD-4F97-9912-48E996FE04D9}"/>
    <hyperlink ref="AH115" r:id="rId83" xr:uid="{D4F8E68E-720D-4F80-95E3-F86186188E28}"/>
    <hyperlink ref="AH131" r:id="rId84" xr:uid="{EB4DC01B-D6C4-4D78-9ADD-8B2B98EEA153}"/>
    <hyperlink ref="AH109" r:id="rId85" xr:uid="{0AC30AF1-8845-4D47-A612-B02C6BA32AC2}"/>
    <hyperlink ref="AH132" r:id="rId86" xr:uid="{0C838209-9054-49E7-BE02-DA734B75A78E}"/>
    <hyperlink ref="AH56" r:id="rId87" xr:uid="{8B3C0FAC-374C-4FB9-8B33-4F0B47C5CBF9}"/>
    <hyperlink ref="AH104" r:id="rId88" xr:uid="{9AB1279E-D00E-493C-871D-9D14E193DDCB}"/>
    <hyperlink ref="AH32" r:id="rId89" xr:uid="{573549CC-DB6F-4D06-8ED4-E364F9B76BA3}"/>
    <hyperlink ref="AH200" r:id="rId90" xr:uid="{8ED9EABA-83C3-4F6E-B53F-A6CCDD95D525}"/>
    <hyperlink ref="AH107" r:id="rId91" xr:uid="{7A267937-49F4-4855-8AC5-F5BFFAF5CF81}"/>
    <hyperlink ref="AH113" r:id="rId92" xr:uid="{27C1545A-9348-4896-90F7-20FBCA3CAB2C}"/>
    <hyperlink ref="AH125" r:id="rId93" xr:uid="{D4FDC999-854D-464A-A32C-1875F1A9FE3B}"/>
    <hyperlink ref="AH103" r:id="rId94" xr:uid="{D7011AE3-20BC-49AB-A2AA-A11B5A4940D3}"/>
    <hyperlink ref="AH100" r:id="rId95" xr:uid="{75AF284B-5D5D-45CE-B128-FD4B60AB9240}"/>
    <hyperlink ref="AH24" r:id="rId96" xr:uid="{0FDD83C1-220C-4C56-8C7D-8FAC825A1508}"/>
    <hyperlink ref="AH112" r:id="rId97" xr:uid="{40F9179B-4B55-4D13-A1F1-DE35EC141419}"/>
    <hyperlink ref="AH136" r:id="rId98" display="mailto:andrew.bremer@nih.gov" xr:uid="{60856027-8963-402E-8B5B-E85DF0D16044}"/>
    <hyperlink ref="AH137" r:id="rId99" display="mailto:andrew.bremer@nih.gov" xr:uid="{94A10C76-02A5-403C-A1A1-0D44AEBF3614}"/>
    <hyperlink ref="AH142" r:id="rId100" display="mailto:andrew.bremer@nih.gov" xr:uid="{A1169623-C280-475C-8BC2-CF4CD5DE6964}"/>
    <hyperlink ref="AH138" r:id="rId101" display="mailto:andrew.bremer@nih.gov" xr:uid="{48529853-BB90-47D9-A4AB-CE83B86EE7B2}"/>
    <hyperlink ref="AH139" r:id="rId102" display="mailto:chenw@mail.nih.gov" xr:uid="{8A6CB2D4-A536-4498-93D7-B7256CB95BF2}"/>
    <hyperlink ref="AH140" r:id="rId103" display="mailto:liujoy@niaid.nih.gov" xr:uid="{58DD119E-038C-461A-A841-222EACF5D3AD}"/>
    <hyperlink ref="AH216" r:id="rId104" display="mailto:Curtis.noonan@umontana.edu" xr:uid="{7FCF76D8-FE1E-4C4D-A127-5227E5B22861}"/>
    <hyperlink ref="AH199" r:id="rId105" xr:uid="{9D13745A-BA92-4F8D-83FA-F0C5DE501DD4}"/>
    <hyperlink ref="AH23" r:id="rId106" xr:uid="{6A6A4376-B35D-4E3F-BD5E-BC03F9746244}"/>
    <hyperlink ref="AH183" r:id="rId107" xr:uid="{AAFC520C-48BF-4A95-B4B9-681CAF34CE33}"/>
    <hyperlink ref="AH72" r:id="rId108" xr:uid="{44E0FDF7-F560-4F4D-9B9B-48DF3F41FA7B}"/>
    <hyperlink ref="AH144" r:id="rId109" xr:uid="{AF78B8A2-B6A4-4E6D-AB9E-96E3493FD938}"/>
    <hyperlink ref="AH169" r:id="rId110" xr:uid="{6348F9BE-B48F-4799-A767-5DBD590CE703}"/>
    <hyperlink ref="AH64" r:id="rId111" xr:uid="{E3CC6A71-932B-49C1-8445-16062CC0DA3A}"/>
    <hyperlink ref="AH162" r:id="rId112" xr:uid="{A5F3FE8B-F74B-4674-B21F-6C811EDAFE71}"/>
    <hyperlink ref="AH218" r:id="rId113" xr:uid="{6CF437D9-84BD-4A8A-9279-510B7B4B37B2}"/>
    <hyperlink ref="AH202" r:id="rId114" xr:uid="{180E403B-8DDE-4889-A763-6A0D9E8E4A60}"/>
    <hyperlink ref="AH179" r:id="rId115" xr:uid="{CFA6D7FF-56D5-486A-B1E2-90C4F8D42E6F}"/>
    <hyperlink ref="AH217" r:id="rId116" xr:uid="{0BD7566B-C75D-4C32-9E09-060FE9008FDD}"/>
    <hyperlink ref="AH65" r:id="rId117" xr:uid="{B0B5C1ED-052F-4A62-B365-07334D99D945}"/>
    <hyperlink ref="AH195" r:id="rId118" xr:uid="{145F8803-A52A-4301-A40F-40193970D9EB}"/>
    <hyperlink ref="AH120" r:id="rId119" xr:uid="{6ECFF73C-B3F5-4602-85D0-983BD1F6609E}"/>
    <hyperlink ref="AH186" r:id="rId120" xr:uid="{F271F712-2B0F-464A-9E5F-9E65E2C5E6A5}"/>
    <hyperlink ref="AH149" r:id="rId121" xr:uid="{9A4BB2DF-4D40-45A3-A2A7-EA9790ADE1A1}"/>
    <hyperlink ref="AH248" r:id="rId122" xr:uid="{19EBE418-679A-46FF-AAAA-F9E163F4839D}"/>
    <hyperlink ref="AH250" r:id="rId123" xr:uid="{1A28DB88-5E40-4068-AA63-F09F0520177A}"/>
    <hyperlink ref="AH249" r:id="rId124" xr:uid="{1AE34A53-72E3-42DE-98CD-51C7F740D410}"/>
    <hyperlink ref="AH148" r:id="rId125" xr:uid="{A7DC36DE-CE13-4DA2-8F8A-DEB1D11214A3}"/>
    <hyperlink ref="AH225" r:id="rId126" xr:uid="{848FA74A-C033-4123-BE72-7AD0ACAA8B10}"/>
    <hyperlink ref="AH30" r:id="rId127" xr:uid="{FEFDD81E-C3B3-42FE-94DD-A1F8BEBB56DD}"/>
    <hyperlink ref="AH151" r:id="rId128" xr:uid="{E53AE4D8-8D84-4C07-A7A7-697DDFB26109}"/>
    <hyperlink ref="AH228" r:id="rId129" xr:uid="{4D9CB034-43A1-4742-B6A4-27B8772BE2B5}"/>
    <hyperlink ref="AH226" r:id="rId130" xr:uid="{51D01056-6119-4A89-BEFF-793D1B652F21}"/>
    <hyperlink ref="AH251" r:id="rId131" xr:uid="{8BF2B5DF-626B-4C80-B9DE-8F7673502F4E}"/>
    <hyperlink ref="AH220" r:id="rId132" xr:uid="{75C61A84-7165-4EBC-9069-CEBBE2D46470}"/>
    <hyperlink ref="AH233" r:id="rId133" xr:uid="{596AD767-E1E6-42E2-89F9-D0353CBF862C}"/>
    <hyperlink ref="AH239" r:id="rId134" xr:uid="{03EAD1B1-2E4F-4F40-90A6-D402D458099E}"/>
    <hyperlink ref="AH240" r:id="rId135" xr:uid="{12C20FD1-A163-4461-ADA1-550F7FD08FF6}"/>
    <hyperlink ref="AH163" r:id="rId136" xr:uid="{35A2949B-7436-49EB-850F-88CF545AB9FA}"/>
    <hyperlink ref="AH259" r:id="rId137" xr:uid="{505381DC-FF85-45C4-8797-8FCBB792EB63}"/>
    <hyperlink ref="AH254" r:id="rId138" display="mailto:sailaja.koduri@nih.gov" xr:uid="{3956632A-B864-4209-8790-7B05C85793D2}"/>
    <hyperlink ref="AH255" r:id="rId139" xr:uid="{CE7E0C77-9841-4841-A34A-15F851A4D547}"/>
  </hyperlinks>
  <pageMargins left="0.7" right="0.7" top="0.75" bottom="0.75" header="0.3" footer="0.3"/>
  <pageSetup orientation="landscape" verticalDpi="598" r:id="rId140"/>
  <legacyDrawing r:id="rId141"/>
  <tableParts count="1">
    <tablePart r:id="rId14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C39D-BBBD-4047-8C93-8F9673D2295B}">
  <dimension ref="A3:N38"/>
  <sheetViews>
    <sheetView workbookViewId="0">
      <selection activeCell="J39" sqref="J39"/>
    </sheetView>
  </sheetViews>
  <sheetFormatPr defaultRowHeight="14.5" x14ac:dyDescent="0.35"/>
  <cols>
    <col min="1" max="1" width="13.453125" bestFit="1" customWidth="1"/>
    <col min="2" max="3" width="16.453125" bestFit="1" customWidth="1"/>
    <col min="4" max="4" width="15.453125" bestFit="1" customWidth="1"/>
    <col min="5" max="5" width="8.54296875" bestFit="1" customWidth="1"/>
    <col min="6" max="6" width="7.453125" bestFit="1" customWidth="1"/>
    <col min="7" max="7" width="16.453125" bestFit="1" customWidth="1"/>
    <col min="8" max="11" width="16.453125" customWidth="1"/>
    <col min="12" max="12" width="21.453125" customWidth="1"/>
    <col min="13" max="13" width="16.453125" bestFit="1" customWidth="1"/>
  </cols>
  <sheetData>
    <row r="3" spans="1:11" x14ac:dyDescent="0.35">
      <c r="A3" s="16" t="s">
        <v>1412</v>
      </c>
      <c r="B3" s="16" t="s">
        <v>1413</v>
      </c>
    </row>
    <row r="4" spans="1:11" x14ac:dyDescent="0.35">
      <c r="A4" s="16" t="s">
        <v>1414</v>
      </c>
      <c r="B4" t="s">
        <v>47</v>
      </c>
      <c r="C4" t="s">
        <v>915</v>
      </c>
      <c r="D4" t="s">
        <v>1256</v>
      </c>
      <c r="E4" t="s">
        <v>1396</v>
      </c>
      <c r="F4" t="s">
        <v>1415</v>
      </c>
      <c r="G4" t="s">
        <v>1416</v>
      </c>
    </row>
    <row r="5" spans="1:11" x14ac:dyDescent="0.35">
      <c r="A5" s="17" t="s">
        <v>293</v>
      </c>
      <c r="B5" s="18">
        <v>3861086</v>
      </c>
      <c r="C5" s="18">
        <v>1533680</v>
      </c>
      <c r="D5" s="18"/>
      <c r="E5" s="18"/>
      <c r="F5" s="18"/>
      <c r="G5" s="18">
        <v>5394766</v>
      </c>
      <c r="H5" s="18"/>
      <c r="I5" s="18"/>
      <c r="J5" s="18"/>
      <c r="K5" s="18"/>
    </row>
    <row r="6" spans="1:11" x14ac:dyDescent="0.35">
      <c r="A6" s="17" t="s">
        <v>44</v>
      </c>
      <c r="B6" s="18">
        <v>31039933</v>
      </c>
      <c r="C6" s="18">
        <v>16880097.699999999</v>
      </c>
      <c r="D6" s="18"/>
      <c r="E6" s="18"/>
      <c r="F6" s="18"/>
      <c r="G6" s="18">
        <v>47920030.700000003</v>
      </c>
      <c r="H6" s="18"/>
      <c r="I6" s="18"/>
      <c r="J6" s="18"/>
      <c r="K6" s="18"/>
    </row>
    <row r="7" spans="1:11" x14ac:dyDescent="0.35">
      <c r="A7" s="19">
        <v>4</v>
      </c>
      <c r="B7" s="18">
        <v>9800690</v>
      </c>
      <c r="C7" s="18">
        <v>4106320.7</v>
      </c>
      <c r="D7" s="18"/>
      <c r="E7" s="18"/>
      <c r="F7" s="18"/>
      <c r="G7" s="18">
        <v>13907010.699999999</v>
      </c>
      <c r="H7" s="18"/>
      <c r="I7" s="18"/>
      <c r="J7" s="18"/>
      <c r="K7" s="18"/>
    </row>
    <row r="8" spans="1:11" x14ac:dyDescent="0.35">
      <c r="A8" s="19">
        <v>5</v>
      </c>
      <c r="B8" s="18">
        <v>9843091</v>
      </c>
      <c r="C8" s="18">
        <v>1235413</v>
      </c>
      <c r="D8" s="18"/>
      <c r="E8" s="18"/>
      <c r="F8" s="18"/>
      <c r="G8" s="18">
        <v>11078504</v>
      </c>
    </row>
    <row r="9" spans="1:11" x14ac:dyDescent="0.35">
      <c r="A9" s="19">
        <v>6</v>
      </c>
      <c r="B9" s="18">
        <v>7700569</v>
      </c>
      <c r="C9" s="18">
        <v>11538364</v>
      </c>
      <c r="D9" s="18"/>
      <c r="E9" s="18"/>
      <c r="F9" s="18"/>
      <c r="G9" s="18">
        <v>19238933</v>
      </c>
      <c r="H9" s="50"/>
    </row>
    <row r="10" spans="1:11" x14ac:dyDescent="0.35">
      <c r="A10" s="19" t="s">
        <v>46</v>
      </c>
      <c r="B10" s="18">
        <v>3695583</v>
      </c>
      <c r="C10" s="18"/>
      <c r="D10" s="18"/>
      <c r="E10" s="18"/>
      <c r="F10" s="18"/>
      <c r="G10" s="18">
        <v>3695583</v>
      </c>
    </row>
    <row r="11" spans="1:11" x14ac:dyDescent="0.35">
      <c r="A11" s="17" t="s">
        <v>60</v>
      </c>
      <c r="B11" s="18">
        <v>48315676.009999998</v>
      </c>
      <c r="C11" s="18">
        <v>30583784.259999998</v>
      </c>
      <c r="D11" s="18"/>
      <c r="E11" s="18"/>
      <c r="F11" s="18"/>
      <c r="G11" s="18">
        <v>78899460.269999996</v>
      </c>
    </row>
    <row r="12" spans="1:11" x14ac:dyDescent="0.35">
      <c r="A12" s="19">
        <v>4</v>
      </c>
      <c r="B12" s="18">
        <v>7523955</v>
      </c>
      <c r="C12" s="18">
        <v>2277730</v>
      </c>
      <c r="D12" s="18"/>
      <c r="E12" s="18"/>
      <c r="F12" s="18"/>
      <c r="G12" s="18">
        <v>9801685</v>
      </c>
    </row>
    <row r="13" spans="1:11" x14ac:dyDescent="0.35">
      <c r="A13" s="19">
        <v>5</v>
      </c>
      <c r="B13" s="18">
        <v>10776328.01</v>
      </c>
      <c r="C13" s="18">
        <v>3782962.26</v>
      </c>
      <c r="D13" s="18"/>
      <c r="E13" s="18"/>
      <c r="F13" s="18"/>
      <c r="G13" s="18">
        <v>14559290.27</v>
      </c>
    </row>
    <row r="14" spans="1:11" x14ac:dyDescent="0.35">
      <c r="A14" s="19">
        <v>6</v>
      </c>
      <c r="B14" s="18">
        <v>29335525</v>
      </c>
      <c r="C14" s="18">
        <v>24523092</v>
      </c>
      <c r="D14" s="18"/>
      <c r="E14" s="18"/>
      <c r="F14" s="18"/>
      <c r="G14" s="18">
        <v>53858617</v>
      </c>
    </row>
    <row r="15" spans="1:11" x14ac:dyDescent="0.35">
      <c r="A15" s="19" t="s">
        <v>46</v>
      </c>
      <c r="B15" s="18">
        <v>679868</v>
      </c>
      <c r="C15" s="18"/>
      <c r="D15" s="18"/>
      <c r="E15" s="18"/>
      <c r="F15" s="18"/>
      <c r="G15" s="18">
        <v>679868</v>
      </c>
    </row>
    <row r="16" spans="1:11" x14ac:dyDescent="0.35">
      <c r="A16" s="17" t="s">
        <v>130</v>
      </c>
      <c r="B16" s="18">
        <v>54989287.5</v>
      </c>
      <c r="C16" s="18">
        <v>92571695.5</v>
      </c>
      <c r="D16" s="18">
        <v>15414868</v>
      </c>
      <c r="E16" s="18">
        <v>0</v>
      </c>
      <c r="F16" s="18"/>
      <c r="G16" s="18">
        <v>162975851</v>
      </c>
    </row>
    <row r="17" spans="1:12" x14ac:dyDescent="0.35">
      <c r="A17" s="19">
        <v>4</v>
      </c>
      <c r="B17" s="18">
        <v>704850.5</v>
      </c>
      <c r="C17" s="18">
        <v>1655612</v>
      </c>
      <c r="D17" s="18"/>
      <c r="E17" s="18"/>
      <c r="F17" s="18"/>
      <c r="G17" s="18">
        <v>2360462.5</v>
      </c>
    </row>
    <row r="18" spans="1:12" x14ac:dyDescent="0.35">
      <c r="A18" s="19">
        <v>5</v>
      </c>
      <c r="B18" s="18">
        <v>19349350</v>
      </c>
      <c r="C18" s="18">
        <v>5691929</v>
      </c>
      <c r="D18" s="18">
        <v>7266706</v>
      </c>
      <c r="E18" s="18">
        <v>0</v>
      </c>
      <c r="F18" s="18"/>
      <c r="G18" s="18">
        <v>32307985</v>
      </c>
    </row>
    <row r="19" spans="1:12" x14ac:dyDescent="0.35">
      <c r="A19" s="19">
        <v>6</v>
      </c>
      <c r="B19" s="18">
        <v>34435095</v>
      </c>
      <c r="C19" s="18">
        <v>84207842</v>
      </c>
      <c r="D19" s="18">
        <v>8148162</v>
      </c>
      <c r="E19" s="18"/>
      <c r="F19" s="18"/>
      <c r="G19" s="18">
        <v>126791099</v>
      </c>
      <c r="H19" s="18"/>
      <c r="I19" s="18"/>
      <c r="J19" s="18"/>
      <c r="K19" s="18"/>
    </row>
    <row r="20" spans="1:12" x14ac:dyDescent="0.35">
      <c r="A20" s="19" t="s">
        <v>46</v>
      </c>
      <c r="B20" s="18">
        <v>499992</v>
      </c>
      <c r="C20" s="18">
        <v>1016312.5</v>
      </c>
      <c r="D20" s="18"/>
      <c r="E20" s="18"/>
      <c r="F20" s="18"/>
      <c r="G20" s="18">
        <v>1516304.5</v>
      </c>
      <c r="H20" s="18"/>
      <c r="I20" s="18"/>
      <c r="J20" s="18"/>
      <c r="K20" s="18"/>
    </row>
    <row r="21" spans="1:12" x14ac:dyDescent="0.35">
      <c r="A21" s="17" t="s">
        <v>198</v>
      </c>
      <c r="B21" s="18">
        <v>6000</v>
      </c>
      <c r="C21" s="18">
        <v>6796151</v>
      </c>
      <c r="D21" s="18">
        <v>30839750.849390168</v>
      </c>
      <c r="E21" s="18">
        <v>0</v>
      </c>
      <c r="F21" s="18">
        <v>0</v>
      </c>
      <c r="G21" s="18">
        <v>37641901.849390164</v>
      </c>
      <c r="H21" s="18"/>
      <c r="I21" s="18"/>
      <c r="J21" s="18"/>
      <c r="K21" s="18"/>
    </row>
    <row r="22" spans="1:12" x14ac:dyDescent="0.35">
      <c r="A22" s="19">
        <v>5</v>
      </c>
      <c r="B22" s="18">
        <v>6000</v>
      </c>
      <c r="C22" s="18"/>
      <c r="D22" s="18">
        <v>3816354</v>
      </c>
      <c r="E22" s="18">
        <v>0</v>
      </c>
      <c r="F22" s="18"/>
      <c r="G22" s="18">
        <v>3822354</v>
      </c>
      <c r="H22" s="18"/>
      <c r="I22" s="18"/>
      <c r="J22" s="18"/>
      <c r="K22" s="18"/>
    </row>
    <row r="23" spans="1:12" x14ac:dyDescent="0.35">
      <c r="A23" s="19">
        <v>6</v>
      </c>
      <c r="B23" s="18"/>
      <c r="C23" s="18">
        <v>6796151</v>
      </c>
      <c r="D23" s="18">
        <v>26296897.849390168</v>
      </c>
      <c r="E23" s="18">
        <v>0</v>
      </c>
      <c r="F23" s="18">
        <v>0</v>
      </c>
      <c r="G23" s="18">
        <v>33093048.849390168</v>
      </c>
      <c r="H23" s="18"/>
      <c r="I23" s="18"/>
      <c r="J23" s="18"/>
      <c r="K23" s="18"/>
    </row>
    <row r="24" spans="1:12" x14ac:dyDescent="0.35">
      <c r="A24" s="19" t="s">
        <v>46</v>
      </c>
      <c r="B24" s="18"/>
      <c r="C24" s="18"/>
      <c r="D24" s="18">
        <v>726499</v>
      </c>
      <c r="E24" s="18"/>
      <c r="F24" s="18"/>
      <c r="G24" s="18">
        <v>726499</v>
      </c>
      <c r="H24" s="18"/>
      <c r="I24" s="18"/>
      <c r="J24" s="18"/>
      <c r="K24" s="18"/>
    </row>
    <row r="25" spans="1:12" x14ac:dyDescent="0.35">
      <c r="A25" s="17" t="s">
        <v>1416</v>
      </c>
      <c r="B25" s="18">
        <v>138211982.50999999</v>
      </c>
      <c r="C25" s="18">
        <v>148365408.46000001</v>
      </c>
      <c r="D25" s="18">
        <v>46254618.849390164</v>
      </c>
      <c r="E25" s="18">
        <v>0</v>
      </c>
      <c r="F25" s="18">
        <v>0</v>
      </c>
      <c r="G25" s="18">
        <v>332832009.81939018</v>
      </c>
      <c r="H25" s="18"/>
      <c r="I25" s="18"/>
      <c r="J25" s="18"/>
      <c r="K25" s="18"/>
    </row>
    <row r="26" spans="1:12" x14ac:dyDescent="0.35">
      <c r="H26" s="18"/>
      <c r="I26" s="18"/>
      <c r="J26" s="18"/>
      <c r="K26" s="18"/>
    </row>
    <row r="27" spans="1:12" x14ac:dyDescent="0.35">
      <c r="H27" s="18"/>
      <c r="I27" s="18"/>
      <c r="J27" s="18"/>
      <c r="K27" s="18"/>
      <c r="L27" s="18"/>
    </row>
    <row r="28" spans="1:12" x14ac:dyDescent="0.35">
      <c r="H28" s="18"/>
      <c r="I28" s="18"/>
      <c r="J28" s="18"/>
      <c r="K28" s="18"/>
      <c r="L28" s="18"/>
    </row>
    <row r="29" spans="1:12" x14ac:dyDescent="0.35">
      <c r="H29" s="18"/>
      <c r="I29" s="18"/>
      <c r="J29" s="18"/>
      <c r="K29" s="18"/>
      <c r="L29" s="18"/>
    </row>
    <row r="30" spans="1:12" x14ac:dyDescent="0.35">
      <c r="H30" s="18"/>
      <c r="I30" s="18"/>
      <c r="J30" s="18"/>
      <c r="K30" s="18"/>
      <c r="L30" s="18"/>
    </row>
    <row r="31" spans="1:12" x14ac:dyDescent="0.35">
      <c r="H31" s="18"/>
      <c r="I31" s="18"/>
      <c r="J31" s="18"/>
      <c r="K31" s="18"/>
      <c r="L31" s="18"/>
    </row>
    <row r="32" spans="1:12" x14ac:dyDescent="0.35">
      <c r="H32" s="18"/>
      <c r="I32" s="18"/>
      <c r="J32" s="18"/>
      <c r="K32" s="18"/>
      <c r="L32" s="18"/>
    </row>
    <row r="33" spans="7:14" x14ac:dyDescent="0.35">
      <c r="H33" s="51" t="s">
        <v>1417</v>
      </c>
      <c r="I33" s="51" t="s">
        <v>1418</v>
      </c>
      <c r="J33" s="51" t="s">
        <v>1419</v>
      </c>
      <c r="K33" s="51" t="s">
        <v>1420</v>
      </c>
      <c r="L33" s="51" t="s">
        <v>1421</v>
      </c>
    </row>
    <row r="34" spans="7:14" x14ac:dyDescent="0.35">
      <c r="G34" s="36" t="s">
        <v>1422</v>
      </c>
      <c r="H34" s="18">
        <f>SUM(H35:H37)</f>
        <v>44224447.700000003</v>
      </c>
      <c r="I34" s="18">
        <f>SUM(I35:I37)</f>
        <v>78219592.269999996</v>
      </c>
      <c r="J34" s="18">
        <f>SUM(J35:J37)</f>
        <v>161459546.5</v>
      </c>
      <c r="K34" s="18">
        <f>SUM(K35:K37)</f>
        <v>36915402.849390164</v>
      </c>
      <c r="L34" s="18">
        <f>SUM(L35:L37)</f>
        <v>320818989.31939018</v>
      </c>
      <c r="M34" s="119">
        <f>SUM(H34,I34,J34,K34)</f>
        <v>320818989.31939018</v>
      </c>
    </row>
    <row r="35" spans="7:14" x14ac:dyDescent="0.35">
      <c r="G35" s="36" t="s">
        <v>1423</v>
      </c>
      <c r="H35" s="37">
        <f>SUM(C7:C9)</f>
        <v>16880097.699999999</v>
      </c>
      <c r="I35" s="37">
        <f>SUM(C12:C14)</f>
        <v>30583784.259999998</v>
      </c>
      <c r="J35" s="37">
        <f>SUM(C17:C19)</f>
        <v>91555383</v>
      </c>
      <c r="K35" s="37">
        <f>SUM(C22:C23)</f>
        <v>6796151</v>
      </c>
      <c r="L35" s="37">
        <f>SUM(C7:C9,C12:C14,C17:C19,C22:C23)</f>
        <v>145815415.96000001</v>
      </c>
      <c r="M35" s="119">
        <f>SUM(H35,I35,J35,K35)</f>
        <v>145815415.95999998</v>
      </c>
    </row>
    <row r="36" spans="7:14" x14ac:dyDescent="0.35">
      <c r="G36" s="36" t="s">
        <v>1424</v>
      </c>
      <c r="H36" s="41">
        <f>SUM(D7:D9)</f>
        <v>0</v>
      </c>
      <c r="I36" s="41">
        <f>SUM(D12:D14)</f>
        <v>0</v>
      </c>
      <c r="J36" s="41">
        <f>SUM(D17:D19)</f>
        <v>15414868</v>
      </c>
      <c r="K36" s="41">
        <f>SUM(D22:D23)</f>
        <v>30113251.849390168</v>
      </c>
      <c r="L36" s="41">
        <f>SUM(D7:D9,D12:D14,D17:D19,D22:D23)</f>
        <v>45528119.849390164</v>
      </c>
      <c r="M36" s="119">
        <f>SUM(H36,I36,J36,K36)</f>
        <v>45528119.849390164</v>
      </c>
    </row>
    <row r="37" spans="7:14" x14ac:dyDescent="0.35">
      <c r="G37" s="36" t="s">
        <v>1425</v>
      </c>
      <c r="H37" s="42">
        <f>SUM(B7:B9)</f>
        <v>27344350</v>
      </c>
      <c r="I37" s="42">
        <f>SUM(B12:B14)</f>
        <v>47635808.009999998</v>
      </c>
      <c r="J37" s="42">
        <f>SUM(B17:B19)</f>
        <v>54489295.5</v>
      </c>
      <c r="K37" s="42">
        <f>SUM(B22:B23)</f>
        <v>6000</v>
      </c>
      <c r="L37" s="42">
        <f>SUM(B7:B9,B12:B14,B17:B19,B22:B23)</f>
        <v>129475453.50999999</v>
      </c>
      <c r="M37" s="119">
        <f>SUM(H37,I37,J37,K37)</f>
        <v>129475453.50999999</v>
      </c>
      <c r="N37" t="s">
        <v>1426</v>
      </c>
    </row>
    <row r="38" spans="7:14" x14ac:dyDescent="0.35">
      <c r="G38" s="36" t="s">
        <v>1427</v>
      </c>
      <c r="H38" s="18"/>
      <c r="I38" s="18"/>
      <c r="J38" s="18"/>
      <c r="K38" s="18"/>
      <c r="L38" s="18"/>
      <c r="M38" s="50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CE59E-FA83-4D84-8025-D42C18600F49}">
  <dimension ref="A3:M41"/>
  <sheetViews>
    <sheetView topLeftCell="A7" workbookViewId="0">
      <selection activeCell="A3" sqref="A3"/>
    </sheetView>
  </sheetViews>
  <sheetFormatPr defaultRowHeight="14.5" x14ac:dyDescent="0.35"/>
  <cols>
    <col min="1" max="1" width="13.1796875" bestFit="1" customWidth="1"/>
    <col min="2" max="2" width="15.54296875" bestFit="1" customWidth="1"/>
    <col min="3" max="3" width="7.453125" bestFit="1" customWidth="1"/>
    <col min="4" max="4" width="7.81640625" bestFit="1" customWidth="1"/>
    <col min="5" max="5" width="8.453125" bestFit="1" customWidth="1"/>
    <col min="6" max="6" width="7" bestFit="1" customWidth="1"/>
    <col min="7" max="7" width="10.81640625" bestFit="1" customWidth="1"/>
    <col min="8" max="11" width="10.54296875" customWidth="1"/>
    <col min="12" max="12" width="8.453125" bestFit="1" customWidth="1"/>
    <col min="13" max="13" width="10.54296875" bestFit="1" customWidth="1"/>
  </cols>
  <sheetData>
    <row r="3" spans="1:7" x14ac:dyDescent="0.35">
      <c r="A3" s="16" t="s">
        <v>1428</v>
      </c>
      <c r="B3" s="16" t="s">
        <v>1413</v>
      </c>
    </row>
    <row r="4" spans="1:7" x14ac:dyDescent="0.35">
      <c r="A4" s="16" t="s">
        <v>1414</v>
      </c>
      <c r="B4" t="s">
        <v>47</v>
      </c>
      <c r="C4" t="s">
        <v>915</v>
      </c>
      <c r="D4" t="s">
        <v>1256</v>
      </c>
      <c r="E4" t="s">
        <v>1396</v>
      </c>
      <c r="F4" t="s">
        <v>1415</v>
      </c>
      <c r="G4" t="s">
        <v>1416</v>
      </c>
    </row>
    <row r="5" spans="1:7" x14ac:dyDescent="0.35">
      <c r="A5" s="17" t="s">
        <v>293</v>
      </c>
      <c r="B5">
        <v>7</v>
      </c>
      <c r="C5">
        <v>3</v>
      </c>
      <c r="G5">
        <v>10</v>
      </c>
    </row>
    <row r="6" spans="1:7" x14ac:dyDescent="0.35">
      <c r="A6" s="17" t="s">
        <v>44</v>
      </c>
      <c r="B6">
        <v>42</v>
      </c>
      <c r="C6">
        <v>20</v>
      </c>
      <c r="G6">
        <v>62</v>
      </c>
    </row>
    <row r="7" spans="1:7" x14ac:dyDescent="0.35">
      <c r="A7" s="19">
        <v>4</v>
      </c>
      <c r="B7">
        <v>18</v>
      </c>
      <c r="C7">
        <v>11</v>
      </c>
      <c r="G7">
        <v>29</v>
      </c>
    </row>
    <row r="8" spans="1:7" x14ac:dyDescent="0.35">
      <c r="A8" s="19">
        <v>5</v>
      </c>
      <c r="B8">
        <v>14</v>
      </c>
      <c r="C8">
        <v>7</v>
      </c>
      <c r="G8">
        <v>21</v>
      </c>
    </row>
    <row r="9" spans="1:7" x14ac:dyDescent="0.35">
      <c r="A9" s="19">
        <v>6</v>
      </c>
      <c r="B9">
        <v>4</v>
      </c>
      <c r="C9">
        <v>2</v>
      </c>
      <c r="G9">
        <v>6</v>
      </c>
    </row>
    <row r="10" spans="1:7" x14ac:dyDescent="0.35">
      <c r="A10" s="19" t="s">
        <v>46</v>
      </c>
      <c r="B10">
        <v>6</v>
      </c>
      <c r="G10">
        <v>6</v>
      </c>
    </row>
    <row r="11" spans="1:7" x14ac:dyDescent="0.35">
      <c r="A11" s="17" t="s">
        <v>60</v>
      </c>
      <c r="B11">
        <v>50</v>
      </c>
      <c r="C11">
        <v>20</v>
      </c>
      <c r="G11">
        <v>70</v>
      </c>
    </row>
    <row r="12" spans="1:7" x14ac:dyDescent="0.35">
      <c r="A12" s="19">
        <v>4</v>
      </c>
      <c r="B12">
        <v>13</v>
      </c>
      <c r="C12">
        <v>4</v>
      </c>
      <c r="G12">
        <v>17</v>
      </c>
    </row>
    <row r="13" spans="1:7" x14ac:dyDescent="0.35">
      <c r="A13" s="19">
        <v>5</v>
      </c>
      <c r="B13">
        <v>27</v>
      </c>
      <c r="C13">
        <v>13</v>
      </c>
      <c r="G13">
        <v>40</v>
      </c>
    </row>
    <row r="14" spans="1:7" x14ac:dyDescent="0.35">
      <c r="A14" s="19">
        <v>6</v>
      </c>
      <c r="B14">
        <v>9</v>
      </c>
      <c r="C14">
        <v>3</v>
      </c>
      <c r="G14">
        <v>12</v>
      </c>
    </row>
    <row r="15" spans="1:7" x14ac:dyDescent="0.35">
      <c r="A15" s="19" t="s">
        <v>46</v>
      </c>
      <c r="B15">
        <v>1</v>
      </c>
      <c r="G15">
        <v>1</v>
      </c>
    </row>
    <row r="16" spans="1:7" x14ac:dyDescent="0.35">
      <c r="A16" s="17" t="s">
        <v>130</v>
      </c>
      <c r="B16">
        <v>26</v>
      </c>
      <c r="C16">
        <v>16</v>
      </c>
      <c r="D16">
        <v>11</v>
      </c>
      <c r="E16">
        <v>1</v>
      </c>
      <c r="G16">
        <v>54</v>
      </c>
    </row>
    <row r="17" spans="1:7" x14ac:dyDescent="0.35">
      <c r="A17" s="19">
        <v>4</v>
      </c>
      <c r="B17">
        <v>4</v>
      </c>
      <c r="C17">
        <v>4</v>
      </c>
      <c r="G17">
        <v>8</v>
      </c>
    </row>
    <row r="18" spans="1:7" x14ac:dyDescent="0.35">
      <c r="A18" s="19">
        <v>5</v>
      </c>
      <c r="B18">
        <v>15</v>
      </c>
      <c r="C18">
        <v>9</v>
      </c>
      <c r="D18">
        <v>10</v>
      </c>
      <c r="E18">
        <v>1</v>
      </c>
      <c r="G18">
        <v>35</v>
      </c>
    </row>
    <row r="19" spans="1:7" x14ac:dyDescent="0.35">
      <c r="A19" s="19">
        <v>6</v>
      </c>
      <c r="B19">
        <v>6</v>
      </c>
      <c r="C19">
        <v>2</v>
      </c>
      <c r="D19">
        <v>1</v>
      </c>
      <c r="G19">
        <v>9</v>
      </c>
    </row>
    <row r="20" spans="1:7" x14ac:dyDescent="0.35">
      <c r="A20" s="19" t="s">
        <v>46</v>
      </c>
      <c r="B20">
        <v>1</v>
      </c>
      <c r="C20">
        <v>1</v>
      </c>
      <c r="G20">
        <v>2</v>
      </c>
    </row>
    <row r="21" spans="1:7" x14ac:dyDescent="0.35">
      <c r="A21" s="17" t="s">
        <v>198</v>
      </c>
      <c r="B21">
        <v>1</v>
      </c>
      <c r="C21">
        <v>1</v>
      </c>
      <c r="D21">
        <v>13</v>
      </c>
      <c r="E21">
        <v>3</v>
      </c>
      <c r="F21">
        <v>1</v>
      </c>
      <c r="G21">
        <v>19</v>
      </c>
    </row>
    <row r="22" spans="1:7" x14ac:dyDescent="0.35">
      <c r="A22" s="19">
        <v>5</v>
      </c>
      <c r="B22">
        <v>1</v>
      </c>
      <c r="D22">
        <v>7</v>
      </c>
      <c r="E22">
        <v>2</v>
      </c>
      <c r="G22">
        <v>10</v>
      </c>
    </row>
    <row r="23" spans="1:7" x14ac:dyDescent="0.35">
      <c r="A23" s="19">
        <v>6</v>
      </c>
      <c r="C23">
        <v>1</v>
      </c>
      <c r="D23">
        <v>5</v>
      </c>
      <c r="E23">
        <v>1</v>
      </c>
      <c r="F23">
        <v>1</v>
      </c>
      <c r="G23">
        <v>8</v>
      </c>
    </row>
    <row r="24" spans="1:7" x14ac:dyDescent="0.35">
      <c r="A24" s="19" t="s">
        <v>46</v>
      </c>
      <c r="D24">
        <v>1</v>
      </c>
      <c r="G24">
        <v>1</v>
      </c>
    </row>
    <row r="25" spans="1:7" x14ac:dyDescent="0.35">
      <c r="A25" s="17" t="s">
        <v>1416</v>
      </c>
      <c r="B25">
        <v>126</v>
      </c>
      <c r="C25">
        <v>60</v>
      </c>
      <c r="D25">
        <v>24</v>
      </c>
      <c r="E25">
        <v>4</v>
      </c>
      <c r="F25">
        <v>1</v>
      </c>
      <c r="G25">
        <v>215</v>
      </c>
    </row>
    <row r="29" spans="1:7" x14ac:dyDescent="0.35">
      <c r="B29">
        <f>SUM(B22,B17:B19,B12:B14,B7:B9)</f>
        <v>111</v>
      </c>
      <c r="C29">
        <f>SUM(C22:C23,C17:C19,C12:C14,C7:C9)</f>
        <v>56</v>
      </c>
      <c r="D29">
        <f>SUM(D22,D17:D19,D12:D14,D7:D9)</f>
        <v>18</v>
      </c>
    </row>
    <row r="32" spans="1:7" x14ac:dyDescent="0.35">
      <c r="A32" s="17"/>
    </row>
    <row r="33" spans="1:13" x14ac:dyDescent="0.35">
      <c r="A33" s="17"/>
    </row>
    <row r="34" spans="1:13" ht="29" x14ac:dyDescent="0.35">
      <c r="A34" s="17"/>
      <c r="H34" s="51" t="s">
        <v>1417</v>
      </c>
      <c r="I34" s="51" t="s">
        <v>1418</v>
      </c>
      <c r="J34" s="51" t="s">
        <v>1419</v>
      </c>
      <c r="K34" s="124" t="s">
        <v>1429</v>
      </c>
      <c r="L34" s="51" t="s">
        <v>1421</v>
      </c>
    </row>
    <row r="35" spans="1:13" x14ac:dyDescent="0.35">
      <c r="G35" s="36" t="s">
        <v>1430</v>
      </c>
      <c r="H35" s="39">
        <f>SUM(G7:G9)</f>
        <v>56</v>
      </c>
      <c r="I35" s="39">
        <f>SUM(G12:G14)</f>
        <v>69</v>
      </c>
      <c r="J35" s="39">
        <f>SUM(G17:G19)-E16</f>
        <v>51</v>
      </c>
      <c r="K35" s="39">
        <f>SUM(G22:G23)-E21</f>
        <v>15</v>
      </c>
      <c r="L35" s="39">
        <f>SUM(G7:G9,G12:G14,G17:G19,G22:G23)-(E16+E21)</f>
        <v>191</v>
      </c>
      <c r="M35">
        <f>SUM(H35,I35,J35,K35)</f>
        <v>191</v>
      </c>
    </row>
    <row r="36" spans="1:13" x14ac:dyDescent="0.35">
      <c r="G36" s="36" t="s">
        <v>1431</v>
      </c>
      <c r="H36" s="35">
        <f>SUM(C7:C9)</f>
        <v>20</v>
      </c>
      <c r="I36" s="35">
        <f>SUM(C12:C14)</f>
        <v>20</v>
      </c>
      <c r="J36" s="35">
        <f>SUM(C17:C19)</f>
        <v>15</v>
      </c>
      <c r="K36" s="35">
        <f>SUM(C22:C23)</f>
        <v>1</v>
      </c>
      <c r="L36" s="35">
        <f>SUM(C7:C9,C12:C14,C17:C19,C22:C23)</f>
        <v>56</v>
      </c>
    </row>
    <row r="37" spans="1:13" x14ac:dyDescent="0.35">
      <c r="G37" s="36" t="s">
        <v>1432</v>
      </c>
      <c r="H37" s="38">
        <f>SUM(D7:D9)</f>
        <v>0</v>
      </c>
      <c r="I37" s="38">
        <f>SUM(D12:D14)</f>
        <v>0</v>
      </c>
      <c r="J37" s="38">
        <f>SUM(D17:D19)</f>
        <v>11</v>
      </c>
      <c r="K37" s="38">
        <f>SUM(D22:D23)</f>
        <v>12</v>
      </c>
      <c r="L37" s="38">
        <f>SUM(D7:D9,D12:D14,D17:D19,D22:D23)</f>
        <v>23</v>
      </c>
    </row>
    <row r="38" spans="1:13" x14ac:dyDescent="0.35">
      <c r="G38" s="36" t="s">
        <v>1433</v>
      </c>
      <c r="H38" s="40">
        <f>SUM(B7:B9)</f>
        <v>36</v>
      </c>
      <c r="I38" s="40">
        <f>SUM(B12:B14)</f>
        <v>49</v>
      </c>
      <c r="J38" s="40">
        <f>SUM(B17:B19)</f>
        <v>25</v>
      </c>
      <c r="K38" s="40">
        <f>SUM(B22:B23)</f>
        <v>1</v>
      </c>
      <c r="L38" s="40">
        <f>SUM(B7:B9,B12:B14,B17:B19,B22:B23)</f>
        <v>111</v>
      </c>
      <c r="M38" t="s">
        <v>1426</v>
      </c>
    </row>
    <row r="39" spans="1:13" x14ac:dyDescent="0.35">
      <c r="L39">
        <f>SUM(L36:L38)</f>
        <v>190</v>
      </c>
      <c r="M39" t="s">
        <v>1434</v>
      </c>
    </row>
    <row r="41" spans="1:13" x14ac:dyDescent="0.35">
      <c r="G41" s="36" t="s">
        <v>1435</v>
      </c>
      <c r="H41">
        <f>H36/H35*100</f>
        <v>35.714285714285715</v>
      </c>
      <c r="I41">
        <f t="shared" ref="I41" si="0">I36/I35*100</f>
        <v>28.985507246376812</v>
      </c>
      <c r="J41">
        <f>J36/J35*100</f>
        <v>29.411764705882355</v>
      </c>
      <c r="K41">
        <f>K36/K35*100</f>
        <v>6.666666666666667</v>
      </c>
      <c r="L41">
        <f>L36/L35*100</f>
        <v>29.319371727748688</v>
      </c>
    </row>
  </sheetData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941C-F40D-4AD0-9C54-12D63DF289A4}">
  <dimension ref="A3:I35"/>
  <sheetViews>
    <sheetView workbookViewId="0">
      <selection activeCell="I26" sqref="I26"/>
    </sheetView>
  </sheetViews>
  <sheetFormatPr defaultRowHeight="14.5" x14ac:dyDescent="0.35"/>
  <cols>
    <col min="1" max="1" width="20" bestFit="1" customWidth="1"/>
    <col min="2" max="3" width="16.453125" bestFit="1" customWidth="1"/>
    <col min="4" max="4" width="8.453125" bestFit="1" customWidth="1"/>
    <col min="5" max="5" width="8.54296875" bestFit="1" customWidth="1"/>
    <col min="6" max="6" width="7.453125" bestFit="1" customWidth="1"/>
    <col min="7" max="7" width="16.453125" bestFit="1" customWidth="1"/>
    <col min="8" max="8" width="24.54296875" customWidth="1"/>
    <col min="9" max="9" width="15.453125" bestFit="1" customWidth="1"/>
  </cols>
  <sheetData>
    <row r="3" spans="1:7" x14ac:dyDescent="0.35">
      <c r="A3" s="16" t="s">
        <v>1436</v>
      </c>
      <c r="B3" s="16" t="s">
        <v>1413</v>
      </c>
    </row>
    <row r="4" spans="1:7" x14ac:dyDescent="0.35">
      <c r="A4" s="16" t="s">
        <v>1414</v>
      </c>
      <c r="B4" t="s">
        <v>47</v>
      </c>
      <c r="C4" t="s">
        <v>915</v>
      </c>
      <c r="D4" t="s">
        <v>1256</v>
      </c>
      <c r="E4" t="s">
        <v>1396</v>
      </c>
      <c r="F4" t="s">
        <v>1415</v>
      </c>
      <c r="G4" t="s">
        <v>1416</v>
      </c>
    </row>
    <row r="5" spans="1:7" x14ac:dyDescent="0.35">
      <c r="A5" s="17" t="s">
        <v>293</v>
      </c>
      <c r="B5" s="18">
        <v>0</v>
      </c>
      <c r="C5" s="18">
        <v>1533680</v>
      </c>
      <c r="D5" s="18"/>
      <c r="E5" s="18"/>
      <c r="F5" s="18"/>
      <c r="G5" s="18">
        <v>1533680</v>
      </c>
    </row>
    <row r="6" spans="1:7" x14ac:dyDescent="0.35">
      <c r="A6" s="17" t="s">
        <v>44</v>
      </c>
      <c r="B6" s="18">
        <v>0</v>
      </c>
      <c r="C6" s="18">
        <v>16800439.27</v>
      </c>
      <c r="D6" s="18"/>
      <c r="E6" s="18"/>
      <c r="F6" s="18"/>
      <c r="G6" s="18">
        <v>16800439.27</v>
      </c>
    </row>
    <row r="7" spans="1:7" x14ac:dyDescent="0.35">
      <c r="A7" s="19">
        <v>4</v>
      </c>
      <c r="B7" s="18">
        <v>0</v>
      </c>
      <c r="C7" s="18">
        <v>4106322</v>
      </c>
      <c r="D7" s="18"/>
      <c r="E7" s="18"/>
      <c r="F7" s="18"/>
      <c r="G7" s="18">
        <v>4106322</v>
      </c>
    </row>
    <row r="8" spans="1:7" x14ac:dyDescent="0.35">
      <c r="A8" s="19">
        <v>5</v>
      </c>
      <c r="B8" s="18">
        <v>0</v>
      </c>
      <c r="C8" s="18">
        <v>1155753.27</v>
      </c>
      <c r="D8" s="18"/>
      <c r="E8" s="18"/>
      <c r="F8" s="18"/>
      <c r="G8" s="18">
        <v>1155753.27</v>
      </c>
    </row>
    <row r="9" spans="1:7" x14ac:dyDescent="0.35">
      <c r="A9" s="19">
        <v>6</v>
      </c>
      <c r="B9" s="18">
        <v>0</v>
      </c>
      <c r="C9" s="18">
        <v>11538364</v>
      </c>
      <c r="D9" s="18"/>
      <c r="E9" s="18"/>
      <c r="F9" s="18"/>
      <c r="G9" s="18">
        <v>11538364</v>
      </c>
    </row>
    <row r="10" spans="1:7" x14ac:dyDescent="0.35">
      <c r="A10" s="19" t="s">
        <v>46</v>
      </c>
      <c r="B10" s="18">
        <v>0</v>
      </c>
      <c r="C10" s="18"/>
      <c r="D10" s="18"/>
      <c r="E10" s="18"/>
      <c r="F10" s="18"/>
      <c r="G10" s="18">
        <v>0</v>
      </c>
    </row>
    <row r="11" spans="1:7" x14ac:dyDescent="0.35">
      <c r="A11" s="17" t="s">
        <v>60</v>
      </c>
      <c r="B11" s="18">
        <v>0</v>
      </c>
      <c r="C11" s="18">
        <v>25356621</v>
      </c>
      <c r="D11" s="18"/>
      <c r="E11" s="18"/>
      <c r="F11" s="18"/>
      <c r="G11" s="18">
        <v>25356621</v>
      </c>
    </row>
    <row r="12" spans="1:7" x14ac:dyDescent="0.35">
      <c r="A12" s="19">
        <v>4</v>
      </c>
      <c r="B12" s="18">
        <v>0</v>
      </c>
      <c r="C12" s="18">
        <v>1043471</v>
      </c>
      <c r="D12" s="18"/>
      <c r="E12" s="18"/>
      <c r="F12" s="18"/>
      <c r="G12" s="18">
        <v>1043471</v>
      </c>
    </row>
    <row r="13" spans="1:7" x14ac:dyDescent="0.35">
      <c r="A13" s="19">
        <v>5</v>
      </c>
      <c r="B13" s="18">
        <v>0</v>
      </c>
      <c r="C13" s="18">
        <v>3764367</v>
      </c>
      <c r="D13" s="18"/>
      <c r="E13" s="18"/>
      <c r="F13" s="18"/>
      <c r="G13" s="18">
        <v>3764367</v>
      </c>
    </row>
    <row r="14" spans="1:7" x14ac:dyDescent="0.35">
      <c r="A14" s="19">
        <v>6</v>
      </c>
      <c r="B14" s="18">
        <v>0</v>
      </c>
      <c r="C14" s="18">
        <v>20548783</v>
      </c>
      <c r="D14" s="18"/>
      <c r="E14" s="18"/>
      <c r="F14" s="18"/>
      <c r="G14" s="18">
        <v>20548783</v>
      </c>
    </row>
    <row r="15" spans="1:7" x14ac:dyDescent="0.35">
      <c r="A15" s="19" t="s">
        <v>46</v>
      </c>
      <c r="B15" s="18">
        <v>0</v>
      </c>
      <c r="C15" s="18"/>
      <c r="D15" s="18"/>
      <c r="E15" s="18"/>
      <c r="F15" s="18"/>
      <c r="G15" s="18">
        <v>0</v>
      </c>
    </row>
    <row r="16" spans="1:7" x14ac:dyDescent="0.35">
      <c r="A16" s="17" t="s">
        <v>130</v>
      </c>
      <c r="B16" s="18">
        <v>0</v>
      </c>
      <c r="C16" s="18">
        <v>67449778</v>
      </c>
      <c r="D16" s="18">
        <v>0</v>
      </c>
      <c r="E16" s="18">
        <v>0</v>
      </c>
      <c r="F16" s="18"/>
      <c r="G16" s="18">
        <v>67449778</v>
      </c>
    </row>
    <row r="17" spans="1:9" x14ac:dyDescent="0.35">
      <c r="A17" s="19">
        <v>4</v>
      </c>
      <c r="B17" s="18">
        <v>0</v>
      </c>
      <c r="C17" s="18">
        <v>3192002</v>
      </c>
      <c r="D17" s="18"/>
      <c r="E17" s="18"/>
      <c r="F17" s="18"/>
      <c r="G17" s="18">
        <v>3192002</v>
      </c>
    </row>
    <row r="18" spans="1:9" x14ac:dyDescent="0.35">
      <c r="A18" s="19">
        <v>5</v>
      </c>
      <c r="B18" s="18">
        <v>0</v>
      </c>
      <c r="C18" s="18">
        <v>5242229</v>
      </c>
      <c r="D18" s="18">
        <v>0</v>
      </c>
      <c r="E18" s="18">
        <v>0</v>
      </c>
      <c r="F18" s="18"/>
      <c r="G18" s="18">
        <v>5242229</v>
      </c>
    </row>
    <row r="19" spans="1:9" x14ac:dyDescent="0.35">
      <c r="A19" s="19">
        <v>6</v>
      </c>
      <c r="B19" s="18">
        <v>0</v>
      </c>
      <c r="C19" s="18">
        <v>57999235</v>
      </c>
      <c r="D19" s="18">
        <v>0</v>
      </c>
      <c r="E19" s="18"/>
      <c r="F19" s="18"/>
      <c r="G19" s="18">
        <v>57999235</v>
      </c>
      <c r="H19" s="50"/>
    </row>
    <row r="20" spans="1:9" x14ac:dyDescent="0.35">
      <c r="A20" s="19" t="s">
        <v>46</v>
      </c>
      <c r="B20" s="18">
        <v>0</v>
      </c>
      <c r="C20" s="18">
        <v>1016312</v>
      </c>
      <c r="D20" s="18"/>
      <c r="E20" s="18"/>
      <c r="F20" s="18"/>
      <c r="G20" s="18">
        <v>1016312</v>
      </c>
    </row>
    <row r="21" spans="1:9" x14ac:dyDescent="0.35">
      <c r="A21" s="17" t="s">
        <v>198</v>
      </c>
      <c r="B21" s="18">
        <v>0</v>
      </c>
      <c r="C21" s="18">
        <v>6796151</v>
      </c>
      <c r="D21" s="18">
        <v>0</v>
      </c>
      <c r="E21" s="18">
        <v>0</v>
      </c>
      <c r="F21" s="18">
        <v>0</v>
      </c>
      <c r="G21" s="18">
        <v>6796151</v>
      </c>
    </row>
    <row r="22" spans="1:9" x14ac:dyDescent="0.35">
      <c r="A22" s="19">
        <v>5</v>
      </c>
      <c r="B22" s="18">
        <v>0</v>
      </c>
      <c r="C22" s="18"/>
      <c r="D22" s="18">
        <v>0</v>
      </c>
      <c r="E22" s="18">
        <v>0</v>
      </c>
      <c r="F22" s="18"/>
      <c r="G22" s="18">
        <v>0</v>
      </c>
    </row>
    <row r="23" spans="1:9" x14ac:dyDescent="0.35">
      <c r="A23" s="19">
        <v>6</v>
      </c>
      <c r="B23" s="18"/>
      <c r="C23" s="18">
        <v>6796151</v>
      </c>
      <c r="D23" s="18">
        <v>0</v>
      </c>
      <c r="E23" s="18">
        <v>0</v>
      </c>
      <c r="F23" s="18">
        <v>0</v>
      </c>
      <c r="G23" s="18">
        <v>6796151</v>
      </c>
    </row>
    <row r="24" spans="1:9" x14ac:dyDescent="0.35">
      <c r="A24" s="19" t="s">
        <v>46</v>
      </c>
      <c r="B24" s="18"/>
      <c r="C24" s="18"/>
      <c r="D24" s="18">
        <v>0</v>
      </c>
      <c r="E24" s="18"/>
      <c r="F24" s="18"/>
      <c r="G24" s="18">
        <v>0</v>
      </c>
    </row>
    <row r="25" spans="1:9" x14ac:dyDescent="0.35">
      <c r="A25" s="17" t="s">
        <v>1416</v>
      </c>
      <c r="B25" s="18">
        <v>0</v>
      </c>
      <c r="C25" s="18">
        <v>117936669.27</v>
      </c>
      <c r="D25" s="18">
        <v>0</v>
      </c>
      <c r="E25" s="18">
        <v>0</v>
      </c>
      <c r="F25" s="18">
        <v>0</v>
      </c>
      <c r="G25" s="18">
        <v>117936669.27</v>
      </c>
    </row>
    <row r="27" spans="1:9" x14ac:dyDescent="0.35">
      <c r="H27" s="50"/>
    </row>
    <row r="29" spans="1:9" x14ac:dyDescent="0.35">
      <c r="G29" s="18"/>
    </row>
    <row r="30" spans="1:9" x14ac:dyDescent="0.35">
      <c r="A30" s="17"/>
      <c r="B30" s="18"/>
      <c r="C30" s="18"/>
      <c r="D30" s="18"/>
      <c r="E30" s="18"/>
      <c r="F30" s="18"/>
      <c r="G30" s="18"/>
    </row>
    <row r="31" spans="1:9" x14ac:dyDescent="0.35">
      <c r="G31" s="52" t="s">
        <v>1437</v>
      </c>
      <c r="H31" s="18">
        <f>SUM(C7:C9)</f>
        <v>16800439.27</v>
      </c>
      <c r="I31" s="50"/>
    </row>
    <row r="32" spans="1:9" x14ac:dyDescent="0.35">
      <c r="G32" s="52" t="s">
        <v>1438</v>
      </c>
      <c r="H32" s="18">
        <f>SUM(C12:C14)</f>
        <v>25356621</v>
      </c>
    </row>
    <row r="33" spans="7:9" x14ac:dyDescent="0.35">
      <c r="G33" s="52" t="s">
        <v>1439</v>
      </c>
      <c r="H33" s="18">
        <f>SUM(C17:C19)</f>
        <v>66433466</v>
      </c>
      <c r="I33" s="18"/>
    </row>
    <row r="34" spans="7:9" x14ac:dyDescent="0.35">
      <c r="G34" s="52" t="s">
        <v>1440</v>
      </c>
      <c r="H34" s="18">
        <f>SUM(C22:C23)</f>
        <v>6796151</v>
      </c>
      <c r="I34" t="s">
        <v>1426</v>
      </c>
    </row>
    <row r="35" spans="7:9" x14ac:dyDescent="0.35">
      <c r="G35" s="52" t="s">
        <v>1421</v>
      </c>
      <c r="H35" s="41">
        <f>SUM(H31,H32,H33,H34)</f>
        <v>115386677.27</v>
      </c>
      <c r="I35" s="18"/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B35EC-EC8C-42CE-998B-59A049F73D73}">
  <dimension ref="A3:M34"/>
  <sheetViews>
    <sheetView workbookViewId="0">
      <selection activeCell="M31" sqref="M31"/>
    </sheetView>
  </sheetViews>
  <sheetFormatPr defaultRowHeight="14.5" x14ac:dyDescent="0.35"/>
  <cols>
    <col min="1" max="1" width="21.54296875" bestFit="1" customWidth="1"/>
    <col min="2" max="2" width="16.453125" bestFit="1" customWidth="1"/>
    <col min="3" max="3" width="7.54296875" bestFit="1" customWidth="1"/>
    <col min="4" max="4" width="8.453125" bestFit="1" customWidth="1"/>
    <col min="5" max="5" width="8.54296875" bestFit="1" customWidth="1"/>
    <col min="6" max="6" width="7.453125" bestFit="1" customWidth="1"/>
    <col min="7" max="7" width="11.453125" bestFit="1" customWidth="1"/>
    <col min="8" max="11" width="10.54296875" customWidth="1"/>
    <col min="12" max="12" width="6.54296875" bestFit="1" customWidth="1"/>
    <col min="13" max="13" width="10.54296875" bestFit="1" customWidth="1"/>
  </cols>
  <sheetData>
    <row r="3" spans="1:7" x14ac:dyDescent="0.35">
      <c r="A3" s="16" t="s">
        <v>1441</v>
      </c>
      <c r="B3" s="16" t="s">
        <v>1413</v>
      </c>
    </row>
    <row r="4" spans="1:7" x14ac:dyDescent="0.35">
      <c r="A4" s="16" t="s">
        <v>1414</v>
      </c>
      <c r="B4" t="s">
        <v>47</v>
      </c>
      <c r="C4" t="s">
        <v>915</v>
      </c>
      <c r="D4" t="s">
        <v>1256</v>
      </c>
      <c r="E4" t="s">
        <v>1396</v>
      </c>
      <c r="F4" t="s">
        <v>1415</v>
      </c>
      <c r="G4" t="s">
        <v>1416</v>
      </c>
    </row>
    <row r="5" spans="1:7" x14ac:dyDescent="0.35">
      <c r="A5" s="17" t="s">
        <v>293</v>
      </c>
      <c r="B5">
        <v>7</v>
      </c>
      <c r="C5">
        <v>3</v>
      </c>
      <c r="G5">
        <v>10</v>
      </c>
    </row>
    <row r="6" spans="1:7" x14ac:dyDescent="0.35">
      <c r="A6" s="17" t="s">
        <v>44</v>
      </c>
      <c r="B6">
        <v>42</v>
      </c>
      <c r="C6">
        <v>20</v>
      </c>
      <c r="G6">
        <v>62</v>
      </c>
    </row>
    <row r="7" spans="1:7" x14ac:dyDescent="0.35">
      <c r="A7" s="19">
        <v>4</v>
      </c>
      <c r="B7">
        <v>18</v>
      </c>
      <c r="C7">
        <v>11</v>
      </c>
      <c r="G7">
        <v>29</v>
      </c>
    </row>
    <row r="8" spans="1:7" x14ac:dyDescent="0.35">
      <c r="A8" s="19">
        <v>5</v>
      </c>
      <c r="B8">
        <v>14</v>
      </c>
      <c r="C8">
        <v>7</v>
      </c>
      <c r="G8">
        <v>21</v>
      </c>
    </row>
    <row r="9" spans="1:7" x14ac:dyDescent="0.35">
      <c r="A9" s="19">
        <v>6</v>
      </c>
      <c r="B9">
        <v>4</v>
      </c>
      <c r="C9">
        <v>2</v>
      </c>
      <c r="G9">
        <v>6</v>
      </c>
    </row>
    <row r="10" spans="1:7" x14ac:dyDescent="0.35">
      <c r="A10" s="19" t="s">
        <v>46</v>
      </c>
      <c r="B10">
        <v>6</v>
      </c>
      <c r="G10">
        <v>6</v>
      </c>
    </row>
    <row r="11" spans="1:7" x14ac:dyDescent="0.35">
      <c r="A11" s="17" t="s">
        <v>60</v>
      </c>
      <c r="B11">
        <v>50</v>
      </c>
      <c r="C11">
        <v>20</v>
      </c>
      <c r="G11">
        <v>70</v>
      </c>
    </row>
    <row r="12" spans="1:7" x14ac:dyDescent="0.35">
      <c r="A12" s="19">
        <v>4</v>
      </c>
      <c r="B12">
        <v>13</v>
      </c>
      <c r="C12">
        <v>4</v>
      </c>
      <c r="G12">
        <v>17</v>
      </c>
    </row>
    <row r="13" spans="1:7" x14ac:dyDescent="0.35">
      <c r="A13" s="19">
        <v>5</v>
      </c>
      <c r="B13">
        <v>27</v>
      </c>
      <c r="C13">
        <v>13</v>
      </c>
      <c r="G13">
        <v>40</v>
      </c>
    </row>
    <row r="14" spans="1:7" x14ac:dyDescent="0.35">
      <c r="A14" s="19">
        <v>6</v>
      </c>
      <c r="B14">
        <v>9</v>
      </c>
      <c r="C14">
        <v>3</v>
      </c>
      <c r="G14">
        <v>12</v>
      </c>
    </row>
    <row r="15" spans="1:7" x14ac:dyDescent="0.35">
      <c r="A15" s="19" t="s">
        <v>46</v>
      </c>
      <c r="B15">
        <v>1</v>
      </c>
      <c r="G15">
        <v>1</v>
      </c>
    </row>
    <row r="16" spans="1:7" x14ac:dyDescent="0.35">
      <c r="A16" s="17" t="s">
        <v>130</v>
      </c>
      <c r="B16">
        <v>26</v>
      </c>
      <c r="C16">
        <v>16</v>
      </c>
      <c r="D16">
        <v>11</v>
      </c>
      <c r="E16">
        <v>1</v>
      </c>
      <c r="G16">
        <v>54</v>
      </c>
    </row>
    <row r="17" spans="1:13" x14ac:dyDescent="0.35">
      <c r="A17" s="19">
        <v>4</v>
      </c>
      <c r="B17">
        <v>4</v>
      </c>
      <c r="C17">
        <v>4</v>
      </c>
      <c r="G17">
        <v>8</v>
      </c>
    </row>
    <row r="18" spans="1:13" x14ac:dyDescent="0.35">
      <c r="A18" s="19">
        <v>5</v>
      </c>
      <c r="B18">
        <v>15</v>
      </c>
      <c r="C18">
        <v>9</v>
      </c>
      <c r="D18">
        <v>10</v>
      </c>
      <c r="E18">
        <v>1</v>
      </c>
      <c r="G18">
        <v>35</v>
      </c>
    </row>
    <row r="19" spans="1:13" x14ac:dyDescent="0.35">
      <c r="A19" s="19">
        <v>6</v>
      </c>
      <c r="B19">
        <v>6</v>
      </c>
      <c r="C19">
        <v>2</v>
      </c>
      <c r="D19">
        <v>1</v>
      </c>
      <c r="G19">
        <v>9</v>
      </c>
    </row>
    <row r="20" spans="1:13" x14ac:dyDescent="0.35">
      <c r="A20" s="19" t="s">
        <v>46</v>
      </c>
      <c r="B20">
        <v>1</v>
      </c>
      <c r="C20">
        <v>1</v>
      </c>
      <c r="G20">
        <v>2</v>
      </c>
    </row>
    <row r="21" spans="1:13" x14ac:dyDescent="0.35">
      <c r="A21" s="17" t="s">
        <v>198</v>
      </c>
      <c r="B21">
        <v>1</v>
      </c>
      <c r="C21">
        <v>1</v>
      </c>
      <c r="D21">
        <v>13</v>
      </c>
      <c r="E21">
        <v>3</v>
      </c>
      <c r="F21">
        <v>1</v>
      </c>
      <c r="G21">
        <v>19</v>
      </c>
    </row>
    <row r="22" spans="1:13" x14ac:dyDescent="0.35">
      <c r="A22" s="19">
        <v>5</v>
      </c>
      <c r="B22">
        <v>1</v>
      </c>
      <c r="D22">
        <v>7</v>
      </c>
      <c r="E22">
        <v>2</v>
      </c>
      <c r="G22">
        <v>10</v>
      </c>
    </row>
    <row r="23" spans="1:13" x14ac:dyDescent="0.35">
      <c r="A23" s="19">
        <v>6</v>
      </c>
      <c r="C23">
        <v>1</v>
      </c>
      <c r="D23">
        <v>5</v>
      </c>
      <c r="E23">
        <v>1</v>
      </c>
      <c r="F23">
        <v>1</v>
      </c>
      <c r="G23">
        <v>8</v>
      </c>
    </row>
    <row r="24" spans="1:13" x14ac:dyDescent="0.35">
      <c r="A24" s="19" t="s">
        <v>46</v>
      </c>
      <c r="D24">
        <v>1</v>
      </c>
      <c r="G24">
        <v>1</v>
      </c>
    </row>
    <row r="25" spans="1:13" x14ac:dyDescent="0.35">
      <c r="A25" s="17" t="s">
        <v>1416</v>
      </c>
      <c r="B25">
        <v>126</v>
      </c>
      <c r="C25">
        <v>60</v>
      </c>
      <c r="D25">
        <v>24</v>
      </c>
      <c r="E25">
        <v>4</v>
      </c>
      <c r="F25">
        <v>1</v>
      </c>
      <c r="G25">
        <v>215</v>
      </c>
    </row>
    <row r="29" spans="1:13" x14ac:dyDescent="0.35">
      <c r="A29" s="17"/>
    </row>
    <row r="30" spans="1:13" x14ac:dyDescent="0.35">
      <c r="A30" s="17"/>
      <c r="H30" s="51" t="s">
        <v>1417</v>
      </c>
      <c r="I30" s="51" t="s">
        <v>1418</v>
      </c>
      <c r="J30" s="51" t="s">
        <v>1419</v>
      </c>
      <c r="K30" s="51" t="s">
        <v>1442</v>
      </c>
      <c r="L30" s="51" t="s">
        <v>1421</v>
      </c>
    </row>
    <row r="31" spans="1:13" x14ac:dyDescent="0.35">
      <c r="A31" s="17"/>
      <c r="G31" s="36" t="s">
        <v>1443</v>
      </c>
      <c r="H31" s="35">
        <f>SUM(C7:C9)</f>
        <v>20</v>
      </c>
      <c r="I31" s="35">
        <f>SUM(C12:C14)</f>
        <v>20</v>
      </c>
      <c r="J31" s="35">
        <f>SUM(C17:C19)</f>
        <v>15</v>
      </c>
      <c r="K31" s="35">
        <f>SUM(C22:C23)</f>
        <v>1</v>
      </c>
      <c r="L31" s="35">
        <f>SUM(C7:C9,C12:C14,C17:C19,C22:C23)</f>
        <v>56</v>
      </c>
      <c r="M31" t="s">
        <v>1426</v>
      </c>
    </row>
    <row r="32" spans="1:13" x14ac:dyDescent="0.35">
      <c r="G32" s="36" t="s">
        <v>1444</v>
      </c>
      <c r="H32" s="38">
        <f>SUM(D7:D9)</f>
        <v>0</v>
      </c>
      <c r="I32" s="38">
        <f>SUM(D12:D14)</f>
        <v>0</v>
      </c>
      <c r="J32" s="38">
        <f>SUM(D17:D19)</f>
        <v>11</v>
      </c>
      <c r="K32" s="38">
        <f>SUM(D22:D23)</f>
        <v>12</v>
      </c>
      <c r="L32" s="38">
        <f>SUM(D7:D9,D12:D14,D17:D19,D22:D23)</f>
        <v>23</v>
      </c>
    </row>
    <row r="33" spans="7:12" x14ac:dyDescent="0.35">
      <c r="G33" s="36" t="s">
        <v>1445</v>
      </c>
      <c r="H33" s="40">
        <f>SUM(B7:B9)</f>
        <v>36</v>
      </c>
      <c r="I33" s="40">
        <f>SUM(B12:B14)</f>
        <v>49</v>
      </c>
      <c r="J33" s="40">
        <f>SUM(B17:B19)</f>
        <v>25</v>
      </c>
      <c r="K33" s="40">
        <f>SUM(B22:B23)</f>
        <v>1</v>
      </c>
      <c r="L33" s="40">
        <f>SUM(B7:B9,B12:B14,B17:B19,B22:B23)</f>
        <v>111</v>
      </c>
    </row>
    <row r="34" spans="7:12" x14ac:dyDescent="0.35">
      <c r="H34">
        <f>SUM(H31:H33)</f>
        <v>56</v>
      </c>
      <c r="I34">
        <f t="shared" ref="I34:K34" si="0">SUM(I31:I33)</f>
        <v>69</v>
      </c>
      <c r="J34">
        <f t="shared" si="0"/>
        <v>51</v>
      </c>
      <c r="K34">
        <f t="shared" si="0"/>
        <v>14</v>
      </c>
      <c r="L34">
        <f>SUM(L31:L33)</f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9272-F789-40CB-930E-418F198E3B3C}">
  <dimension ref="A3:K40"/>
  <sheetViews>
    <sheetView workbookViewId="0">
      <selection activeCell="L22" sqref="L22"/>
    </sheetView>
  </sheetViews>
  <sheetFormatPr defaultRowHeight="14.5" x14ac:dyDescent="0.35"/>
  <cols>
    <col min="1" max="3" width="16.453125" bestFit="1" customWidth="1"/>
    <col min="4" max="4" width="15.453125" bestFit="1" customWidth="1"/>
    <col min="5" max="5" width="8.54296875" bestFit="1" customWidth="1"/>
    <col min="6" max="6" width="7.453125" bestFit="1" customWidth="1"/>
    <col min="7" max="7" width="16.453125" bestFit="1" customWidth="1"/>
    <col min="8" max="8" width="15.54296875" customWidth="1"/>
    <col min="9" max="9" width="17" bestFit="1" customWidth="1"/>
    <col min="10" max="10" width="13.453125" bestFit="1" customWidth="1"/>
    <col min="11" max="11" width="21" customWidth="1"/>
  </cols>
  <sheetData>
    <row r="3" spans="1:11" x14ac:dyDescent="0.35">
      <c r="A3" s="16" t="s">
        <v>1412</v>
      </c>
      <c r="B3" s="16" t="s">
        <v>1413</v>
      </c>
    </row>
    <row r="4" spans="1:11" x14ac:dyDescent="0.35">
      <c r="A4" s="16" t="s">
        <v>1414</v>
      </c>
      <c r="B4" t="s">
        <v>47</v>
      </c>
      <c r="C4" t="s">
        <v>915</v>
      </c>
      <c r="D4" t="s">
        <v>1256</v>
      </c>
      <c r="E4" t="s">
        <v>1396</v>
      </c>
      <c r="F4" t="s">
        <v>1415</v>
      </c>
      <c r="G4" t="s">
        <v>1416</v>
      </c>
    </row>
    <row r="5" spans="1:11" x14ac:dyDescent="0.35">
      <c r="A5" s="17" t="s">
        <v>96</v>
      </c>
      <c r="B5" s="18">
        <v>8764143</v>
      </c>
      <c r="C5" s="18">
        <v>1920429</v>
      </c>
      <c r="D5" s="18"/>
      <c r="E5" s="18"/>
      <c r="F5" s="18"/>
      <c r="G5" s="18">
        <v>10684572</v>
      </c>
      <c r="I5" s="51" t="s">
        <v>1446</v>
      </c>
      <c r="J5" s="51" t="s">
        <v>1447</v>
      </c>
      <c r="K5" s="51" t="s">
        <v>1448</v>
      </c>
    </row>
    <row r="6" spans="1:11" x14ac:dyDescent="0.35">
      <c r="A6" s="17" t="s">
        <v>68</v>
      </c>
      <c r="B6" s="18">
        <v>0</v>
      </c>
      <c r="C6" s="18"/>
      <c r="D6" s="18"/>
      <c r="E6" s="18"/>
      <c r="F6" s="18"/>
      <c r="G6" s="18">
        <v>0</v>
      </c>
      <c r="H6" s="53" t="s">
        <v>1417</v>
      </c>
      <c r="I6" s="37">
        <f>F10</f>
        <v>0</v>
      </c>
      <c r="J6">
        <v>12</v>
      </c>
      <c r="K6" s="18">
        <f>I6/J6</f>
        <v>0</v>
      </c>
    </row>
    <row r="7" spans="1:11" x14ac:dyDescent="0.35">
      <c r="A7" s="17" t="s">
        <v>43</v>
      </c>
      <c r="B7" s="18">
        <v>103938589</v>
      </c>
      <c r="C7" s="18">
        <v>134863272.5</v>
      </c>
      <c r="D7" s="18">
        <v>38159051</v>
      </c>
      <c r="E7" s="18">
        <v>0</v>
      </c>
      <c r="F7" s="18">
        <v>0</v>
      </c>
      <c r="G7" s="18">
        <v>276960912.5</v>
      </c>
      <c r="H7" s="53" t="s">
        <v>1418</v>
      </c>
      <c r="I7" s="37">
        <f>F15</f>
        <v>0</v>
      </c>
      <c r="J7">
        <v>17</v>
      </c>
      <c r="K7" s="18">
        <f>I7/J7</f>
        <v>0</v>
      </c>
    </row>
    <row r="8" spans="1:11" x14ac:dyDescent="0.35">
      <c r="A8" s="19" t="s">
        <v>293</v>
      </c>
      <c r="B8" s="18">
        <v>1598968</v>
      </c>
      <c r="C8" s="18"/>
      <c r="D8" s="18"/>
      <c r="E8" s="18"/>
      <c r="F8" s="18"/>
      <c r="G8" s="18">
        <v>1598968</v>
      </c>
      <c r="H8" s="53" t="s">
        <v>1419</v>
      </c>
      <c r="I8" s="37">
        <f>F22</f>
        <v>0</v>
      </c>
      <c r="J8">
        <v>19</v>
      </c>
      <c r="K8" s="18">
        <f>I8/J8</f>
        <v>0</v>
      </c>
    </row>
    <row r="9" spans="1:11" x14ac:dyDescent="0.35">
      <c r="A9" s="34" t="s">
        <v>294</v>
      </c>
      <c r="B9" s="18">
        <v>1598968</v>
      </c>
      <c r="C9" s="18"/>
      <c r="D9" s="18"/>
      <c r="E9" s="18"/>
      <c r="F9" s="18"/>
      <c r="G9" s="18">
        <v>1598968</v>
      </c>
      <c r="H9" s="53" t="s">
        <v>1442</v>
      </c>
      <c r="I9" s="37">
        <f>F31</f>
        <v>0</v>
      </c>
      <c r="J9">
        <v>1</v>
      </c>
      <c r="K9" s="18">
        <f>I9/J9</f>
        <v>0</v>
      </c>
    </row>
    <row r="10" spans="1:11" x14ac:dyDescent="0.35">
      <c r="A10" s="19" t="s">
        <v>44</v>
      </c>
      <c r="B10" s="18">
        <v>18486112</v>
      </c>
      <c r="C10" s="18">
        <v>14874264</v>
      </c>
      <c r="D10" s="18"/>
      <c r="E10" s="18"/>
      <c r="F10" s="18"/>
      <c r="G10" s="37">
        <v>33360376</v>
      </c>
    </row>
    <row r="11" spans="1:11" x14ac:dyDescent="0.35">
      <c r="A11" s="34" t="s">
        <v>48</v>
      </c>
      <c r="B11" s="18">
        <v>6296466</v>
      </c>
      <c r="C11" s="18">
        <v>2425608</v>
      </c>
      <c r="D11" s="18"/>
      <c r="E11" s="18"/>
      <c r="F11" s="18"/>
      <c r="G11" s="18">
        <v>8722074</v>
      </c>
      <c r="I11" s="51" t="s">
        <v>1449</v>
      </c>
      <c r="J11" s="51" t="s">
        <v>1450</v>
      </c>
      <c r="K11" s="51" t="s">
        <v>1451</v>
      </c>
    </row>
    <row r="12" spans="1:11" x14ac:dyDescent="0.35">
      <c r="A12" s="34" t="s">
        <v>268</v>
      </c>
      <c r="B12" s="18"/>
      <c r="C12" s="18">
        <v>10999565</v>
      </c>
      <c r="D12" s="18"/>
      <c r="E12" s="18"/>
      <c r="F12" s="18"/>
      <c r="G12" s="18">
        <v>10999565</v>
      </c>
      <c r="H12" s="53" t="s">
        <v>1417</v>
      </c>
      <c r="I12" s="37">
        <f>C10</f>
        <v>14874264</v>
      </c>
      <c r="J12">
        <v>4</v>
      </c>
      <c r="K12" s="68">
        <f>4/12</f>
        <v>0.33333333333333331</v>
      </c>
    </row>
    <row r="13" spans="1:11" x14ac:dyDescent="0.35">
      <c r="A13" s="34" t="s">
        <v>294</v>
      </c>
      <c r="B13" s="18">
        <v>10700568</v>
      </c>
      <c r="C13" s="18"/>
      <c r="D13" s="18"/>
      <c r="E13" s="18"/>
      <c r="F13" s="18"/>
      <c r="G13" s="18">
        <v>10700568</v>
      </c>
      <c r="H13" s="53" t="s">
        <v>1418</v>
      </c>
      <c r="I13" s="37">
        <f>C15</f>
        <v>26158763</v>
      </c>
      <c r="J13">
        <v>4</v>
      </c>
      <c r="K13" s="68">
        <f>4/17</f>
        <v>0.23529411764705882</v>
      </c>
    </row>
    <row r="14" spans="1:11" x14ac:dyDescent="0.35">
      <c r="A14" s="34" t="s">
        <v>535</v>
      </c>
      <c r="B14" s="18">
        <v>1489078</v>
      </c>
      <c r="C14" s="18">
        <v>1449091</v>
      </c>
      <c r="D14" s="18"/>
      <c r="E14" s="18"/>
      <c r="F14" s="18"/>
      <c r="G14" s="18">
        <v>2938169</v>
      </c>
      <c r="H14" s="53" t="s">
        <v>1419</v>
      </c>
      <c r="I14" s="37">
        <f>C22</f>
        <v>87034094.5</v>
      </c>
      <c r="J14">
        <v>2</v>
      </c>
      <c r="K14" s="18"/>
    </row>
    <row r="15" spans="1:11" x14ac:dyDescent="0.35">
      <c r="A15" s="19" t="s">
        <v>60</v>
      </c>
      <c r="B15" s="18">
        <v>34721106</v>
      </c>
      <c r="C15" s="18">
        <v>26158763</v>
      </c>
      <c r="D15" s="18"/>
      <c r="E15" s="18"/>
      <c r="F15" s="18"/>
      <c r="G15" s="37">
        <v>60879869</v>
      </c>
      <c r="H15" s="53" t="s">
        <v>1442</v>
      </c>
      <c r="I15" s="37">
        <f>C31</f>
        <v>0</v>
      </c>
      <c r="K15" s="18"/>
    </row>
    <row r="16" spans="1:11" x14ac:dyDescent="0.35">
      <c r="A16" s="34" t="s">
        <v>48</v>
      </c>
      <c r="B16" s="18">
        <v>5070095</v>
      </c>
      <c r="C16" s="18">
        <v>5609980</v>
      </c>
      <c r="D16" s="18"/>
      <c r="E16" s="18"/>
      <c r="F16" s="18"/>
      <c r="G16" s="18">
        <v>10680075</v>
      </c>
    </row>
    <row r="17" spans="1:9" x14ac:dyDescent="0.35">
      <c r="A17" s="34" t="s">
        <v>268</v>
      </c>
      <c r="B17" s="18"/>
      <c r="C17" s="18">
        <v>18950953</v>
      </c>
      <c r="D17" s="18"/>
      <c r="E17" s="18"/>
      <c r="F17" s="18"/>
      <c r="G17" s="18">
        <v>18950953</v>
      </c>
      <c r="I17" s="18"/>
    </row>
    <row r="18" spans="1:9" x14ac:dyDescent="0.35">
      <c r="A18" s="34" t="s">
        <v>294</v>
      </c>
      <c r="B18" s="18">
        <v>21604661</v>
      </c>
      <c r="C18" s="18">
        <v>1597830</v>
      </c>
      <c r="D18" s="18"/>
      <c r="E18" s="18"/>
      <c r="F18" s="18"/>
      <c r="G18" s="18">
        <v>23202491</v>
      </c>
      <c r="I18" s="18"/>
    </row>
    <row r="19" spans="1:9" x14ac:dyDescent="0.35">
      <c r="A19" s="34" t="s">
        <v>535</v>
      </c>
      <c r="B19" s="18">
        <v>2995779</v>
      </c>
      <c r="C19" s="18"/>
      <c r="D19" s="18"/>
      <c r="E19" s="18"/>
      <c r="F19" s="18"/>
      <c r="G19" s="18">
        <v>2995779</v>
      </c>
    </row>
    <row r="20" spans="1:9" x14ac:dyDescent="0.35">
      <c r="A20" s="34" t="s">
        <v>772</v>
      </c>
      <c r="B20" s="18">
        <v>2919652</v>
      </c>
      <c r="C20" s="18"/>
      <c r="D20" s="18"/>
      <c r="E20" s="18"/>
      <c r="F20" s="18"/>
      <c r="G20" s="18">
        <v>2919652</v>
      </c>
    </row>
    <row r="21" spans="1:9" x14ac:dyDescent="0.35">
      <c r="A21" s="34" t="s">
        <v>894</v>
      </c>
      <c r="B21" s="18">
        <v>2130919</v>
      </c>
      <c r="C21" s="18"/>
      <c r="D21" s="18"/>
      <c r="E21" s="18"/>
      <c r="F21" s="18"/>
      <c r="G21" s="18">
        <v>2130919</v>
      </c>
    </row>
    <row r="22" spans="1:9" x14ac:dyDescent="0.35">
      <c r="A22" s="19" t="s">
        <v>130</v>
      </c>
      <c r="B22" s="18">
        <v>49132403</v>
      </c>
      <c r="C22" s="18">
        <v>87034094.5</v>
      </c>
      <c r="D22" s="18">
        <v>12612153</v>
      </c>
      <c r="E22" s="18"/>
      <c r="F22" s="18"/>
      <c r="G22" s="37">
        <v>148778650.5</v>
      </c>
    </row>
    <row r="23" spans="1:9" x14ac:dyDescent="0.35">
      <c r="A23" s="34" t="s">
        <v>48</v>
      </c>
      <c r="B23" s="18">
        <v>6000000</v>
      </c>
      <c r="C23" s="18"/>
      <c r="D23" s="18">
        <v>8148162</v>
      </c>
      <c r="E23" s="18"/>
      <c r="F23" s="18"/>
      <c r="G23" s="18">
        <v>14148162</v>
      </c>
    </row>
    <row r="24" spans="1:9" x14ac:dyDescent="0.35">
      <c r="A24" s="34" t="s">
        <v>268</v>
      </c>
      <c r="B24" s="18">
        <v>9839193</v>
      </c>
      <c r="C24" s="18"/>
      <c r="D24" s="18"/>
      <c r="E24" s="18"/>
      <c r="F24" s="18"/>
      <c r="G24" s="18">
        <v>9839193</v>
      </c>
    </row>
    <row r="25" spans="1:9" x14ac:dyDescent="0.35">
      <c r="A25" s="34" t="s">
        <v>1009</v>
      </c>
      <c r="B25" s="18"/>
      <c r="C25" s="18">
        <v>81208607</v>
      </c>
      <c r="D25" s="18"/>
      <c r="E25" s="18"/>
      <c r="F25" s="18"/>
      <c r="G25" s="18">
        <v>81208607</v>
      </c>
    </row>
    <row r="26" spans="1:9" x14ac:dyDescent="0.35">
      <c r="A26" s="34" t="s">
        <v>294</v>
      </c>
      <c r="B26" s="18">
        <v>17095902</v>
      </c>
      <c r="C26" s="18">
        <v>2999235</v>
      </c>
      <c r="D26" s="18"/>
      <c r="E26" s="18"/>
      <c r="F26" s="18"/>
      <c r="G26" s="18">
        <v>20095137</v>
      </c>
    </row>
    <row r="27" spans="1:9" x14ac:dyDescent="0.35">
      <c r="A27" s="34" t="s">
        <v>46</v>
      </c>
      <c r="B27" s="18"/>
      <c r="C27" s="18">
        <v>1016312.5</v>
      </c>
      <c r="D27" s="18"/>
      <c r="E27" s="18"/>
      <c r="F27" s="18"/>
      <c r="G27" s="18">
        <v>1016312.5</v>
      </c>
    </row>
    <row r="28" spans="1:9" x14ac:dyDescent="0.35">
      <c r="A28" s="34" t="s">
        <v>535</v>
      </c>
      <c r="B28" s="18">
        <v>1990996</v>
      </c>
      <c r="C28" s="18">
        <v>1809940</v>
      </c>
      <c r="D28" s="18"/>
      <c r="E28" s="18"/>
      <c r="F28" s="18"/>
      <c r="G28" s="18">
        <v>3800936</v>
      </c>
    </row>
    <row r="29" spans="1:9" x14ac:dyDescent="0.35">
      <c r="A29" s="34" t="s">
        <v>772</v>
      </c>
      <c r="B29" s="18">
        <v>11207702</v>
      </c>
      <c r="C29" s="18"/>
      <c r="D29" s="18">
        <v>4463991</v>
      </c>
      <c r="E29" s="18"/>
      <c r="F29" s="18"/>
      <c r="G29" s="18">
        <v>15671693</v>
      </c>
    </row>
    <row r="30" spans="1:9" x14ac:dyDescent="0.35">
      <c r="A30" s="34" t="s">
        <v>453</v>
      </c>
      <c r="B30" s="18">
        <v>1500000</v>
      </c>
      <c r="C30" s="18"/>
      <c r="D30" s="18"/>
      <c r="E30" s="18"/>
      <c r="F30" s="18"/>
      <c r="G30" s="18">
        <v>1500000</v>
      </c>
    </row>
    <row r="31" spans="1:9" x14ac:dyDescent="0.35">
      <c r="A31" s="34" t="s">
        <v>754</v>
      </c>
      <c r="B31" s="18">
        <v>1498610</v>
      </c>
      <c r="C31" s="18"/>
      <c r="D31" s="18"/>
      <c r="E31" s="18"/>
      <c r="F31" s="18"/>
      <c r="G31" s="18">
        <v>1498610</v>
      </c>
    </row>
    <row r="32" spans="1:9" x14ac:dyDescent="0.35">
      <c r="A32" s="19" t="s">
        <v>198</v>
      </c>
      <c r="B32" s="18"/>
      <c r="C32" s="18">
        <v>6796151</v>
      </c>
      <c r="D32" s="18">
        <v>25546898</v>
      </c>
      <c r="E32" s="18">
        <v>0</v>
      </c>
      <c r="F32" s="18">
        <v>0</v>
      </c>
      <c r="G32" s="37">
        <v>32343049</v>
      </c>
    </row>
    <row r="33" spans="1:7" x14ac:dyDescent="0.35">
      <c r="A33" s="34" t="s">
        <v>48</v>
      </c>
      <c r="B33" s="18"/>
      <c r="C33" s="18"/>
      <c r="D33" s="18">
        <v>21999997</v>
      </c>
      <c r="E33" s="18"/>
      <c r="F33" s="18">
        <v>0</v>
      </c>
      <c r="G33" s="18">
        <v>21999997</v>
      </c>
    </row>
    <row r="34" spans="1:7" x14ac:dyDescent="0.35">
      <c r="A34" s="34" t="s">
        <v>1009</v>
      </c>
      <c r="B34" s="18"/>
      <c r="C34" s="18">
        <v>6796151</v>
      </c>
      <c r="D34" s="18"/>
      <c r="E34" s="18"/>
      <c r="F34" s="18"/>
      <c r="G34" s="18">
        <v>6796151</v>
      </c>
    </row>
    <row r="35" spans="1:7" x14ac:dyDescent="0.35">
      <c r="A35" s="34" t="s">
        <v>453</v>
      </c>
      <c r="B35" s="18"/>
      <c r="C35" s="18"/>
      <c r="D35" s="18">
        <v>1458901</v>
      </c>
      <c r="E35" s="18"/>
      <c r="F35" s="18"/>
      <c r="G35" s="18">
        <v>1458901</v>
      </c>
    </row>
    <row r="36" spans="1:7" x14ac:dyDescent="0.35">
      <c r="A36" s="34" t="s">
        <v>1075</v>
      </c>
      <c r="B36" s="18"/>
      <c r="C36" s="18"/>
      <c r="D36" s="18">
        <v>2088000</v>
      </c>
      <c r="E36" s="18"/>
      <c r="F36" s="18"/>
      <c r="G36" s="18">
        <v>2088000</v>
      </c>
    </row>
    <row r="37" spans="1:7" x14ac:dyDescent="0.35">
      <c r="A37" s="34" t="s">
        <v>277</v>
      </c>
      <c r="B37" s="18"/>
      <c r="C37" s="18"/>
      <c r="D37" s="18"/>
      <c r="E37" s="18">
        <v>0</v>
      </c>
      <c r="F37" s="18"/>
      <c r="G37" s="18">
        <v>0</v>
      </c>
    </row>
    <row r="38" spans="1:7" x14ac:dyDescent="0.35">
      <c r="A38" s="17" t="s">
        <v>1452</v>
      </c>
      <c r="B38" s="18">
        <v>0</v>
      </c>
      <c r="C38" s="18"/>
      <c r="D38" s="18"/>
      <c r="E38" s="18"/>
      <c r="F38" s="18"/>
      <c r="G38" s="18">
        <v>0</v>
      </c>
    </row>
    <row r="39" spans="1:7" x14ac:dyDescent="0.35">
      <c r="A39" s="17" t="s">
        <v>59</v>
      </c>
      <c r="B39" s="18">
        <v>25509250.509999998</v>
      </c>
      <c r="C39" s="18">
        <v>11581706.960000001</v>
      </c>
      <c r="D39" s="18">
        <v>8095567.8493901668</v>
      </c>
      <c r="E39" s="18">
        <v>0</v>
      </c>
      <c r="F39" s="18"/>
      <c r="G39" s="18">
        <v>45186525.319390163</v>
      </c>
    </row>
    <row r="40" spans="1:7" x14ac:dyDescent="0.35">
      <c r="A40" s="17" t="s">
        <v>1416</v>
      </c>
      <c r="B40" s="18">
        <v>138211982.50999999</v>
      </c>
      <c r="C40" s="18">
        <v>148365408.46000001</v>
      </c>
      <c r="D40" s="18">
        <v>46254618.849390164</v>
      </c>
      <c r="E40" s="18">
        <v>0</v>
      </c>
      <c r="F40" s="18">
        <v>0</v>
      </c>
      <c r="G40" s="18">
        <v>332832009.81939018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CD6342769D4C44805FFE73FBBF18F5" ma:contentTypeVersion="17" ma:contentTypeDescription="Create a new document." ma:contentTypeScope="" ma:versionID="6372a21778b7d42b7fe66a365b3fd347">
  <xsd:schema xmlns:xsd="http://www.w3.org/2001/XMLSchema" xmlns:xs="http://www.w3.org/2001/XMLSchema" xmlns:p="http://schemas.microsoft.com/office/2006/metadata/properties" xmlns:ns2="a71e4db1-4b47-4186-ba43-0c6cf66a15a4" xmlns:ns3="d7eecfee-5fa7-448c-92a9-eddfd5d88918" targetNamespace="http://schemas.microsoft.com/office/2006/metadata/properties" ma:root="true" ma:fieldsID="29f91dcb9119a42afb91ce879aeda60a" ns2:_="" ns3:_="">
    <xsd:import namespace="a71e4db1-4b47-4186-ba43-0c6cf66a15a4"/>
    <xsd:import namespace="d7eecfee-5fa7-448c-92a9-eddfd5d8891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1e4db1-4b47-4186-ba43-0c6cf66a15a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86c46ee-56a4-4307-9566-900e01fa2832}" ma:internalName="TaxCatchAll" ma:showField="CatchAllData" ma:web="a71e4db1-4b47-4186-ba43-0c6cf66a15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eecfee-5fa7-448c-92a9-eddfd5d889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924f0ff-682f-4b97-8273-0421c1f8190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71e4db1-4b47-4186-ba43-0c6cf66a15a4" xsi:nil="true"/>
    <lcf76f155ced4ddcb4097134ff3c332f xmlns="d7eecfee-5fa7-448c-92a9-eddfd5d8891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363E08E-F5F8-42E1-BE44-0E31142044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32BE52-16E4-495F-8A71-A93095EB8C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1e4db1-4b47-4186-ba43-0c6cf66a15a4"/>
    <ds:schemaRef ds:uri="d7eecfee-5fa7-448c-92a9-eddfd5d889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C099CF-3CFC-4EBE-A519-20915B04E680}">
  <ds:schemaRefs>
    <ds:schemaRef ds:uri="http://schemas.microsoft.com/office/2006/metadata/properties"/>
    <ds:schemaRef ds:uri="http://schemas.microsoft.com/office/infopath/2007/PartnerControls"/>
    <ds:schemaRef ds:uri="a71e4db1-4b47-4186-ba43-0c6cf66a15a4"/>
    <ds:schemaRef ds:uri="d7eecfee-5fa7-448c-92a9-eddfd5d8891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Levels 4-6</vt:lpstr>
      <vt:lpstr>Service Rq - $ submitted</vt:lpstr>
      <vt:lpstr>Service Rq - # submissions</vt:lpstr>
      <vt:lpstr>Service Rq - $ awarded</vt:lpstr>
      <vt:lpstr>Service Rq - # awards</vt:lpstr>
      <vt:lpstr>LPD - $ submitted</vt:lpstr>
      <vt:lpstr>'Levels 4-6'!_Hlk62658187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Mingo, Kendra (kmingo@idaho.edu)</dc:creator>
  <cp:keywords/>
  <dc:description/>
  <cp:lastModifiedBy>Carly Cummings</cp:lastModifiedBy>
  <cp:revision/>
  <dcterms:created xsi:type="dcterms:W3CDTF">2020-01-30T05:21:22Z</dcterms:created>
  <dcterms:modified xsi:type="dcterms:W3CDTF">2023-12-08T20:11:54Z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0x0101003BCD6342769D4C44805FFE73FBBF18F5</vt:lpwstr>
  </property>
  <property fmtid="{D5CDD505-2E9C-101B-9397-08002B2CF9AE}" pid="3" name="Order">
    <vt:r8>8400</vt:r8>
  </property>
  <property fmtid="{D5CDD505-2E9C-101B-9397-08002B2CF9AE}" pid="4" name="MediaServiceImageTags">
    <vt:lpwstr/>
  </property>
</Properties>
</file>