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8" i="1" l="1"/>
  <c r="B24" i="1"/>
  <c r="B13" i="1" l="1"/>
  <c r="B17" i="1" s="1"/>
  <c r="B18" i="1"/>
  <c r="L3" i="1" s="1"/>
  <c r="B15" i="1"/>
  <c r="B16" i="1" s="1"/>
  <c r="M3" i="1"/>
  <c r="K12" i="1" l="1"/>
  <c r="M12" i="1" s="1"/>
  <c r="K8" i="1"/>
  <c r="M8" i="1" s="1"/>
  <c r="K6" i="1"/>
  <c r="M6" i="1" s="1"/>
  <c r="K10" i="1"/>
  <c r="M10" i="1" s="1"/>
  <c r="K4" i="1"/>
  <c r="M4" i="1" s="1"/>
  <c r="H25" i="1"/>
  <c r="H24" i="1"/>
  <c r="H23" i="1"/>
  <c r="H17" i="1"/>
  <c r="H13" i="1"/>
  <c r="H3" i="1"/>
  <c r="H28" i="1"/>
  <c r="H27" i="1"/>
  <c r="H22" i="1"/>
  <c r="H21" i="1"/>
  <c r="H16" i="1"/>
  <c r="H26" i="1"/>
  <c r="H20" i="1"/>
  <c r="H14" i="1"/>
  <c r="H19" i="1"/>
  <c r="H18" i="1"/>
  <c r="H12" i="1"/>
  <c r="H10" i="1"/>
  <c r="H8" i="1"/>
  <c r="H6" i="1"/>
  <c r="H4" i="1"/>
  <c r="H15" i="1"/>
  <c r="H11" i="1"/>
  <c r="H9" i="1"/>
  <c r="H7" i="1"/>
  <c r="H5" i="1"/>
  <c r="K26" i="1"/>
  <c r="K25" i="1"/>
  <c r="K24" i="1"/>
  <c r="K19" i="1"/>
  <c r="K18" i="1"/>
  <c r="K14" i="1"/>
  <c r="K23" i="1"/>
  <c r="K17" i="1"/>
  <c r="K20" i="1"/>
  <c r="K28" i="1"/>
  <c r="L4" i="1"/>
  <c r="L6" i="1"/>
  <c r="L10" i="1"/>
  <c r="L12" i="1"/>
  <c r="K15" i="1"/>
  <c r="K21" i="1"/>
  <c r="K22" i="1"/>
  <c r="K5" i="1"/>
  <c r="K7" i="1"/>
  <c r="K9" i="1"/>
  <c r="K11" i="1"/>
  <c r="K16" i="1"/>
  <c r="K27" i="1"/>
  <c r="F3" i="1"/>
  <c r="K13" i="1"/>
  <c r="L8" i="1" l="1"/>
  <c r="G26" i="1"/>
  <c r="G25" i="1"/>
  <c r="G24" i="1"/>
  <c r="G19" i="1"/>
  <c r="G18" i="1"/>
  <c r="G14" i="1"/>
  <c r="G23" i="1"/>
  <c r="G17" i="1"/>
  <c r="G28" i="1"/>
  <c r="G22" i="1"/>
  <c r="G21" i="1"/>
  <c r="G15" i="1"/>
  <c r="G11" i="1"/>
  <c r="G9" i="1"/>
  <c r="G7" i="1"/>
  <c r="G5" i="1"/>
  <c r="G20" i="1"/>
  <c r="G27" i="1"/>
  <c r="G12" i="1"/>
  <c r="G10" i="1"/>
  <c r="G8" i="1"/>
  <c r="G6" i="1"/>
  <c r="G4" i="1"/>
  <c r="J3" i="1"/>
  <c r="G16" i="1"/>
  <c r="G13" i="1"/>
  <c r="N3" i="1"/>
  <c r="I3" i="1"/>
  <c r="M9" i="1"/>
  <c r="L9" i="1"/>
  <c r="M21" i="1"/>
  <c r="N21" i="1" s="1"/>
  <c r="L21" i="1"/>
  <c r="M20" i="1"/>
  <c r="N20" i="1" s="1"/>
  <c r="L20" i="1"/>
  <c r="M18" i="1"/>
  <c r="L18" i="1"/>
  <c r="M26" i="1"/>
  <c r="N26" i="1" s="1"/>
  <c r="L26" i="1"/>
  <c r="M27" i="1"/>
  <c r="L27" i="1"/>
  <c r="M7" i="1"/>
  <c r="L7" i="1"/>
  <c r="M15" i="1"/>
  <c r="L15" i="1"/>
  <c r="L17" i="1"/>
  <c r="M17" i="1"/>
  <c r="M19" i="1"/>
  <c r="L19" i="1"/>
  <c r="M16" i="1"/>
  <c r="L16" i="1"/>
  <c r="M5" i="1"/>
  <c r="L5" i="1"/>
  <c r="M23" i="1"/>
  <c r="L23" i="1"/>
  <c r="L24" i="1"/>
  <c r="M24" i="1"/>
  <c r="L13" i="1"/>
  <c r="M13" i="1"/>
  <c r="M11" i="1"/>
  <c r="L11" i="1"/>
  <c r="M22" i="1"/>
  <c r="N22" i="1" s="1"/>
  <c r="L22" i="1"/>
  <c r="M28" i="1"/>
  <c r="L28" i="1"/>
  <c r="M14" i="1"/>
  <c r="N14" i="1" s="1"/>
  <c r="L14" i="1"/>
  <c r="L25" i="1"/>
  <c r="M25" i="1"/>
  <c r="N5" i="1" l="1"/>
  <c r="N24" i="1"/>
  <c r="N7" i="1"/>
  <c r="N25" i="1"/>
  <c r="N9" i="1"/>
  <c r="N28" i="1"/>
  <c r="N11" i="1"/>
  <c r="N13" i="1"/>
  <c r="N27" i="1"/>
  <c r="B22" i="1"/>
  <c r="I16" i="1"/>
  <c r="J16" i="1"/>
  <c r="I8" i="1"/>
  <c r="J8" i="1"/>
  <c r="N8" i="1"/>
  <c r="J20" i="1"/>
  <c r="I20" i="1"/>
  <c r="I11" i="1"/>
  <c r="J11" i="1"/>
  <c r="J28" i="1"/>
  <c r="I28" i="1"/>
  <c r="J18" i="1"/>
  <c r="I18" i="1"/>
  <c r="J26" i="1"/>
  <c r="I26" i="1"/>
  <c r="I10" i="1"/>
  <c r="J10" i="1"/>
  <c r="N10" i="1"/>
  <c r="I5" i="1"/>
  <c r="J5" i="1"/>
  <c r="J15" i="1"/>
  <c r="I15" i="1"/>
  <c r="J17" i="1"/>
  <c r="I17" i="1"/>
  <c r="J19" i="1"/>
  <c r="I19" i="1"/>
  <c r="N19" i="1"/>
  <c r="N15" i="1"/>
  <c r="N18" i="1"/>
  <c r="I4" i="1"/>
  <c r="J4" i="1"/>
  <c r="I12" i="1"/>
  <c r="J12" i="1"/>
  <c r="N12" i="1"/>
  <c r="I7" i="1"/>
  <c r="J7" i="1"/>
  <c r="I21" i="1"/>
  <c r="J21" i="1"/>
  <c r="J23" i="1"/>
  <c r="I23" i="1"/>
  <c r="J24" i="1"/>
  <c r="I24" i="1"/>
  <c r="N4" i="1"/>
  <c r="N23" i="1"/>
  <c r="N16" i="1"/>
  <c r="N17" i="1"/>
  <c r="J13" i="1"/>
  <c r="I13" i="1"/>
  <c r="I6" i="1"/>
  <c r="J6" i="1"/>
  <c r="N6" i="1"/>
  <c r="J27" i="1"/>
  <c r="I27" i="1"/>
  <c r="I9" i="1"/>
  <c r="J9" i="1"/>
  <c r="I22" i="1"/>
  <c r="J22" i="1"/>
  <c r="J14" i="1"/>
  <c r="I14" i="1"/>
  <c r="J25" i="1"/>
  <c r="I25" i="1"/>
  <c r="B20" i="1" l="1"/>
</calcChain>
</file>

<file path=xl/sharedStrings.xml><?xml version="1.0" encoding="utf-8"?>
<sst xmlns="http://schemas.openxmlformats.org/spreadsheetml/2006/main" count="33" uniqueCount="33">
  <si>
    <t>DATA</t>
  </si>
  <si>
    <t>Capital Cost [$/kW]</t>
  </si>
  <si>
    <t>End of Year</t>
  </si>
  <si>
    <t>Return On Dept [%]</t>
  </si>
  <si>
    <t>Return On Equity [%]</t>
  </si>
  <si>
    <t>Dept-Equity Ratio</t>
  </si>
  <si>
    <t>Construction Time [Year]</t>
  </si>
  <si>
    <t>Life Time [Year]</t>
  </si>
  <si>
    <t>Annual O&amp;M Cost [%]</t>
  </si>
  <si>
    <t>Required Land [acres/MW]</t>
  </si>
  <si>
    <t>Land Compensation Cost [$/ha/yr]</t>
  </si>
  <si>
    <t>Electricity Feed-In Tariff [$/kWh]</t>
  </si>
  <si>
    <t>Solar Plant Size [MWh]</t>
  </si>
  <si>
    <t>Rated Power [MW]</t>
  </si>
  <si>
    <t>Total Area [ha]</t>
  </si>
  <si>
    <t>Land Cost [S/yr]</t>
  </si>
  <si>
    <t>Electricity Generated [kWh]</t>
  </si>
  <si>
    <t>DR [%]</t>
  </si>
  <si>
    <t>Σ NPV Cost [$]</t>
  </si>
  <si>
    <t>Σ NPV Generation [$]</t>
  </si>
  <si>
    <t>LCOE [$/kWh]</t>
  </si>
  <si>
    <t>Capital Costs</t>
  </si>
  <si>
    <t>Annual O&amp;M Costs</t>
  </si>
  <si>
    <t>Land Costs</t>
  </si>
  <si>
    <t>Total Cost</t>
  </si>
  <si>
    <t>NPV Cost</t>
  </si>
  <si>
    <t>Elect.</t>
  </si>
  <si>
    <t>NPV Generation</t>
  </si>
  <si>
    <t>Elect. Rev.</t>
  </si>
  <si>
    <t>NR</t>
  </si>
  <si>
    <t>Question 2a</t>
  </si>
  <si>
    <t>Question 2b</t>
  </si>
  <si>
    <t>IRR[%]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</si>
</sst>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0" xfId="0" applyNumberFormat="1"/>
    <xf numFmtId="0" fontId="0" fillId="0" borderId="0" xfId="0" applyBorder="1" applyAlignment="1">
      <alignment horizontal="left" vertical="center"/>
    </xf>
    <xf numFmtId="165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1" applyFont="1" applyBorder="1"/>
    <xf numFmtId="2" fontId="0" fillId="0" borderId="0" xfId="0" applyNumberFormat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5" fontId="0" fillId="0" borderId="0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B17" sqref="B17"/>
    </sheetView>
  </sheetViews>
  <sheetFormatPr defaultRowHeight="15" x14ac:dyDescent="0.25"/>
  <cols>
    <col min="1" max="1" width="31.85546875" style="14" bestFit="1" customWidth="1"/>
    <col min="2" max="2" width="19.85546875" style="11" bestFit="1" customWidth="1"/>
    <col min="3" max="3" width="5.5703125" style="3" bestFit="1" customWidth="1"/>
    <col min="5" max="5" width="11" style="2" bestFit="1" customWidth="1"/>
    <col min="6" max="6" width="15.28515625" style="2" bestFit="1" customWidth="1"/>
    <col min="7" max="7" width="20.85546875" style="2" bestFit="1" customWidth="1"/>
    <col min="8" max="8" width="13.28515625" style="3" bestFit="1" customWidth="1"/>
    <col min="9" max="10" width="13.7109375" style="3" bestFit="1" customWidth="1"/>
    <col min="11" max="11" width="12" style="2" bestFit="1" customWidth="1"/>
    <col min="12" max="12" width="21.85546875" style="3" bestFit="1" customWidth="1"/>
    <col min="13" max="13" width="21.140625" style="2" bestFit="1" customWidth="1"/>
    <col min="14" max="14" width="14.42578125" style="3" bestFit="1" customWidth="1"/>
    <col min="16" max="16" width="17.28515625" bestFit="1" customWidth="1"/>
  </cols>
  <sheetData>
    <row r="1" spans="1:17" x14ac:dyDescent="0.25">
      <c r="A1" s="22" t="s">
        <v>0</v>
      </c>
      <c r="B1" s="22"/>
      <c r="C1" s="1"/>
    </row>
    <row r="2" spans="1:17" x14ac:dyDescent="0.25">
      <c r="A2" s="10" t="s">
        <v>1</v>
      </c>
      <c r="B2" s="11">
        <v>3000</v>
      </c>
      <c r="C2" s="4"/>
      <c r="E2" s="5" t="s">
        <v>2</v>
      </c>
      <c r="F2" s="5" t="s">
        <v>21</v>
      </c>
      <c r="G2" s="5" t="s">
        <v>22</v>
      </c>
      <c r="H2" s="6" t="s">
        <v>23</v>
      </c>
      <c r="I2" s="6" t="s">
        <v>24</v>
      </c>
      <c r="J2" s="6" t="s">
        <v>25</v>
      </c>
      <c r="K2" s="5" t="s">
        <v>26</v>
      </c>
      <c r="L2" s="6" t="s">
        <v>27</v>
      </c>
      <c r="M2" s="5" t="s">
        <v>28</v>
      </c>
      <c r="N2" s="6" t="s">
        <v>29</v>
      </c>
    </row>
    <row r="3" spans="1:17" x14ac:dyDescent="0.25">
      <c r="A3" s="10" t="s">
        <v>3</v>
      </c>
      <c r="B3" s="11">
        <v>3</v>
      </c>
      <c r="C3" s="4"/>
      <c r="E3" s="7">
        <v>1</v>
      </c>
      <c r="F3" s="7">
        <f>B2*B14*1000</f>
        <v>3091695000</v>
      </c>
      <c r="G3" s="7">
        <v>0</v>
      </c>
      <c r="H3" s="8">
        <f>$B$16</f>
        <v>5930525.3363298001</v>
      </c>
      <c r="I3" s="8">
        <f>SUM(F3:H3)</f>
        <v>3097625525.3363299</v>
      </c>
      <c r="J3" s="8">
        <f>(F3+G3+H3)/(1+$B$18/100)^E3</f>
        <v>2873493066.1747031</v>
      </c>
      <c r="K3" s="7">
        <v>0</v>
      </c>
      <c r="L3" s="7">
        <f>K3/(1+$B$18/100)^E3</f>
        <v>0</v>
      </c>
      <c r="M3" s="7">
        <f>K3*$B$11</f>
        <v>0</v>
      </c>
      <c r="N3" s="8">
        <f>M3-(F3+G3+H3)</f>
        <v>-3097625525.3363299</v>
      </c>
    </row>
    <row r="4" spans="1:17" x14ac:dyDescent="0.25">
      <c r="A4" s="10" t="s">
        <v>4</v>
      </c>
      <c r="B4" s="11">
        <v>15</v>
      </c>
      <c r="C4" s="4"/>
      <c r="E4" s="7">
        <v>2</v>
      </c>
      <c r="F4" s="7">
        <v>0</v>
      </c>
      <c r="G4" s="7">
        <f t="shared" ref="G4:G28" si="0">($B$8/100)*$F$3</f>
        <v>123667800</v>
      </c>
      <c r="H4" s="8">
        <f t="shared" ref="H4:H28" si="1">$B$16</f>
        <v>5930525.3363298001</v>
      </c>
      <c r="I4" s="8">
        <f t="shared" ref="I4:I28" si="2">SUM(F4:H4)</f>
        <v>129598325.3363298</v>
      </c>
      <c r="J4" s="8">
        <f t="shared" ref="J4:J28" si="3">(F4+G4+H4)/(1+$B$18/100)^E4</f>
        <v>111522338.60575466</v>
      </c>
      <c r="K4" s="7">
        <f>$B$17</f>
        <v>40295000000</v>
      </c>
      <c r="L4" s="8">
        <f t="shared" ref="L4:L28" si="4">K4/(1+$B$18/100)^E4</f>
        <v>34674773940.610138</v>
      </c>
      <c r="M4" s="7">
        <f t="shared" ref="M4:M28" si="5">K4*$B$11</f>
        <v>8059000000</v>
      </c>
      <c r="N4" s="8">
        <f t="shared" ref="N4:N28" si="6">M4-(F4+G4+H4)</f>
        <v>7929401674.6636705</v>
      </c>
    </row>
    <row r="5" spans="1:17" x14ac:dyDescent="0.25">
      <c r="A5" s="10" t="s">
        <v>5</v>
      </c>
      <c r="B5" s="11">
        <v>60</v>
      </c>
      <c r="C5" s="4">
        <v>40</v>
      </c>
      <c r="E5" s="7">
        <v>3</v>
      </c>
      <c r="F5" s="7">
        <v>0</v>
      </c>
      <c r="G5" s="7">
        <f t="shared" si="0"/>
        <v>123667800</v>
      </c>
      <c r="H5" s="8">
        <f t="shared" si="1"/>
        <v>5930525.3363298001</v>
      </c>
      <c r="I5" s="8">
        <f t="shared" si="2"/>
        <v>129598325.3363298</v>
      </c>
      <c r="J5" s="8">
        <f t="shared" si="3"/>
        <v>103453004.27249968</v>
      </c>
      <c r="K5" s="7">
        <f t="shared" ref="K5:K28" si="7">$B$17</f>
        <v>40295000000</v>
      </c>
      <c r="L5" s="8">
        <f t="shared" si="4"/>
        <v>32165838534.888813</v>
      </c>
      <c r="M5" s="7">
        <f t="shared" si="5"/>
        <v>8059000000</v>
      </c>
      <c r="N5" s="8">
        <f t="shared" si="6"/>
        <v>7929401674.6636705</v>
      </c>
    </row>
    <row r="6" spans="1:17" x14ac:dyDescent="0.25">
      <c r="A6" s="10" t="s">
        <v>6</v>
      </c>
      <c r="B6" s="11">
        <v>1</v>
      </c>
      <c r="C6" s="4"/>
      <c r="E6" s="7">
        <v>4</v>
      </c>
      <c r="F6" s="7">
        <v>0</v>
      </c>
      <c r="G6" s="7">
        <f t="shared" si="0"/>
        <v>123667800</v>
      </c>
      <c r="H6" s="8">
        <f t="shared" si="1"/>
        <v>5930525.3363298001</v>
      </c>
      <c r="I6" s="8">
        <f t="shared" si="2"/>
        <v>129598325.3363298</v>
      </c>
      <c r="J6" s="8">
        <f t="shared" si="3"/>
        <v>95967536.430890232</v>
      </c>
      <c r="K6" s="7">
        <f t="shared" si="7"/>
        <v>40295000000</v>
      </c>
      <c r="L6" s="8">
        <f t="shared" si="4"/>
        <v>29838440199.340271</v>
      </c>
      <c r="M6" s="7">
        <f t="shared" si="5"/>
        <v>8059000000</v>
      </c>
      <c r="N6" s="8">
        <f t="shared" si="6"/>
        <v>7929401674.6636705</v>
      </c>
    </row>
    <row r="7" spans="1:17" x14ac:dyDescent="0.25">
      <c r="A7" s="10" t="s">
        <v>7</v>
      </c>
      <c r="B7" s="11">
        <v>25</v>
      </c>
      <c r="C7" s="4"/>
      <c r="E7" s="7">
        <v>5</v>
      </c>
      <c r="F7" s="7">
        <v>0</v>
      </c>
      <c r="G7" s="7">
        <f t="shared" si="0"/>
        <v>123667800</v>
      </c>
      <c r="H7" s="8">
        <f t="shared" si="1"/>
        <v>5930525.3363298001</v>
      </c>
      <c r="I7" s="8">
        <f t="shared" si="2"/>
        <v>129598325.3363298</v>
      </c>
      <c r="J7" s="8">
        <f t="shared" si="3"/>
        <v>89023688.711400941</v>
      </c>
      <c r="K7" s="7">
        <f t="shared" si="7"/>
        <v>40295000000</v>
      </c>
      <c r="L7" s="8">
        <f t="shared" si="4"/>
        <v>27679443598.645889</v>
      </c>
      <c r="M7" s="7">
        <f t="shared" si="5"/>
        <v>8059000000</v>
      </c>
      <c r="N7" s="8">
        <f t="shared" si="6"/>
        <v>7929401674.6636705</v>
      </c>
    </row>
    <row r="8" spans="1:17" x14ac:dyDescent="0.25">
      <c r="A8" s="10" t="s">
        <v>8</v>
      </c>
      <c r="B8" s="11">
        <v>4</v>
      </c>
      <c r="C8" s="4"/>
      <c r="E8" s="7">
        <v>6</v>
      </c>
      <c r="F8" s="7">
        <v>0</v>
      </c>
      <c r="G8" s="7">
        <f t="shared" si="0"/>
        <v>123667800</v>
      </c>
      <c r="H8" s="8">
        <f t="shared" si="1"/>
        <v>5930525.3363298001</v>
      </c>
      <c r="I8" s="8">
        <f t="shared" si="2"/>
        <v>129598325.3363298</v>
      </c>
      <c r="J8" s="8">
        <f t="shared" si="3"/>
        <v>82582271.53191182</v>
      </c>
      <c r="K8" s="7">
        <f t="shared" si="7"/>
        <v>40295000000</v>
      </c>
      <c r="L8" s="8">
        <f t="shared" si="4"/>
        <v>25676663820.636257</v>
      </c>
      <c r="M8" s="7">
        <f t="shared" si="5"/>
        <v>8059000000</v>
      </c>
      <c r="N8" s="8">
        <f t="shared" si="6"/>
        <v>7929401674.6636705</v>
      </c>
    </row>
    <row r="9" spans="1:17" x14ac:dyDescent="0.25">
      <c r="A9" s="10" t="s">
        <v>9</v>
      </c>
      <c r="B9" s="11">
        <v>7.9</v>
      </c>
      <c r="C9" s="4"/>
      <c r="E9" s="7">
        <v>7</v>
      </c>
      <c r="F9" s="7">
        <v>0</v>
      </c>
      <c r="G9" s="7">
        <f t="shared" si="0"/>
        <v>123667800</v>
      </c>
      <c r="H9" s="8">
        <f t="shared" si="1"/>
        <v>5930525.3363298001</v>
      </c>
      <c r="I9" s="8">
        <f t="shared" si="2"/>
        <v>129598325.3363298</v>
      </c>
      <c r="J9" s="8">
        <f t="shared" si="3"/>
        <v>76606930.920140833</v>
      </c>
      <c r="K9" s="7">
        <f t="shared" si="7"/>
        <v>40295000000</v>
      </c>
      <c r="L9" s="8">
        <f t="shared" si="4"/>
        <v>23818797607.269257</v>
      </c>
      <c r="M9" s="7">
        <f t="shared" si="5"/>
        <v>8059000000</v>
      </c>
      <c r="N9" s="8">
        <f t="shared" si="6"/>
        <v>7929401674.6636705</v>
      </c>
      <c r="Q9" s="9"/>
    </row>
    <row r="10" spans="1:17" x14ac:dyDescent="0.25">
      <c r="A10" s="10" t="s">
        <v>10</v>
      </c>
      <c r="B10" s="11">
        <v>1800</v>
      </c>
      <c r="C10" s="4"/>
      <c r="E10" s="7">
        <v>8</v>
      </c>
      <c r="F10" s="7">
        <v>0</v>
      </c>
      <c r="G10" s="7">
        <f t="shared" si="0"/>
        <v>123667800</v>
      </c>
      <c r="H10" s="8">
        <f t="shared" si="1"/>
        <v>5930525.3363298001</v>
      </c>
      <c r="I10" s="8">
        <f t="shared" si="2"/>
        <v>129598325.3363298</v>
      </c>
      <c r="J10" s="8">
        <f t="shared" si="3"/>
        <v>71063943.339648262</v>
      </c>
      <c r="K10" s="7">
        <f t="shared" si="7"/>
        <v>40295000000</v>
      </c>
      <c r="L10" s="8">
        <f t="shared" si="4"/>
        <v>22095359561.474262</v>
      </c>
      <c r="M10" s="7">
        <f t="shared" si="5"/>
        <v>8059000000</v>
      </c>
      <c r="N10" s="8">
        <f t="shared" si="6"/>
        <v>7929401674.6636705</v>
      </c>
    </row>
    <row r="11" spans="1:17" x14ac:dyDescent="0.25">
      <c r="A11" s="10" t="s">
        <v>11</v>
      </c>
      <c r="B11" s="11">
        <v>0.2</v>
      </c>
      <c r="C11" s="4"/>
      <c r="E11" s="7">
        <v>9</v>
      </c>
      <c r="F11" s="7">
        <v>0</v>
      </c>
      <c r="G11" s="7">
        <f t="shared" si="0"/>
        <v>123667800</v>
      </c>
      <c r="H11" s="8">
        <f t="shared" si="1"/>
        <v>5930525.3363298001</v>
      </c>
      <c r="I11" s="8">
        <f t="shared" si="2"/>
        <v>129598325.3363298</v>
      </c>
      <c r="J11" s="8">
        <f t="shared" si="3"/>
        <v>65922025.361454777</v>
      </c>
      <c r="K11" s="7">
        <f t="shared" si="7"/>
        <v>40295000000</v>
      </c>
      <c r="L11" s="8">
        <f t="shared" si="4"/>
        <v>20496622969.827698</v>
      </c>
      <c r="M11" s="7">
        <f t="shared" si="5"/>
        <v>8059000000</v>
      </c>
      <c r="N11" s="8">
        <f t="shared" si="6"/>
        <v>7929401674.6636705</v>
      </c>
    </row>
    <row r="12" spans="1:17" x14ac:dyDescent="0.25">
      <c r="A12" s="10"/>
      <c r="C12" s="4"/>
      <c r="E12" s="7">
        <v>10</v>
      </c>
      <c r="F12" s="7">
        <v>0</v>
      </c>
      <c r="G12" s="7">
        <f t="shared" si="0"/>
        <v>123667800</v>
      </c>
      <c r="H12" s="8">
        <f t="shared" si="1"/>
        <v>5930525.3363298001</v>
      </c>
      <c r="I12" s="8">
        <f t="shared" si="2"/>
        <v>129598325.3363298</v>
      </c>
      <c r="J12" s="8">
        <f t="shared" si="3"/>
        <v>61152157.107100904</v>
      </c>
      <c r="K12" s="7">
        <f t="shared" si="7"/>
        <v>40295000000</v>
      </c>
      <c r="L12" s="8">
        <f t="shared" si="4"/>
        <v>19013564907.075787</v>
      </c>
      <c r="M12" s="7">
        <f t="shared" si="5"/>
        <v>8059000000</v>
      </c>
      <c r="N12" s="8">
        <f t="shared" si="6"/>
        <v>7929401674.6636705</v>
      </c>
    </row>
    <row r="13" spans="1:17" x14ac:dyDescent="0.25">
      <c r="A13" s="26" t="s">
        <v>12</v>
      </c>
      <c r="B13" s="27">
        <f>1000*40295</f>
        <v>40295000</v>
      </c>
      <c r="C13" s="4"/>
      <c r="E13" s="7">
        <v>11</v>
      </c>
      <c r="F13" s="7">
        <v>0</v>
      </c>
      <c r="G13" s="7">
        <f t="shared" si="0"/>
        <v>123667800</v>
      </c>
      <c r="H13" s="8">
        <f t="shared" si="1"/>
        <v>5930525.3363298001</v>
      </c>
      <c r="I13" s="8">
        <f t="shared" si="2"/>
        <v>129598325.3363298</v>
      </c>
      <c r="J13" s="8">
        <f t="shared" si="3"/>
        <v>56727418.466698423</v>
      </c>
      <c r="K13" s="7">
        <f t="shared" si="7"/>
        <v>40295000000</v>
      </c>
      <c r="L13" s="8">
        <f t="shared" si="4"/>
        <v>17637815312.686256</v>
      </c>
      <c r="M13" s="7">
        <f t="shared" si="5"/>
        <v>8059000000</v>
      </c>
      <c r="N13" s="8">
        <f t="shared" si="6"/>
        <v>7929401674.6636705</v>
      </c>
    </row>
    <row r="14" spans="1:17" x14ac:dyDescent="0.25">
      <c r="A14" s="26" t="s">
        <v>13</v>
      </c>
      <c r="B14" s="27">
        <v>1030.5650000000001</v>
      </c>
      <c r="C14" s="4"/>
      <c r="E14" s="7">
        <v>12</v>
      </c>
      <c r="F14" s="7">
        <v>0</v>
      </c>
      <c r="G14" s="7">
        <f t="shared" si="0"/>
        <v>123667800</v>
      </c>
      <c r="H14" s="8">
        <f t="shared" si="1"/>
        <v>5930525.3363298001</v>
      </c>
      <c r="I14" s="8">
        <f t="shared" si="2"/>
        <v>129598325.3363298</v>
      </c>
      <c r="J14" s="8">
        <f t="shared" si="3"/>
        <v>52622837.167623773</v>
      </c>
      <c r="K14" s="7">
        <f t="shared" si="7"/>
        <v>40295000000</v>
      </c>
      <c r="L14" s="8">
        <f t="shared" si="4"/>
        <v>16361609752.028067</v>
      </c>
      <c r="M14" s="7">
        <f t="shared" si="5"/>
        <v>8059000000</v>
      </c>
      <c r="N14" s="8">
        <f t="shared" si="6"/>
        <v>7929401674.6636705</v>
      </c>
    </row>
    <row r="15" spans="1:17" x14ac:dyDescent="0.25">
      <c r="A15" s="10" t="s">
        <v>14</v>
      </c>
      <c r="B15" s="11">
        <f>B9*0.404686*B14</f>
        <v>3294.7362979610002</v>
      </c>
      <c r="C15" s="4"/>
      <c r="E15" s="7">
        <v>13</v>
      </c>
      <c r="F15" s="7">
        <v>0</v>
      </c>
      <c r="G15" s="7">
        <f t="shared" si="0"/>
        <v>123667800</v>
      </c>
      <c r="H15" s="8">
        <f t="shared" si="1"/>
        <v>5930525.3363298001</v>
      </c>
      <c r="I15" s="8">
        <f t="shared" si="2"/>
        <v>129598325.3363298</v>
      </c>
      <c r="J15" s="8">
        <f t="shared" si="3"/>
        <v>48815247.836385682</v>
      </c>
      <c r="K15" s="7">
        <f t="shared" si="7"/>
        <v>40295000000</v>
      </c>
      <c r="L15" s="8">
        <f t="shared" si="4"/>
        <v>15177745595.573345</v>
      </c>
      <c r="M15" s="7">
        <f t="shared" si="5"/>
        <v>8059000000</v>
      </c>
      <c r="N15" s="8">
        <f t="shared" si="6"/>
        <v>7929401674.6636705</v>
      </c>
    </row>
    <row r="16" spans="1:17" x14ac:dyDescent="0.25">
      <c r="A16" s="10" t="s">
        <v>15</v>
      </c>
      <c r="B16" s="11">
        <f>B15*B10</f>
        <v>5930525.3363298001</v>
      </c>
      <c r="C16" s="4"/>
      <c r="E16" s="7">
        <v>14</v>
      </c>
      <c r="F16" s="7">
        <v>0</v>
      </c>
      <c r="G16" s="7">
        <f t="shared" si="0"/>
        <v>123667800</v>
      </c>
      <c r="H16" s="8">
        <f t="shared" si="1"/>
        <v>5930525.3363298001</v>
      </c>
      <c r="I16" s="8">
        <f t="shared" si="2"/>
        <v>129598325.3363298</v>
      </c>
      <c r="J16" s="8">
        <f t="shared" si="3"/>
        <v>45283161.258242749</v>
      </c>
      <c r="K16" s="7">
        <f t="shared" si="7"/>
        <v>40295000000</v>
      </c>
      <c r="L16" s="8">
        <f t="shared" si="4"/>
        <v>14079541368.806442</v>
      </c>
      <c r="M16" s="7">
        <f t="shared" si="5"/>
        <v>8059000000</v>
      </c>
      <c r="N16" s="8">
        <f t="shared" si="6"/>
        <v>7929401674.6636705</v>
      </c>
    </row>
    <row r="17" spans="1:16" x14ac:dyDescent="0.25">
      <c r="A17" s="10" t="s">
        <v>16</v>
      </c>
      <c r="B17" s="11">
        <f>B13*1000</f>
        <v>40295000000</v>
      </c>
      <c r="C17" s="4"/>
      <c r="E17" s="7">
        <v>15</v>
      </c>
      <c r="F17" s="7">
        <v>0</v>
      </c>
      <c r="G17" s="7">
        <f t="shared" si="0"/>
        <v>123667800</v>
      </c>
      <c r="H17" s="8">
        <f t="shared" si="1"/>
        <v>5930525.3363298001</v>
      </c>
      <c r="I17" s="8">
        <f t="shared" si="2"/>
        <v>129598325.3363298</v>
      </c>
      <c r="J17" s="8">
        <f t="shared" si="3"/>
        <v>42006643.096700132</v>
      </c>
      <c r="K17" s="7">
        <f t="shared" si="7"/>
        <v>40295000000</v>
      </c>
      <c r="L17" s="8">
        <f t="shared" si="4"/>
        <v>13060799043.419704</v>
      </c>
      <c r="M17" s="7">
        <f t="shared" si="5"/>
        <v>8059000000</v>
      </c>
      <c r="N17" s="8">
        <f t="shared" si="6"/>
        <v>7929401674.6636705</v>
      </c>
    </row>
    <row r="18" spans="1:16" x14ac:dyDescent="0.25">
      <c r="A18" s="10" t="s">
        <v>17</v>
      </c>
      <c r="B18" s="11">
        <f>B5/100*B3+C5/100*B4</f>
        <v>7.8</v>
      </c>
      <c r="C18" s="4"/>
      <c r="E18" s="7">
        <v>16</v>
      </c>
      <c r="F18" s="7">
        <v>0</v>
      </c>
      <c r="G18" s="7">
        <f t="shared" si="0"/>
        <v>123667800</v>
      </c>
      <c r="H18" s="8">
        <f t="shared" si="1"/>
        <v>5930525.3363298001</v>
      </c>
      <c r="I18" s="8">
        <f t="shared" si="2"/>
        <v>129598325.3363298</v>
      </c>
      <c r="J18" s="8">
        <f t="shared" si="3"/>
        <v>38967201.388404578</v>
      </c>
      <c r="K18" s="7">
        <f t="shared" si="7"/>
        <v>40295000000</v>
      </c>
      <c r="L18" s="8">
        <f t="shared" si="4"/>
        <v>12115769056.975607</v>
      </c>
      <c r="M18" s="7">
        <f t="shared" si="5"/>
        <v>8059000000</v>
      </c>
      <c r="N18" s="8">
        <f t="shared" si="6"/>
        <v>7929401674.6636705</v>
      </c>
    </row>
    <row r="19" spans="1:16" x14ac:dyDescent="0.25">
      <c r="A19" s="10"/>
      <c r="C19" s="4"/>
      <c r="E19" s="7">
        <v>17</v>
      </c>
      <c r="F19" s="7">
        <v>0</v>
      </c>
      <c r="G19" s="7">
        <f t="shared" si="0"/>
        <v>123667800</v>
      </c>
      <c r="H19" s="8">
        <f t="shared" si="1"/>
        <v>5930525.3363298001</v>
      </c>
      <c r="I19" s="8">
        <f t="shared" si="2"/>
        <v>129598325.3363298</v>
      </c>
      <c r="J19" s="8">
        <f t="shared" si="3"/>
        <v>36147682.178482905</v>
      </c>
      <c r="K19" s="7">
        <f t="shared" si="7"/>
        <v>40295000000</v>
      </c>
      <c r="L19" s="8">
        <f t="shared" si="4"/>
        <v>11239117863.613735</v>
      </c>
      <c r="M19" s="7">
        <f t="shared" si="5"/>
        <v>8059000000</v>
      </c>
      <c r="N19" s="8">
        <f t="shared" si="6"/>
        <v>7929401674.6636705</v>
      </c>
    </row>
    <row r="20" spans="1:16" x14ac:dyDescent="0.25">
      <c r="A20" s="18" t="s">
        <v>18</v>
      </c>
      <c r="B20" s="11">
        <f>SUM(J3:J28)</f>
        <v>4179057810.3958893</v>
      </c>
      <c r="C20" s="4"/>
      <c r="E20" s="7">
        <v>18</v>
      </c>
      <c r="F20" s="7">
        <v>0</v>
      </c>
      <c r="G20" s="7">
        <f t="shared" si="0"/>
        <v>123667800</v>
      </c>
      <c r="H20" s="8">
        <f t="shared" si="1"/>
        <v>5930525.3363298001</v>
      </c>
      <c r="I20" s="8">
        <f t="shared" si="2"/>
        <v>129598325.3363298</v>
      </c>
      <c r="J20" s="8">
        <f t="shared" si="3"/>
        <v>33532172.707312528</v>
      </c>
      <c r="K20" s="7">
        <f t="shared" si="7"/>
        <v>40295000000</v>
      </c>
      <c r="L20" s="8">
        <f t="shared" si="4"/>
        <v>10425897832.665802</v>
      </c>
      <c r="M20" s="7">
        <f t="shared" si="5"/>
        <v>8059000000</v>
      </c>
      <c r="N20" s="8">
        <f t="shared" si="6"/>
        <v>7929401674.6636705</v>
      </c>
    </row>
    <row r="21" spans="1:16" x14ac:dyDescent="0.25">
      <c r="A21" s="10"/>
      <c r="C21" s="4"/>
      <c r="E21" s="7">
        <v>19</v>
      </c>
      <c r="F21" s="7">
        <v>0</v>
      </c>
      <c r="G21" s="7">
        <f t="shared" si="0"/>
        <v>123667800</v>
      </c>
      <c r="H21" s="8">
        <f t="shared" si="1"/>
        <v>5930525.3363298001</v>
      </c>
      <c r="I21" s="8">
        <f t="shared" si="2"/>
        <v>129598325.3363298</v>
      </c>
      <c r="J21" s="8">
        <f t="shared" si="3"/>
        <v>31105911.602330729</v>
      </c>
      <c r="K21" s="7">
        <f t="shared" si="7"/>
        <v>40295000000</v>
      </c>
      <c r="L21" s="8">
        <f t="shared" si="4"/>
        <v>9671519325.2929516</v>
      </c>
      <c r="M21" s="7">
        <f t="shared" si="5"/>
        <v>8059000000</v>
      </c>
      <c r="N21" s="8">
        <f t="shared" si="6"/>
        <v>7929401674.6636705</v>
      </c>
    </row>
    <row r="22" spans="1:16" x14ac:dyDescent="0.25">
      <c r="A22" s="18" t="s">
        <v>19</v>
      </c>
      <c r="B22" s="11">
        <f>SUM(L3:L28)</f>
        <v>405929098480.76056</v>
      </c>
      <c r="C22" s="4"/>
      <c r="E22" s="7">
        <v>20</v>
      </c>
      <c r="F22" s="7">
        <v>0</v>
      </c>
      <c r="G22" s="7">
        <f t="shared" si="0"/>
        <v>123667800</v>
      </c>
      <c r="H22" s="8">
        <f t="shared" si="1"/>
        <v>5930525.3363298001</v>
      </c>
      <c r="I22" s="8">
        <f t="shared" si="2"/>
        <v>129598325.3363298</v>
      </c>
      <c r="J22" s="8">
        <f t="shared" si="3"/>
        <v>28855205.568024796</v>
      </c>
      <c r="K22" s="7">
        <f t="shared" si="7"/>
        <v>40295000000</v>
      </c>
      <c r="L22" s="8">
        <f t="shared" si="4"/>
        <v>8971724791.5519028</v>
      </c>
      <c r="M22" s="7">
        <f t="shared" si="5"/>
        <v>8059000000</v>
      </c>
      <c r="N22" s="8">
        <f t="shared" si="6"/>
        <v>7929401674.6636705</v>
      </c>
    </row>
    <row r="23" spans="1:16" x14ac:dyDescent="0.25">
      <c r="A23" s="23" t="s">
        <v>30</v>
      </c>
      <c r="C23" s="4"/>
      <c r="E23" s="7">
        <v>21</v>
      </c>
      <c r="F23" s="7">
        <v>0</v>
      </c>
      <c r="G23" s="7">
        <f t="shared" si="0"/>
        <v>123667800</v>
      </c>
      <c r="H23" s="8">
        <f t="shared" si="1"/>
        <v>5930525.3363298001</v>
      </c>
      <c r="I23" s="8">
        <f t="shared" si="2"/>
        <v>129598325.3363298</v>
      </c>
      <c r="J23" s="8">
        <f t="shared" si="3"/>
        <v>26767352.103919104</v>
      </c>
      <c r="K23" s="7">
        <f t="shared" si="7"/>
        <v>40295000000</v>
      </c>
      <c r="L23" s="8">
        <f t="shared" si="4"/>
        <v>8322564741.6993523</v>
      </c>
      <c r="M23" s="7">
        <f t="shared" si="5"/>
        <v>8059000000</v>
      </c>
      <c r="N23" s="8">
        <f t="shared" si="6"/>
        <v>7929401674.6636705</v>
      </c>
    </row>
    <row r="24" spans="1:16" x14ac:dyDescent="0.25">
      <c r="A24" s="19" t="s">
        <v>20</v>
      </c>
      <c r="B24" s="20">
        <f>B20/B22</f>
        <v>1.0295043705998229E-2</v>
      </c>
      <c r="C24" s="4"/>
      <c r="E24" s="7">
        <v>22</v>
      </c>
      <c r="F24" s="7">
        <v>0</v>
      </c>
      <c r="G24" s="7">
        <f t="shared" si="0"/>
        <v>123667800</v>
      </c>
      <c r="H24" s="8">
        <f t="shared" si="1"/>
        <v>5930525.3363298001</v>
      </c>
      <c r="I24" s="8">
        <f t="shared" si="2"/>
        <v>129598325.3363298</v>
      </c>
      <c r="J24" s="8">
        <f t="shared" si="3"/>
        <v>24830567.814396195</v>
      </c>
      <c r="K24" s="7">
        <f t="shared" si="7"/>
        <v>40295000000</v>
      </c>
      <c r="L24" s="8">
        <f t="shared" si="4"/>
        <v>7720375456.1218472</v>
      </c>
      <c r="M24" s="7">
        <f t="shared" si="5"/>
        <v>8059000000</v>
      </c>
      <c r="N24" s="8">
        <f t="shared" si="6"/>
        <v>7929401674.6636705</v>
      </c>
    </row>
    <row r="25" spans="1:16" x14ac:dyDescent="0.25">
      <c r="A25" s="19"/>
      <c r="B25" s="21"/>
      <c r="C25" s="4"/>
      <c r="E25" s="7">
        <v>23</v>
      </c>
      <c r="F25" s="7">
        <v>0</v>
      </c>
      <c r="G25" s="7">
        <f t="shared" si="0"/>
        <v>123667800</v>
      </c>
      <c r="H25" s="8">
        <f t="shared" si="1"/>
        <v>5930525.3363298001</v>
      </c>
      <c r="I25" s="8">
        <f t="shared" si="2"/>
        <v>129598325.3363298</v>
      </c>
      <c r="J25" s="8">
        <f t="shared" si="3"/>
        <v>23033921.905747864</v>
      </c>
      <c r="K25" s="7">
        <f t="shared" si="7"/>
        <v>40295000000</v>
      </c>
      <c r="L25" s="8">
        <f t="shared" si="4"/>
        <v>7161758308.0907679</v>
      </c>
      <c r="M25" s="7">
        <f t="shared" si="5"/>
        <v>8059000000</v>
      </c>
      <c r="N25" s="8">
        <f t="shared" si="6"/>
        <v>7929401674.6636705</v>
      </c>
    </row>
    <row r="26" spans="1:16" x14ac:dyDescent="0.25">
      <c r="C26" s="4"/>
      <c r="D26" s="12"/>
      <c r="E26" s="7">
        <v>24</v>
      </c>
      <c r="F26" s="7">
        <v>0</v>
      </c>
      <c r="G26" s="7">
        <f t="shared" si="0"/>
        <v>123667800</v>
      </c>
      <c r="H26" s="8">
        <f t="shared" si="1"/>
        <v>5930525.3363298001</v>
      </c>
      <c r="I26" s="8">
        <f t="shared" si="2"/>
        <v>129598325.3363298</v>
      </c>
      <c r="J26" s="8">
        <f t="shared" si="3"/>
        <v>21367274.495127887</v>
      </c>
      <c r="K26" s="7">
        <f t="shared" si="7"/>
        <v>40295000000</v>
      </c>
      <c r="L26" s="8">
        <f t="shared" si="4"/>
        <v>6643560582.644496</v>
      </c>
      <c r="M26" s="7">
        <f t="shared" si="5"/>
        <v>8059000000</v>
      </c>
      <c r="N26" s="8">
        <f t="shared" si="6"/>
        <v>7929401674.6636705</v>
      </c>
    </row>
    <row r="27" spans="1:16" x14ac:dyDescent="0.25">
      <c r="A27" s="25" t="s">
        <v>31</v>
      </c>
      <c r="C27" s="4"/>
      <c r="E27" s="7">
        <v>25</v>
      </c>
      <c r="F27" s="7">
        <v>0</v>
      </c>
      <c r="G27" s="7">
        <f t="shared" si="0"/>
        <v>123667800</v>
      </c>
      <c r="H27" s="8">
        <f t="shared" si="1"/>
        <v>5930525.3363298001</v>
      </c>
      <c r="I27" s="8">
        <f t="shared" si="2"/>
        <v>129598325.3363298</v>
      </c>
      <c r="J27" s="8">
        <f t="shared" si="3"/>
        <v>19821219.383235514</v>
      </c>
      <c r="K27" s="7">
        <f t="shared" si="7"/>
        <v>40295000000</v>
      </c>
      <c r="L27" s="8">
        <f t="shared" si="4"/>
        <v>6162857683.343688</v>
      </c>
      <c r="M27" s="7">
        <f t="shared" si="5"/>
        <v>8059000000</v>
      </c>
      <c r="N27" s="8">
        <f t="shared" si="6"/>
        <v>7929401674.6636705</v>
      </c>
      <c r="P27" s="13"/>
    </row>
    <row r="28" spans="1:16" x14ac:dyDescent="0.25">
      <c r="A28" s="24" t="s">
        <v>32</v>
      </c>
      <c r="B28" s="11">
        <f>IRR(N3:N28)</f>
        <v>2.5598322359519532</v>
      </c>
      <c r="E28" s="7">
        <v>26</v>
      </c>
      <c r="F28" s="7">
        <v>0</v>
      </c>
      <c r="G28" s="7">
        <f t="shared" si="0"/>
        <v>123667800</v>
      </c>
      <c r="H28" s="8">
        <f t="shared" si="1"/>
        <v>5930525.3363298001</v>
      </c>
      <c r="I28" s="8">
        <f t="shared" si="2"/>
        <v>129598325.3363298</v>
      </c>
      <c r="J28" s="8">
        <f t="shared" si="3"/>
        <v>18387030.96775094</v>
      </c>
      <c r="K28" s="7">
        <f t="shared" si="7"/>
        <v>40295000000</v>
      </c>
      <c r="L28" s="8">
        <f t="shared" si="4"/>
        <v>5716936626.4783745</v>
      </c>
      <c r="M28" s="7">
        <f t="shared" si="5"/>
        <v>8059000000</v>
      </c>
      <c r="N28" s="8">
        <f t="shared" si="6"/>
        <v>7929401674.6636705</v>
      </c>
    </row>
    <row r="34" spans="1:3" x14ac:dyDescent="0.25">
      <c r="A34" s="15"/>
      <c r="B34" s="16"/>
    </row>
    <row r="35" spans="1:3" x14ac:dyDescent="0.25">
      <c r="A35" s="15"/>
      <c r="B35" s="16"/>
    </row>
    <row r="36" spans="1:3" x14ac:dyDescent="0.25">
      <c r="A36" s="15"/>
      <c r="B36" s="16"/>
      <c r="C36" s="17"/>
    </row>
    <row r="37" spans="1:3" x14ac:dyDescent="0.25">
      <c r="A37" s="15"/>
      <c r="B37" s="16"/>
      <c r="C37" s="17"/>
    </row>
    <row r="38" spans="1:3" x14ac:dyDescent="0.25">
      <c r="A38" s="15"/>
      <c r="B38" s="16"/>
      <c r="C38" s="17"/>
    </row>
    <row r="39" spans="1:3" x14ac:dyDescent="0.25">
      <c r="A39" s="15"/>
      <c r="B39" s="16"/>
      <c r="C39" s="17"/>
    </row>
    <row r="40" spans="1:3" x14ac:dyDescent="0.25">
      <c r="A40" s="15"/>
      <c r="B40" s="16"/>
      <c r="C40" s="17"/>
    </row>
    <row r="41" spans="1:3" x14ac:dyDescent="0.25">
      <c r="A41" s="15"/>
      <c r="B41" s="16"/>
      <c r="C41" s="17"/>
    </row>
    <row r="42" spans="1:3" x14ac:dyDescent="0.25">
      <c r="A42" s="15"/>
      <c r="B42" s="16"/>
      <c r="C42" s="17"/>
    </row>
    <row r="43" spans="1:3" x14ac:dyDescent="0.25">
      <c r="A43" s="15"/>
      <c r="B43" s="16"/>
      <c r="C43" s="17"/>
    </row>
    <row r="44" spans="1:3" x14ac:dyDescent="0.25">
      <c r="C44" s="17"/>
    </row>
    <row r="45" spans="1:3" x14ac:dyDescent="0.25">
      <c r="C45" s="1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Alzoubi</dc:creator>
  <cp:lastModifiedBy>Alex Higgo</cp:lastModifiedBy>
  <dcterms:created xsi:type="dcterms:W3CDTF">2014-02-17T06:44:23Z</dcterms:created>
  <dcterms:modified xsi:type="dcterms:W3CDTF">2014-02-17T07:22:43Z</dcterms:modified>
</cp:coreProperties>
</file>