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wnload\Trenink M4a\"/>
    </mc:Choice>
  </mc:AlternateContent>
  <xr:revisionPtr revIDLastSave="0" documentId="13_ncr:1_{FF39F9A0-D1EC-44D2-91AD-69F0C352D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3" sheetId="8" r:id="rId1"/>
    <sheet name="Zpráva scénáře" sheetId="9" r:id="rId2"/>
    <sheet name="Zpráva scénáře 2" sheetId="10" r:id="rId3"/>
    <sheet name="Prodej trubek" sheetId="1" r:id="rId4"/>
    <sheet name="Lakovna" sheetId="2" r:id="rId5"/>
    <sheet name="Svařovna" sheetId="3" r:id="rId6"/>
    <sheet name="Zaměstnanci" sheetId="4" r:id="rId7"/>
    <sheet name="Zaměstnanci (2)" sheetId="6" r:id="rId8"/>
    <sheet name="Poradenský sbor" sheetId="5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8" l="1"/>
  <c r="B14" i="8" s="1"/>
  <c r="B15" i="8" s="1"/>
  <c r="O12" i="1"/>
  <c r="N12" i="1"/>
  <c r="M12" i="1"/>
  <c r="L12" i="1"/>
  <c r="K15" i="1" s="1"/>
  <c r="B24" i="1"/>
  <c r="D31" i="1"/>
  <c r="D36" i="1"/>
  <c r="D32" i="1"/>
  <c r="D33" i="1"/>
  <c r="D34" i="1"/>
  <c r="D21" i="1" a="1"/>
  <c r="D21" i="1" s="1"/>
  <c r="C22" i="1" a="1"/>
  <c r="C22" i="1" s="1"/>
  <c r="D25" i="1"/>
  <c r="D26" i="1" s="1"/>
  <c r="G21" i="1" a="1"/>
  <c r="G21" i="1" s="1"/>
  <c r="G18" i="1"/>
  <c r="E10" i="1"/>
  <c r="F10" i="1" s="1"/>
  <c r="E4" i="1"/>
  <c r="F4" i="1" s="1"/>
  <c r="E5" i="1"/>
  <c r="F5" i="1" s="1"/>
  <c r="E16" i="1"/>
  <c r="F16" i="1" s="1"/>
  <c r="F25" i="1" s="1"/>
  <c r="E14" i="1"/>
  <c r="F14" i="1" s="1"/>
  <c r="E7" i="1"/>
  <c r="F7" i="1" s="1"/>
  <c r="E9" i="1"/>
  <c r="F9" i="1" s="1"/>
  <c r="E12" i="1"/>
  <c r="F12" i="1" s="1"/>
  <c r="F29" i="1" s="1"/>
  <c r="E11" i="1"/>
  <c r="F11" i="1" s="1"/>
  <c r="E8" i="1"/>
  <c r="F8" i="1" s="1"/>
  <c r="E13" i="1"/>
  <c r="F13" i="1" s="1"/>
  <c r="E15" i="1"/>
  <c r="F15" i="1" s="1"/>
  <c r="E6" i="1"/>
  <c r="F6" i="1" s="1"/>
  <c r="B9" i="5"/>
  <c r="H10" i="1"/>
  <c r="H4" i="1"/>
  <c r="H5" i="1"/>
  <c r="H16" i="1"/>
  <c r="H14" i="1"/>
  <c r="H7" i="1"/>
  <c r="H9" i="1"/>
  <c r="H12" i="1"/>
  <c r="H11" i="1"/>
  <c r="H8" i="1"/>
  <c r="H13" i="1"/>
  <c r="H15" i="1"/>
  <c r="H6" i="1"/>
  <c r="F23" i="1" l="1"/>
  <c r="F24" i="1"/>
  <c r="F21" i="1"/>
  <c r="F17" i="1"/>
  <c r="F28" i="1"/>
  <c r="F22" i="1"/>
  <c r="F27" i="1"/>
  <c r="F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tc={FDD11FC3-0479-4542-B1E0-881CE6B1AF37}</author>
  </authors>
  <commentList>
    <comment ref="E12" authorId="0" shapeId="0" xr:uid="{FDD11FC3-0479-4542-B1E0-881CE6B1AF3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gb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<sst xmlns="http://schemas.openxmlformats.org/spreadsheetml/2006/main" count="252" uniqueCount="143">
  <si>
    <t>Prodej dne</t>
  </si>
  <si>
    <t>Kód výrobku</t>
  </si>
  <si>
    <t>Délka
[mm]</t>
  </si>
  <si>
    <t>Hmotnost
[kg]</t>
  </si>
  <si>
    <t>Zaplaceno?</t>
  </si>
  <si>
    <t>Ložná délka</t>
  </si>
  <si>
    <t>Tr_273x4,5</t>
  </si>
  <si>
    <t>Ano</t>
  </si>
  <si>
    <t>Tr_273x5</t>
  </si>
  <si>
    <t>Tr_219x4,5</t>
  </si>
  <si>
    <t>Tr_219x5</t>
  </si>
  <si>
    <t>Tr_89x4,5</t>
  </si>
  <si>
    <t>Tr_324x6,5</t>
  </si>
  <si>
    <t>Tr_324x6</t>
  </si>
  <si>
    <t>Délka nejkratší trubky [mm]:</t>
  </si>
  <si>
    <r>
      <t>Hustota [kg/mm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]</t>
    </r>
  </si>
  <si>
    <t>Šrouby</t>
  </si>
  <si>
    <t>Matice</t>
  </si>
  <si>
    <t>Podložky</t>
  </si>
  <si>
    <t>Novák</t>
  </si>
  <si>
    <t>Horák</t>
  </si>
  <si>
    <t>Vomáčka</t>
  </si>
  <si>
    <t>Kulatá</t>
  </si>
  <si>
    <t>Hranatá</t>
  </si>
  <si>
    <t>Zoubek</t>
  </si>
  <si>
    <t>Farkaš</t>
  </si>
  <si>
    <t>Odpolední
směna</t>
  </si>
  <si>
    <t>Noční
směna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</si>
  <si>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</si>
  <si>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</si>
  <si>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</si>
  <si>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</si>
  <si>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</si>
  <si>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</si>
  <si>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</si>
  <si>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</si>
  <si>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</si>
  <si>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</si>
  <si>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</si>
  <si>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</si>
  <si>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2. pololetí</t>
  </si>
  <si>
    <t>Celý rok</t>
  </si>
  <si>
    <t>Dopolední
směna</t>
  </si>
  <si>
    <t>Seznam zaměstnanců</t>
  </si>
  <si>
    <t>Osobní číslo</t>
  </si>
  <si>
    <t>Zaměstnanec</t>
  </si>
  <si>
    <t>Nadřízený</t>
  </si>
  <si>
    <t>Vopička</t>
  </si>
  <si>
    <t>Sadílek</t>
  </si>
  <si>
    <t>Nohejl</t>
  </si>
  <si>
    <t>Pacák</t>
  </si>
  <si>
    <t>Macek</t>
  </si>
  <si>
    <t>Klacek</t>
  </si>
  <si>
    <t>Brouček</t>
  </si>
  <si>
    <t>Příhoda</t>
  </si>
  <si>
    <t>Demeter</t>
  </si>
  <si>
    <t>Dinh Van Phong</t>
  </si>
  <si>
    <t>Schneider</t>
  </si>
  <si>
    <t>Malý</t>
  </si>
  <si>
    <t>Tupý</t>
  </si>
  <si>
    <t>Dutá</t>
  </si>
  <si>
    <t>Sádlo</t>
  </si>
  <si>
    <t>Vejskal</t>
  </si>
  <si>
    <t>Sytá</t>
  </si>
  <si>
    <t>Kloub</t>
  </si>
  <si>
    <t>Sadílková</t>
  </si>
  <si>
    <t>Máslo</t>
  </si>
  <si>
    <t>Informace z nápovědy:</t>
  </si>
  <si>
    <t>Pondělí</t>
  </si>
  <si>
    <t>Úterý</t>
  </si>
  <si>
    <t>Středa</t>
  </si>
  <si>
    <t>Čtvrtek</t>
  </si>
  <si>
    <t>Pátek</t>
  </si>
  <si>
    <t>Průměr</t>
  </si>
  <si>
    <r>
      <t>Průřez
[mm</t>
    </r>
    <r>
      <rPr>
        <b/>
        <vertAlign val="super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]</t>
    </r>
  </si>
  <si>
    <r>
      <t>Objem
[mm</t>
    </r>
    <r>
      <rPr>
        <b/>
        <vertAlign val="superscript"/>
        <sz val="11"/>
        <color theme="0"/>
        <rFont val="Calibri"/>
        <family val="2"/>
        <charset val="238"/>
        <scheme val="minor"/>
      </rPr>
      <t>3</t>
    </r>
    <r>
      <rPr>
        <b/>
        <sz val="11"/>
        <color theme="0"/>
        <rFont val="Calibri"/>
        <family val="2"/>
        <charset val="238"/>
        <scheme val="minor"/>
      </rPr>
      <t>]</t>
    </r>
  </si>
  <si>
    <r>
      <t xml:space="preserve">Zvolte jeden nebo více listů, přejděte na </t>
    </r>
    <r>
      <rPr>
        <sz val="11"/>
        <color rgb="FF1E1E1E"/>
        <rFont val="Segoe UI"/>
        <family val="2"/>
        <charset val="238"/>
      </rPr>
      <t xml:space="preserve">Rozložení stránky </t>
    </r>
    <r>
      <rPr>
        <sz val="11"/>
        <color rgb="FF1E1E1E"/>
        <rFont val="Segoe UI"/>
        <family val="2"/>
        <charset val="238"/>
      </rPr>
      <t>a vyberte šipku pod Okraje.</t>
    </r>
  </si>
  <si>
    <t>aw</t>
  </si>
  <si>
    <t>awdeasge gaw aw</t>
  </si>
  <si>
    <t>awnjkba awf</t>
  </si>
  <si>
    <t>a awaw wfr</t>
  </si>
  <si>
    <t>awd      awd awd</t>
  </si>
  <si>
    <t>a awd awd</t>
  </si>
  <si>
    <t>Součet z Délka
[mm]</t>
  </si>
  <si>
    <t>Popisky řádků</t>
  </si>
  <si>
    <t>Celkový součet</t>
  </si>
  <si>
    <t>2021</t>
  </si>
  <si>
    <t>2022</t>
  </si>
  <si>
    <t>P</t>
  </si>
  <si>
    <t>U</t>
  </si>
  <si>
    <t>M</t>
  </si>
  <si>
    <t>S</t>
  </si>
  <si>
    <t>A</t>
  </si>
  <si>
    <t>E</t>
  </si>
  <si>
    <t>I</t>
  </si>
  <si>
    <t>O</t>
  </si>
  <si>
    <t>Y</t>
  </si>
  <si>
    <t>$L$9</t>
  </si>
  <si>
    <t>$M$9</t>
  </si>
  <si>
    <t>$N$9</t>
  </si>
  <si>
    <t>$O$9</t>
  </si>
  <si>
    <t>$M$29</t>
  </si>
  <si>
    <t>první stroj</t>
  </si>
  <si>
    <t>Autor: ProfiPoint dne 13.12.2023</t>
  </si>
  <si>
    <t>druhý stroj</t>
  </si>
  <si>
    <t>Zpráva scénáře</t>
  </si>
  <si>
    <t>Měněné buňky:</t>
  </si>
  <si>
    <t>Aktuální hodnoty:</t>
  </si>
  <si>
    <t>Výsledné buňky:</t>
  </si>
  <si>
    <t>Poznámka: Sloupec Aktuální hodnoty představuje hodnoty měněných</t>
  </si>
  <si>
    <t>buněk v okamžiku, kdy zpráva scénáře byla vytvořena. Měněné buňky</t>
  </si>
  <si>
    <t>každého scénáře jsou označeny šedě.</t>
  </si>
  <si>
    <t>$L$16</t>
  </si>
  <si>
    <t>$M$16</t>
  </si>
  <si>
    <t>$N$16</t>
  </si>
  <si>
    <t>$L$17</t>
  </si>
  <si>
    <t>$M$17</t>
  </si>
  <si>
    <t>$N$17</t>
  </si>
  <si>
    <t>$L$18</t>
  </si>
  <si>
    <t>$M$18</t>
  </si>
  <si>
    <t>$N$18</t>
  </si>
  <si>
    <t>$L$19</t>
  </si>
  <si>
    <t>$M$19</t>
  </si>
  <si>
    <t>$N$19</t>
  </si>
  <si>
    <t>$L$20</t>
  </si>
  <si>
    <t>$M$20</t>
  </si>
  <si>
    <t>$N$20</t>
  </si>
  <si>
    <t>$L$21</t>
  </si>
  <si>
    <t>$M$21</t>
  </si>
  <si>
    <t>$N$21</t>
  </si>
  <si>
    <t>$L$22</t>
  </si>
  <si>
    <t>$M$22</t>
  </si>
  <si>
    <t>$N$22</t>
  </si>
  <si>
    <t>$L$23</t>
  </si>
  <si>
    <t>$M$23</t>
  </si>
  <si>
    <t>$N$23</t>
  </si>
  <si>
    <t>$L$24</t>
  </si>
  <si>
    <t>$M$24</t>
  </si>
  <si>
    <t>$N$24</t>
  </si>
  <si>
    <t>$L$25</t>
  </si>
  <si>
    <t>$M$25</t>
  </si>
  <si>
    <t>$N$25</t>
  </si>
  <si>
    <t>zthzh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</si>
</sst>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Kč&quot;;[Red]\-#,##0\ &quot;Kč&quot;"/>
    <numFmt numFmtId="8" formatCode="#,##0.00\ &quot;Kč&quot;;[Red]\-#,##0.00\ &quot;Kč&quot;"/>
    <numFmt numFmtId="164" formatCode="#,##0.0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vertAlign val="superscript"/>
      <sz val="11"/>
      <color theme="0"/>
      <name val="Calibri"/>
      <family val="2"/>
      <charset val="238"/>
      <scheme val="minor"/>
    </font>
    <font>
      <sz val="11"/>
      <color rgb="FF1E1E1E"/>
      <name val="Segoe UI"/>
      <family val="2"/>
      <charset val="238"/>
    </font>
    <font>
      <sz val="11"/>
      <color rgb="FF1E1E1E"/>
      <name val="Segoe UI"/>
      <family val="2"/>
      <charset val="238"/>
    </font>
    <font>
      <sz val="11"/>
      <color rgb="FFE8E6E3"/>
      <name val="Ubuntu Mono"/>
      <family val="3"/>
      <charset val="238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center" wrapText="1"/>
    </xf>
    <xf numFmtId="0" fontId="1" fillId="5" borderId="0" xfId="0" applyFont="1" applyFill="1"/>
    <xf numFmtId="0" fontId="3" fillId="6" borderId="0" xfId="0" applyFont="1" applyFill="1"/>
    <xf numFmtId="0" fontId="4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right"/>
    </xf>
    <xf numFmtId="3" fontId="0" fillId="3" borderId="2" xfId="0" applyNumberFormat="1" applyFill="1" applyBorder="1"/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 wrapText="1"/>
    </xf>
    <xf numFmtId="0" fontId="7" fillId="0" borderId="0" xfId="0" applyFont="1" applyAlignment="1">
      <alignment vertical="center"/>
    </xf>
    <xf numFmtId="0" fontId="8" fillId="0" borderId="0" xfId="0" applyFont="1"/>
    <xf numFmtId="164" fontId="0" fillId="0" borderId="0" xfId="0" applyNumberFormat="1"/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Fill="1" applyBorder="1" applyAlignment="1"/>
    <xf numFmtId="6" fontId="0" fillId="0" borderId="0" xfId="0" applyNumberFormat="1" applyFill="1" applyBorder="1" applyAlignment="1"/>
    <xf numFmtId="0" fontId="0" fillId="0" borderId="1" xfId="0" applyFill="1" applyBorder="1" applyAlignment="1"/>
    <xf numFmtId="0" fontId="11" fillId="8" borderId="4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left"/>
    </xf>
    <xf numFmtId="0" fontId="0" fillId="0" borderId="5" xfId="0" applyFill="1" applyBorder="1" applyAlignment="1"/>
    <xf numFmtId="0" fontId="12" fillId="9" borderId="0" xfId="0" applyFont="1" applyFill="1" applyBorder="1" applyAlignment="1">
      <alignment horizontal="left"/>
    </xf>
    <xf numFmtId="0" fontId="13" fillId="9" borderId="5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4" fillId="8" borderId="3" xfId="0" applyFont="1" applyFill="1" applyBorder="1" applyAlignment="1">
      <alignment horizontal="right"/>
    </xf>
    <xf numFmtId="0" fontId="14" fillId="8" borderId="4" xfId="0" applyFont="1" applyFill="1" applyBorder="1" applyAlignment="1">
      <alignment horizontal="right"/>
    </xf>
    <xf numFmtId="6" fontId="0" fillId="10" borderId="0" xfId="0" applyNumberFormat="1" applyFill="1" applyBorder="1" applyAlignment="1"/>
    <xf numFmtId="0" fontId="15" fillId="0" borderId="0" xfId="0" applyFont="1" applyFill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Odpolední směna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Lakovna!$A$13:$A$16</c:f>
              <c:strCache>
                <c:ptCount val="4"/>
                <c:pt idx="0">
                  <c:v>Horák</c:v>
                </c:pt>
                <c:pt idx="1">
                  <c:v>Vomáčka</c:v>
                </c:pt>
                <c:pt idx="2">
                  <c:v>Farkaš</c:v>
                </c:pt>
                <c:pt idx="3">
                  <c:v>Hranatá</c:v>
                </c:pt>
              </c:strCache>
            </c:strRef>
          </c:cat>
          <c:val>
            <c:numRef>
              <c:f>Lakovna!$B$13:$B$16</c:f>
              <c:numCache>
                <c:formatCode>General</c:formatCode>
                <c:ptCount val="4"/>
                <c:pt idx="0">
                  <c:v>114</c:v>
                </c:pt>
                <c:pt idx="1">
                  <c:v>126</c:v>
                </c:pt>
                <c:pt idx="2">
                  <c:v>133</c:v>
                </c:pt>
                <c:pt idx="3">
                  <c:v>70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D2D-4860-85F0-4D03C5A77D05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Lakovna!$A$13:$A$16</c:f>
              <c:strCache>
                <c:ptCount val="4"/>
                <c:pt idx="0">
                  <c:v>Horák</c:v>
                </c:pt>
                <c:pt idx="1">
                  <c:v>Vomáčka</c:v>
                </c:pt>
                <c:pt idx="2">
                  <c:v>Farkaš</c:v>
                </c:pt>
                <c:pt idx="3">
                  <c:v>Hranatá</c:v>
                </c:pt>
              </c:strCache>
            </c:strRef>
          </c:cat>
          <c:val>
            <c:numRef>
              <c:f>Lakovna!$C$13:$C$16</c:f>
              <c:numCache>
                <c:formatCode>General</c:formatCode>
                <c:ptCount val="4"/>
                <c:pt idx="0">
                  <c:v>81</c:v>
                </c:pt>
                <c:pt idx="1">
                  <c:v>55</c:v>
                </c:pt>
                <c:pt idx="2">
                  <c:v>79</c:v>
                </c:pt>
                <c:pt idx="3">
                  <c:v>127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D2D-4860-85F0-4D03C5A77D05}"/>
            </c:ext>
          </c:extLst>
        </c:ser>
        <c:ser>
          <c:idx val="2"/>
          <c:order val="2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Lakovna!$A$13:$A$16</c:f>
              <c:strCache>
                <c:ptCount val="4"/>
                <c:pt idx="0">
                  <c:v>Horák</c:v>
                </c:pt>
                <c:pt idx="1">
                  <c:v>Vomáčka</c:v>
                </c:pt>
                <c:pt idx="2">
                  <c:v>Farkaš</c:v>
                </c:pt>
                <c:pt idx="3">
                  <c:v>Hranatá</c:v>
                </c:pt>
              </c:strCache>
            </c:strRef>
          </c:cat>
          <c:val>
            <c:numRef>
              <c:f>Lakovna!$D$13:$D$16</c:f>
              <c:numCache>
                <c:formatCode>General</c:formatCode>
                <c:ptCount val="4"/>
                <c:pt idx="0">
                  <c:v>63</c:v>
                </c:pt>
                <c:pt idx="1">
                  <c:v>91</c:v>
                </c:pt>
                <c:pt idx="2">
                  <c:v>146</c:v>
                </c:pt>
                <c:pt idx="3">
                  <c:v>139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1D2D-4860-85F0-4D03C5A77D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62321872"/>
        <c:axId val="662323184"/>
      </c:barChart>
      <c:catAx>
        <c:axId val="66232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62323184"/>
        <c:crosses val="autoZero"/>
        <c:auto val="1"/>
        <c:lblAlgn val="ctr"/>
        <c:lblOffset val="100"/>
        <c:noMultiLvlLbl val="0"/>
      </c:catAx>
      <c:valAx>
        <c:axId val="66232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623218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Lakovna!$B$3</c:f>
              <c:strCache>
                <c:ptCount val="1"/>
                <c:pt idx="0">
                  <c:v>Šrouby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Lakovna!$A$4:$A$9</c:f>
              <c:strCache>
                <c:ptCount val="6"/>
                <c:pt idx="0">
                  <c:v>Novák</c:v>
                </c:pt>
                <c:pt idx="1">
                  <c:v>Horák</c:v>
                </c:pt>
                <c:pt idx="2">
                  <c:v>Vomáčka</c:v>
                </c:pt>
                <c:pt idx="3">
                  <c:v>Kulatá</c:v>
                </c:pt>
                <c:pt idx="4">
                  <c:v>Hranatá</c:v>
                </c:pt>
                <c:pt idx="5">
                  <c:v>Zoubek</c:v>
                </c:pt>
              </c:strCache>
            </c:strRef>
          </c:cat>
          <c:val>
            <c:numRef>
              <c:f>Lakovna!$B$4:$B$9</c:f>
              <c:numCache>
                <c:formatCode>General</c:formatCode>
                <c:ptCount val="6"/>
                <c:pt idx="0">
                  <c:v>65</c:v>
                </c:pt>
                <c:pt idx="1">
                  <c:v>82</c:v>
                </c:pt>
                <c:pt idx="2">
                  <c:v>126</c:v>
                </c:pt>
                <c:pt idx="3">
                  <c:v>93</c:v>
                </c:pt>
                <c:pt idx="4">
                  <c:v>106</c:v>
                </c:pt>
                <c:pt idx="5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E-4364-8258-4481C58C3283}"/>
            </c:ext>
          </c:extLst>
        </c:ser>
        <c:ser>
          <c:idx val="1"/>
          <c:order val="1"/>
          <c:tx>
            <c:strRef>
              <c:f>Lakovna!$C$3</c:f>
              <c:strCache>
                <c:ptCount val="1"/>
                <c:pt idx="0">
                  <c:v>Matice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Lakovna!$A$4:$A$9</c:f>
              <c:strCache>
                <c:ptCount val="6"/>
                <c:pt idx="0">
                  <c:v>Novák</c:v>
                </c:pt>
                <c:pt idx="1">
                  <c:v>Horák</c:v>
                </c:pt>
                <c:pt idx="2">
                  <c:v>Vomáčka</c:v>
                </c:pt>
                <c:pt idx="3">
                  <c:v>Kulatá</c:v>
                </c:pt>
                <c:pt idx="4">
                  <c:v>Hranatá</c:v>
                </c:pt>
                <c:pt idx="5">
                  <c:v>Zoubek</c:v>
                </c:pt>
              </c:strCache>
            </c:strRef>
          </c:cat>
          <c:val>
            <c:numRef>
              <c:f>Lakovna!$C$4:$C$9</c:f>
              <c:numCache>
                <c:formatCode>General</c:formatCode>
                <c:ptCount val="6"/>
                <c:pt idx="0">
                  <c:v>118</c:v>
                </c:pt>
                <c:pt idx="1">
                  <c:v>127</c:v>
                </c:pt>
                <c:pt idx="2">
                  <c:v>142</c:v>
                </c:pt>
                <c:pt idx="3">
                  <c:v>86</c:v>
                </c:pt>
                <c:pt idx="4">
                  <c:v>68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E-4364-8258-4481C58C3283}"/>
            </c:ext>
          </c:extLst>
        </c:ser>
        <c:ser>
          <c:idx val="2"/>
          <c:order val="2"/>
          <c:tx>
            <c:strRef>
              <c:f>Lakovna!$D$3</c:f>
              <c:strCache>
                <c:ptCount val="1"/>
                <c:pt idx="0">
                  <c:v>Podložky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Lakovna!$A$4:$A$9</c:f>
              <c:strCache>
                <c:ptCount val="6"/>
                <c:pt idx="0">
                  <c:v>Novák</c:v>
                </c:pt>
                <c:pt idx="1">
                  <c:v>Horák</c:v>
                </c:pt>
                <c:pt idx="2">
                  <c:v>Vomáčka</c:v>
                </c:pt>
                <c:pt idx="3">
                  <c:v>Kulatá</c:v>
                </c:pt>
                <c:pt idx="4">
                  <c:v>Hranatá</c:v>
                </c:pt>
                <c:pt idx="5">
                  <c:v>Zoubek</c:v>
                </c:pt>
              </c:strCache>
            </c:strRef>
          </c:cat>
          <c:val>
            <c:numRef>
              <c:f>Lakovna!$D$4:$D$9</c:f>
              <c:numCache>
                <c:formatCode>General</c:formatCode>
                <c:ptCount val="6"/>
                <c:pt idx="0">
                  <c:v>149</c:v>
                </c:pt>
                <c:pt idx="1">
                  <c:v>123</c:v>
                </c:pt>
                <c:pt idx="2">
                  <c:v>116</c:v>
                </c:pt>
                <c:pt idx="3">
                  <c:v>136</c:v>
                </c:pt>
                <c:pt idx="4">
                  <c:v>144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EE-4364-8258-4481C58C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225312"/>
        <c:axId val="1354825536"/>
      </c:barChart>
      <c:catAx>
        <c:axId val="135422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54825536"/>
        <c:crosses val="autoZero"/>
        <c:auto val="1"/>
        <c:lblAlgn val="ctr"/>
        <c:lblOffset val="100"/>
        <c:noMultiLvlLbl val="0"/>
      </c:catAx>
      <c:valAx>
        <c:axId val="1354825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5422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8</xdr:col>
      <xdr:colOff>0</xdr:colOff>
      <xdr:row>33</xdr:row>
      <xdr:rowOff>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6AB0D0A-08E1-0312-50DA-477AF75F6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14287</xdr:rowOff>
    </xdr:from>
    <xdr:to>
      <xdr:col>13</xdr:col>
      <xdr:colOff>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80CE9AE-FF61-7FCC-EBB1-564E8A7C0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Čopák Ondřej" id="{2C3FBEEF-D0C4-4806-AC32-3FBA241931B1}" userId="S::copak@gchd.cz::657c407f-2304-457b-abb8-bb6d0bf1b4b1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iPoint" refreshedDate="45273.897173263889" createdVersion="8" refreshedVersion="8" minRefreshableVersion="3" recordCount="13" xr:uid="{4B46E207-EBF9-4EDF-93E6-EE5123B86D6B}">
  <cacheSource type="worksheet">
    <worksheetSource ref="A3:H16" sheet="Prodej trubek"/>
  </cacheSource>
  <cacheFields count="11">
    <cacheField name="Prodej dne" numFmtId="14">
      <sharedItems containsSemiMixedTypes="0" containsNonDate="0" containsDate="1" containsString="0" minDate="2020-06-11T00:00:00" maxDate="2022-05-18T00:00:00" count="13">
        <d v="2022-05-03T00:00:00"/>
        <d v="2021-04-03T00:00:00"/>
        <d v="2022-05-17T00:00:00"/>
        <d v="2022-03-11T00:00:00"/>
        <d v="2021-08-02T00:00:00"/>
        <d v="2021-10-22T00:00:00"/>
        <d v="2022-02-01T00:00:00"/>
        <d v="2020-06-11T00:00:00"/>
        <d v="2021-09-09T00:00:00"/>
        <d v="2021-11-23T00:00:00"/>
        <d v="2021-06-20T00:00:00"/>
        <d v="2022-04-01T00:00:00"/>
        <d v="2021-03-03T00:00:00"/>
      </sharedItems>
      <fieldGroup par="10"/>
    </cacheField>
    <cacheField name="Kód výrobku" numFmtId="0">
      <sharedItems count="7">
        <s v="Tr_273x4,5"/>
        <s v="Tr_273x5"/>
        <s v="Tr_219x4,5"/>
        <s v="Tr_219x5"/>
        <s v="Tr_89x4,5"/>
        <s v="Tr_324x6,5"/>
        <s v="Tr_324x6"/>
      </sharedItems>
    </cacheField>
    <cacheField name="Délka_x000a_[mm]" numFmtId="3">
      <sharedItems containsSemiMixedTypes="0" containsString="0" containsNumber="1" containsInteger="1" minValue="1500" maxValue="11000"/>
    </cacheField>
    <cacheField name="Průřez_x000a_[mm2]" numFmtId="3">
      <sharedItems containsSemiMixedTypes="0" containsString="0" containsNumber="1" minValue="1257.5700000000002" maxValue="6612.84"/>
    </cacheField>
    <cacheField name="Objem_x000a_[mm3]" numFmtId="3">
      <sharedItems containsSemiMixedTypes="0" containsString="0" containsNumber="1" minValue="4024224.0000000005" maxValue="57989520"/>
    </cacheField>
    <cacheField name="Hmotnost_x000a_[kg]" numFmtId="164">
      <sharedItems containsSemiMixedTypes="0" containsString="0" containsNumber="1" minValue="31.71088512" maxValue="456.95741759999993" count="13">
        <n v="45.595531799999996"/>
        <n v="77.681276399999987"/>
        <n v="129.23744507999999"/>
        <n v="108.37521599999998"/>
        <n v="31.71088512"/>
        <n v="104.21835839999999"/>
        <n v="85.11165935999999"/>
        <n v="337.74467999999996"/>
        <n v="456.95741759999993"/>
        <n v="371.51914800000003"/>
        <n v="236.42127600000001"/>
        <n v="408.85663679999993"/>
        <n v="49.548258000000004"/>
      </sharedItems>
    </cacheField>
    <cacheField name="Zaplaceno?" numFmtId="0">
      <sharedItems containsBlank="1" count="2">
        <s v="Ano"/>
        <m/>
      </sharedItems>
    </cacheField>
    <cacheField name="Ložná délka" numFmtId="0">
      <sharedItems/>
    </cacheField>
    <cacheField name="Měsíce (Prodej dne)" numFmtId="0" databaseField="0">
      <fieldGroup base="0">
        <rangePr groupBy="months" startDate="2020-06-11T00:00:00" endDate="2022-05-18T00:00:00"/>
        <groupItems count="14">
          <s v="&lt;11.06.2020"/>
          <s v="I"/>
          <s v="II"/>
          <s v="III"/>
          <s v="IV"/>
          <s v="V"/>
          <s v="VI"/>
          <s v="VII"/>
          <s v="VIII"/>
          <s v="IX"/>
          <s v="X"/>
          <s v="XI"/>
          <s v="XII"/>
          <s v="&gt;18.05.2022"/>
        </groupItems>
      </fieldGroup>
    </cacheField>
    <cacheField name="Čtvrtletí (Prodej dne)" numFmtId="0" databaseField="0">
      <fieldGroup base="0">
        <rangePr groupBy="quarters" startDate="2020-06-11T00:00:00" endDate="2022-05-18T00:00:00"/>
        <groupItems count="6">
          <s v="&lt;11.06.2020"/>
          <s v="Čtv1"/>
          <s v="Čtv2"/>
          <s v="Čtv3"/>
          <s v="Čtv4"/>
          <s v="&gt;18.05.2022"/>
        </groupItems>
      </fieldGroup>
    </cacheField>
    <cacheField name="Roky (Prodej dne)" numFmtId="0" databaseField="0">
      <fieldGroup base="0">
        <rangePr groupBy="years" startDate="2020-06-11T00:00:00" endDate="2022-05-18T00:00:00"/>
        <groupItems count="5">
          <s v="&lt;11.06.2020"/>
          <s v="2020"/>
          <s v="2021"/>
          <s v="2022"/>
          <s v="&gt;18.05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500"/>
    <n v="3857.4900000000002"/>
    <n v="5786235"/>
    <x v="0"/>
    <x v="0"/>
    <s v="OK"/>
  </r>
  <r>
    <x v="1"/>
    <x v="1"/>
    <n v="2300"/>
    <n v="4286.1000000000004"/>
    <n v="9858030"/>
    <x v="1"/>
    <x v="1"/>
    <s v="OK"/>
  </r>
  <r>
    <x v="2"/>
    <x v="2"/>
    <n v="5300"/>
    <n v="3094.4700000000003"/>
    <n v="16400691.000000002"/>
    <x v="2"/>
    <x v="0"/>
    <s v="OK"/>
  </r>
  <r>
    <x v="3"/>
    <x v="3"/>
    <n v="4000"/>
    <n v="3438.3"/>
    <n v="13753200"/>
    <x v="3"/>
    <x v="1"/>
    <s v="OK"/>
  </r>
  <r>
    <x v="4"/>
    <x v="4"/>
    <n v="3200"/>
    <n v="1257.5700000000002"/>
    <n v="4024224.0000000005"/>
    <x v="4"/>
    <x v="1"/>
    <s v="OK"/>
  </r>
  <r>
    <x v="5"/>
    <x v="5"/>
    <n v="2000"/>
    <n v="6612.84"/>
    <n v="13225680"/>
    <x v="5"/>
    <x v="0"/>
    <s v="OK"/>
  </r>
  <r>
    <x v="6"/>
    <x v="0"/>
    <n v="2800"/>
    <n v="3857.4900000000002"/>
    <n v="10800972"/>
    <x v="6"/>
    <x v="1"/>
    <s v="OK"/>
  </r>
  <r>
    <x v="7"/>
    <x v="1"/>
    <n v="10000"/>
    <n v="4286.1000000000004"/>
    <n v="42861000"/>
    <x v="7"/>
    <x v="1"/>
    <s v="Překročena"/>
  </r>
  <r>
    <x v="8"/>
    <x v="6"/>
    <n v="9500"/>
    <n v="6104.16"/>
    <n v="57989520"/>
    <x v="8"/>
    <x v="0"/>
    <s v="Překročena"/>
  </r>
  <r>
    <x v="9"/>
    <x v="1"/>
    <n v="11000"/>
    <n v="4286.1000000000004"/>
    <n v="47147100.000000007"/>
    <x v="9"/>
    <x v="1"/>
    <s v="Překročena"/>
  </r>
  <r>
    <x v="10"/>
    <x v="1"/>
    <n v="7000"/>
    <n v="4286.1000000000004"/>
    <n v="30002700.000000004"/>
    <x v="10"/>
    <x v="0"/>
    <s v="OK"/>
  </r>
  <r>
    <x v="11"/>
    <x v="6"/>
    <n v="8500"/>
    <n v="6104.16"/>
    <n v="51885360"/>
    <x v="11"/>
    <x v="0"/>
    <s v="Překročena"/>
  </r>
  <r>
    <x v="12"/>
    <x v="4"/>
    <n v="5000"/>
    <n v="1257.5700000000002"/>
    <n v="6287850.0000000009"/>
    <x v="12"/>
    <x v="0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AF850-BD38-43ED-8871-B9CA1E70FA71}" name="Kontingenční tabulka18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1">
    <pivotField axis="axisRow" numFmtId="14" showAll="0">
      <items count="14">
        <item x="7"/>
        <item x="12"/>
        <item x="1"/>
        <item x="10"/>
        <item x="4"/>
        <item x="8"/>
        <item x="5"/>
        <item x="9"/>
        <item x="6"/>
        <item x="3"/>
        <item x="11"/>
        <item x="0"/>
        <item x="2"/>
        <item t="default"/>
      </items>
    </pivotField>
    <pivotField showAll="0"/>
    <pivotField dataField="1" numFmtId="3" showAll="0"/>
    <pivotField numFmtId="3" showAll="0"/>
    <pivotField numFmtId="3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4">
    <field x="10"/>
    <field x="9"/>
    <field x="8"/>
    <field x="0"/>
  </rowFields>
  <rowItems count="3">
    <i>
      <x v="2"/>
    </i>
    <i>
      <x v="3"/>
    </i>
    <i t="grand">
      <x/>
    </i>
  </rowItems>
  <colItems count="1">
    <i/>
  </colItems>
  <pageFields count="1">
    <pageField fld="6" item="0" hier="-1"/>
  </pageFields>
  <dataFields count="1">
    <dataField name="Součet z Délka_x000a_[mm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3-12-13T22:13:05.66" personId="{2C3FBEEF-D0C4-4806-AC32-3FBA241931B1}" id="{FDD11FC3-0479-4542-B1E0-881CE6B1AF37}">
    <text>gb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6AFC-8B3E-44F9-9B01-9351B37A313A}">
  <dimension ref="A1:E15"/>
  <sheetViews>
    <sheetView tabSelected="1" workbookViewId="0">
      <selection activeCell="E12" sqref="E12"/>
    </sheetView>
  </sheetViews>
  <sheetFormatPr defaultRowHeight="15" x14ac:dyDescent="0.25"/>
  <cols>
    <col min="1" max="1" width="15.7109375" bestFit="1" customWidth="1"/>
    <col min="2" max="2" width="18.85546875" bestFit="1" customWidth="1"/>
  </cols>
  <sheetData>
    <row r="1" spans="1:5" x14ac:dyDescent="0.25">
      <c r="A1" s="23" t="s">
        <v>4</v>
      </c>
      <c r="B1" t="s">
        <v>7</v>
      </c>
    </row>
    <row r="3" spans="1:5" x14ac:dyDescent="0.25">
      <c r="A3" s="23" t="s">
        <v>84</v>
      </c>
      <c r="B3" t="s">
        <v>83</v>
      </c>
    </row>
    <row r="4" spans="1:5" x14ac:dyDescent="0.25">
      <c r="A4" s="24" t="s">
        <v>86</v>
      </c>
      <c r="B4">
        <v>23500</v>
      </c>
    </row>
    <row r="5" spans="1:5" x14ac:dyDescent="0.25">
      <c r="A5" s="24" t="s">
        <v>87</v>
      </c>
      <c r="B5">
        <v>15300</v>
      </c>
    </row>
    <row r="6" spans="1:5" x14ac:dyDescent="0.25">
      <c r="A6" s="24" t="s">
        <v>85</v>
      </c>
      <c r="B6">
        <v>38800</v>
      </c>
    </row>
    <row r="9" spans="1:5" x14ac:dyDescent="0.25">
      <c r="B9">
        <v>10</v>
      </c>
    </row>
    <row r="12" spans="1:5" x14ac:dyDescent="0.25">
      <c r="B12">
        <v>5</v>
      </c>
      <c r="E12" t="s">
        <v>142</v>
      </c>
    </row>
    <row r="13" spans="1:5" x14ac:dyDescent="0.25">
      <c r="B13">
        <f>B12*2</f>
        <v>10</v>
      </c>
    </row>
    <row r="14" spans="1:5" x14ac:dyDescent="0.25">
      <c r="B14">
        <f>B13*2</f>
        <v>20</v>
      </c>
    </row>
    <row r="15" spans="1:5" x14ac:dyDescent="0.25">
      <c r="B15">
        <f>B14*2</f>
        <v>40</v>
      </c>
    </row>
  </sheetData>
  <dataValidations count="1">
    <dataValidation type="whole" allowBlank="1" showInputMessage="1" showErrorMessage="1" promptTitle="SEX" prompt="FAAWDF" sqref="B9" xr:uid="{670B922E-BC0F-4A8E-AF73-F374CE7B451C}">
      <formula1>1</formula1>
      <formula2>10</formula2>
    </dataValidation>
  </dataValidations>
  <pageMargins left="0.7" right="0.7" top="0.78740157499999996" bottom="0.78740157499999996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5595-6BF6-414F-9090-DCC84F10251B}">
  <sheetPr>
    <outlinePr summaryBelow="0"/>
  </sheetPr>
  <dimension ref="B1:F14"/>
  <sheetViews>
    <sheetView showGridLines="0" workbookViewId="0">
      <selection activeCell="F19" sqref="F19"/>
    </sheetView>
  </sheetViews>
  <sheetFormatPr defaultRowHeight="15" outlineLevelRow="1" outlineLevelCol="1" x14ac:dyDescent="0.25"/>
  <cols>
    <col min="3" max="3" width="6.85546875" bestFit="1" customWidth="1"/>
    <col min="4" max="6" width="14.85546875" bestFit="1" customWidth="1" outlineLevel="1"/>
  </cols>
  <sheetData>
    <row r="1" spans="2:6" ht="15.75" thickBot="1" x14ac:dyDescent="0.3"/>
    <row r="2" spans="2:6" ht="15.75" x14ac:dyDescent="0.25">
      <c r="B2" s="32" t="s">
        <v>105</v>
      </c>
      <c r="C2" s="32"/>
      <c r="D2" s="37"/>
      <c r="E2" s="37"/>
      <c r="F2" s="37"/>
    </row>
    <row r="3" spans="2:6" ht="15.75" collapsed="1" x14ac:dyDescent="0.25">
      <c r="B3" s="31"/>
      <c r="C3" s="31"/>
      <c r="D3" s="38" t="s">
        <v>107</v>
      </c>
      <c r="E3" s="38" t="s">
        <v>102</v>
      </c>
      <c r="F3" s="38" t="s">
        <v>104</v>
      </c>
    </row>
    <row r="4" spans="2:6" ht="22.5" hidden="1" outlineLevel="1" x14ac:dyDescent="0.25">
      <c r="B4" s="34"/>
      <c r="C4" s="34"/>
      <c r="D4" s="28"/>
      <c r="E4" s="40" t="s">
        <v>103</v>
      </c>
      <c r="F4" s="40" t="s">
        <v>103</v>
      </c>
    </row>
    <row r="5" spans="2:6" x14ac:dyDescent="0.25">
      <c r="B5" s="35" t="s">
        <v>106</v>
      </c>
      <c r="C5" s="35"/>
      <c r="D5" s="33"/>
      <c r="E5" s="33"/>
      <c r="F5" s="33"/>
    </row>
    <row r="6" spans="2:6" outlineLevel="1" x14ac:dyDescent="0.25">
      <c r="B6" s="34"/>
      <c r="C6" s="34" t="s">
        <v>97</v>
      </c>
      <c r="D6" s="29">
        <v>150000</v>
      </c>
      <c r="E6" s="39">
        <v>150000</v>
      </c>
      <c r="F6" s="29">
        <v>150000</v>
      </c>
    </row>
    <row r="7" spans="2:6" outlineLevel="1" x14ac:dyDescent="0.25">
      <c r="B7" s="34"/>
      <c r="C7" s="34" t="s">
        <v>98</v>
      </c>
      <c r="D7" s="29">
        <v>138091.61333975301</v>
      </c>
      <c r="E7" s="39">
        <v>138091.61333975301</v>
      </c>
      <c r="F7" s="39">
        <v>138091.61333975301</v>
      </c>
    </row>
    <row r="8" spans="2:6" outlineLevel="1" x14ac:dyDescent="0.25">
      <c r="B8" s="34"/>
      <c r="C8" s="34" t="s">
        <v>99</v>
      </c>
      <c r="D8" s="29">
        <v>150000</v>
      </c>
      <c r="E8" s="39">
        <v>150000</v>
      </c>
      <c r="F8" s="39">
        <v>150000</v>
      </c>
    </row>
    <row r="9" spans="2:6" outlineLevel="1" x14ac:dyDescent="0.25">
      <c r="B9" s="34"/>
      <c r="C9" s="34" t="s">
        <v>100</v>
      </c>
      <c r="D9" s="29">
        <v>150000</v>
      </c>
      <c r="E9" s="29">
        <v>150000</v>
      </c>
      <c r="F9" s="39">
        <v>150000</v>
      </c>
    </row>
    <row r="10" spans="2:6" x14ac:dyDescent="0.25">
      <c r="B10" s="35" t="s">
        <v>108</v>
      </c>
      <c r="C10" s="35"/>
      <c r="D10" s="33"/>
      <c r="E10" s="33"/>
      <c r="F10" s="33"/>
    </row>
    <row r="11" spans="2:6" ht="15.75" outlineLevel="1" thickBot="1" x14ac:dyDescent="0.3">
      <c r="B11" s="36"/>
      <c r="C11" s="36" t="s">
        <v>101</v>
      </c>
      <c r="D11" s="30"/>
      <c r="E11" s="30"/>
      <c r="F11" s="30"/>
    </row>
    <row r="12" spans="2:6" x14ac:dyDescent="0.25">
      <c r="B12" t="s">
        <v>109</v>
      </c>
    </row>
    <row r="13" spans="2:6" x14ac:dyDescent="0.25">
      <c r="B13" t="s">
        <v>110</v>
      </c>
    </row>
    <row r="14" spans="2:6" x14ac:dyDescent="0.25">
      <c r="B14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476-F019-4592-A86A-7C6B855CF23C}">
  <sheetPr>
    <outlinePr summaryBelow="0"/>
  </sheetPr>
  <dimension ref="B1:F43"/>
  <sheetViews>
    <sheetView showGridLines="0" workbookViewId="0">
      <selection activeCell="H14" sqref="H14"/>
    </sheetView>
  </sheetViews>
  <sheetFormatPr defaultRowHeight="15" outlineLevelRow="1" outlineLevelCol="1" x14ac:dyDescent="0.25"/>
  <cols>
    <col min="3" max="3" width="6.85546875" bestFit="1" customWidth="1"/>
    <col min="4" max="6" width="14.85546875" bestFit="1" customWidth="1" outlineLevel="1"/>
  </cols>
  <sheetData>
    <row r="1" spans="2:6" ht="15.75" thickBot="1" x14ac:dyDescent="0.3"/>
    <row r="2" spans="2:6" ht="15.75" x14ac:dyDescent="0.25">
      <c r="B2" s="32" t="s">
        <v>105</v>
      </c>
      <c r="C2" s="32"/>
      <c r="D2" s="37"/>
      <c r="E2" s="37"/>
      <c r="F2" s="37"/>
    </row>
    <row r="3" spans="2:6" ht="15.75" collapsed="1" x14ac:dyDescent="0.25">
      <c r="B3" s="31"/>
      <c r="C3" s="31"/>
      <c r="D3" s="38" t="s">
        <v>107</v>
      </c>
      <c r="E3" s="38" t="s">
        <v>102</v>
      </c>
      <c r="F3" s="38" t="s">
        <v>104</v>
      </c>
    </row>
    <row r="4" spans="2:6" ht="22.5" hidden="1" outlineLevel="1" x14ac:dyDescent="0.25">
      <c r="B4" s="34"/>
      <c r="C4" s="34"/>
      <c r="D4" s="28"/>
      <c r="E4" s="40" t="s">
        <v>103</v>
      </c>
      <c r="F4" s="40" t="s">
        <v>103</v>
      </c>
    </row>
    <row r="5" spans="2:6" x14ac:dyDescent="0.25">
      <c r="B5" s="35" t="s">
        <v>106</v>
      </c>
      <c r="C5" s="35"/>
      <c r="D5" s="33"/>
      <c r="E5" s="33"/>
      <c r="F5" s="33"/>
    </row>
    <row r="6" spans="2:6" outlineLevel="1" x14ac:dyDescent="0.25">
      <c r="B6" s="34"/>
      <c r="C6" s="34" t="s">
        <v>97</v>
      </c>
      <c r="D6" s="29">
        <v>150000</v>
      </c>
      <c r="E6" s="39">
        <v>150000</v>
      </c>
      <c r="F6" s="29">
        <v>150000</v>
      </c>
    </row>
    <row r="7" spans="2:6" outlineLevel="1" x14ac:dyDescent="0.25">
      <c r="B7" s="34"/>
      <c r="C7" s="34" t="s">
        <v>98</v>
      </c>
      <c r="D7" s="29">
        <v>138091.61333975301</v>
      </c>
      <c r="E7" s="39">
        <v>138091.61333975301</v>
      </c>
      <c r="F7" s="39">
        <v>138091.61333975301</v>
      </c>
    </row>
    <row r="8" spans="2:6" outlineLevel="1" x14ac:dyDescent="0.25">
      <c r="B8" s="34"/>
      <c r="C8" s="34" t="s">
        <v>99</v>
      </c>
      <c r="D8" s="29">
        <v>150000</v>
      </c>
      <c r="E8" s="39">
        <v>150000</v>
      </c>
      <c r="F8" s="39">
        <v>150000</v>
      </c>
    </row>
    <row r="9" spans="2:6" outlineLevel="1" x14ac:dyDescent="0.25">
      <c r="B9" s="34"/>
      <c r="C9" s="34" t="s">
        <v>100</v>
      </c>
      <c r="D9" s="29">
        <v>150000</v>
      </c>
      <c r="E9" s="29">
        <v>150000</v>
      </c>
      <c r="F9" s="39">
        <v>150000</v>
      </c>
    </row>
    <row r="10" spans="2:6" x14ac:dyDescent="0.25">
      <c r="B10" s="35" t="s">
        <v>108</v>
      </c>
      <c r="C10" s="35"/>
      <c r="D10" s="33"/>
      <c r="E10" s="33"/>
      <c r="F10" s="33"/>
    </row>
    <row r="11" spans="2:6" outlineLevel="1" x14ac:dyDescent="0.25">
      <c r="B11" s="34"/>
      <c r="C11" s="34" t="s">
        <v>112</v>
      </c>
      <c r="D11" s="28">
        <v>-15068.835901612299</v>
      </c>
      <c r="E11" s="28">
        <v>-15068.835901612299</v>
      </c>
      <c r="F11" s="28">
        <v>-15068.835901612299</v>
      </c>
    </row>
    <row r="12" spans="2:6" outlineLevel="1" x14ac:dyDescent="0.25">
      <c r="B12" s="34"/>
      <c r="C12" s="34" t="s">
        <v>113</v>
      </c>
      <c r="D12" s="28">
        <v>-7565.7981041635403</v>
      </c>
      <c r="E12" s="28">
        <v>-7565.7981041635403</v>
      </c>
      <c r="F12" s="28">
        <v>-7565.7981041635403</v>
      </c>
    </row>
    <row r="13" spans="2:6" outlineLevel="1" x14ac:dyDescent="0.25">
      <c r="B13" s="34"/>
      <c r="C13" s="34" t="s">
        <v>114</v>
      </c>
      <c r="D13" s="28">
        <v>-5064.8433496127</v>
      </c>
      <c r="E13" s="28">
        <v>-5064.8433496127</v>
      </c>
      <c r="F13" s="28">
        <v>-5064.8433496127</v>
      </c>
    </row>
    <row r="14" spans="2:6" outlineLevel="1" x14ac:dyDescent="0.25">
      <c r="B14" s="34"/>
      <c r="C14" s="34" t="s">
        <v>115</v>
      </c>
      <c r="D14" s="28">
        <v>-15137.8434622562</v>
      </c>
      <c r="E14" s="28">
        <v>-15137.8434622562</v>
      </c>
      <c r="F14" s="28">
        <v>-15137.8434622562</v>
      </c>
    </row>
    <row r="15" spans="2:6" outlineLevel="1" x14ac:dyDescent="0.25">
      <c r="B15" s="34"/>
      <c r="C15" s="34" t="s">
        <v>116</v>
      </c>
      <c r="D15" s="28">
        <v>-7631.9421188894103</v>
      </c>
      <c r="E15" s="28">
        <v>-7631.9421188894103</v>
      </c>
      <c r="F15" s="28">
        <v>-7631.9421188894103</v>
      </c>
    </row>
    <row r="16" spans="2:6" outlineLevel="1" x14ac:dyDescent="0.25">
      <c r="B16" s="34"/>
      <c r="C16" s="34" t="s">
        <v>117</v>
      </c>
      <c r="D16" s="28">
        <v>-5130.2062665052499</v>
      </c>
      <c r="E16" s="28">
        <v>-5130.2062665052499</v>
      </c>
      <c r="F16" s="28">
        <v>-5130.2062665052499</v>
      </c>
    </row>
    <row r="17" spans="2:6" outlineLevel="1" x14ac:dyDescent="0.25">
      <c r="B17" s="34"/>
      <c r="C17" s="34" t="s">
        <v>118</v>
      </c>
      <c r="D17" s="28">
        <v>-15207.0224642048</v>
      </c>
      <c r="E17" s="28">
        <v>-15207.0224642048</v>
      </c>
      <c r="F17" s="28">
        <v>-15207.0224642048</v>
      </c>
    </row>
    <row r="18" spans="2:6" outlineLevel="1" x14ac:dyDescent="0.25">
      <c r="B18" s="34"/>
      <c r="C18" s="34" t="s">
        <v>119</v>
      </c>
      <c r="D18" s="28">
        <v>-7698.4315838923303</v>
      </c>
      <c r="E18" s="28">
        <v>-7698.4315838923303</v>
      </c>
      <c r="F18" s="28">
        <v>-7698.4315838923303</v>
      </c>
    </row>
    <row r="19" spans="2:6" outlineLevel="1" x14ac:dyDescent="0.25">
      <c r="B19" s="34"/>
      <c r="C19" s="34" t="s">
        <v>120</v>
      </c>
      <c r="D19" s="28">
        <v>-5196.0880053938299</v>
      </c>
      <c r="E19" s="28">
        <v>-5196.0880053938299</v>
      </c>
      <c r="F19" s="28">
        <v>-5196.0880053938299</v>
      </c>
    </row>
    <row r="20" spans="2:6" outlineLevel="1" x14ac:dyDescent="0.25">
      <c r="B20" s="34"/>
      <c r="C20" s="34" t="s">
        <v>121</v>
      </c>
      <c r="D20" s="28">
        <v>-15276.3726878244</v>
      </c>
      <c r="E20" s="28">
        <v>-15276.3726878244</v>
      </c>
      <c r="F20" s="28">
        <v>-15276.3726878244</v>
      </c>
    </row>
    <row r="21" spans="2:6" outlineLevel="1" x14ac:dyDescent="0.25">
      <c r="B21" s="34"/>
      <c r="C21" s="34" t="s">
        <v>122</v>
      </c>
      <c r="D21" s="28">
        <v>-7765.2660208009102</v>
      </c>
      <c r="E21" s="28">
        <v>-7765.2660208009102</v>
      </c>
      <c r="F21" s="28">
        <v>-7765.2660208009102</v>
      </c>
    </row>
    <row r="22" spans="2:6" outlineLevel="1" x14ac:dyDescent="0.25">
      <c r="B22" s="34"/>
      <c r="C22" s="34" t="s">
        <v>123</v>
      </c>
      <c r="D22" s="28">
        <v>-5262.4877581975998</v>
      </c>
      <c r="E22" s="28">
        <v>-5262.4877581975998</v>
      </c>
      <c r="F22" s="28">
        <v>-5262.4877581975998</v>
      </c>
    </row>
    <row r="23" spans="2:6" outlineLevel="1" x14ac:dyDescent="0.25">
      <c r="B23" s="34"/>
      <c r="C23" s="34" t="s">
        <v>124</v>
      </c>
      <c r="D23" s="28">
        <v>-15345.893911588901</v>
      </c>
      <c r="E23" s="28">
        <v>-15345.893911588901</v>
      </c>
      <c r="F23" s="28">
        <v>-15345.893911588901</v>
      </c>
    </row>
    <row r="24" spans="2:6" outlineLevel="1" x14ac:dyDescent="0.25">
      <c r="B24" s="34"/>
      <c r="C24" s="34" t="s">
        <v>125</v>
      </c>
      <c r="D24" s="28">
        <v>-7832.4449332829099</v>
      </c>
      <c r="E24" s="28">
        <v>-7832.4449332829099</v>
      </c>
      <c r="F24" s="28">
        <v>-7832.4449332829099</v>
      </c>
    </row>
    <row r="25" spans="2:6" outlineLevel="1" x14ac:dyDescent="0.25">
      <c r="B25" s="34"/>
      <c r="C25" s="34" t="s">
        <v>126</v>
      </c>
      <c r="D25" s="28">
        <v>-5329.4046545064803</v>
      </c>
      <c r="E25" s="28">
        <v>-5329.4046545064803</v>
      </c>
      <c r="F25" s="28">
        <v>-5329.4046545064803</v>
      </c>
    </row>
    <row r="26" spans="2:6" outlineLevel="1" x14ac:dyDescent="0.25">
      <c r="B26" s="34"/>
      <c r="C26" s="34" t="s">
        <v>127</v>
      </c>
      <c r="D26" s="28">
        <v>-15415.5859120931</v>
      </c>
      <c r="E26" s="28">
        <v>-15415.5859120931</v>
      </c>
      <c r="F26" s="28">
        <v>-15415.5859120931</v>
      </c>
    </row>
    <row r="27" spans="2:6" outlineLevel="1" x14ac:dyDescent="0.25">
      <c r="B27" s="34"/>
      <c r="C27" s="34" t="s">
        <v>128</v>
      </c>
      <c r="D27" s="28">
        <v>-7899.9678071734197</v>
      </c>
      <c r="E27" s="28">
        <v>-7899.9678071734197</v>
      </c>
      <c r="F27" s="28">
        <v>-7899.9678071734197</v>
      </c>
    </row>
    <row r="28" spans="2:6" outlineLevel="1" x14ac:dyDescent="0.25">
      <c r="B28" s="34"/>
      <c r="C28" s="34" t="s">
        <v>129</v>
      </c>
      <c r="D28" s="28">
        <v>-5396.8377620742003</v>
      </c>
      <c r="E28" s="28">
        <v>-5396.8377620742003</v>
      </c>
      <c r="F28" s="28">
        <v>-5396.8377620742003</v>
      </c>
    </row>
    <row r="29" spans="2:6" outlineLevel="1" x14ac:dyDescent="0.25">
      <c r="B29" s="34"/>
      <c r="C29" s="34" t="s">
        <v>130</v>
      </c>
      <c r="D29" s="28">
        <v>-15485.4484640665</v>
      </c>
      <c r="E29" s="28">
        <v>-15485.4484640665</v>
      </c>
      <c r="F29" s="28">
        <v>-15485.4484640665</v>
      </c>
    </row>
    <row r="30" spans="2:6" outlineLevel="1" x14ac:dyDescent="0.25">
      <c r="B30" s="34"/>
      <c r="C30" s="34" t="s">
        <v>131</v>
      </c>
      <c r="D30" s="28">
        <v>-7967.8341106059897</v>
      </c>
      <c r="E30" s="28">
        <v>-7967.8341106059897</v>
      </c>
      <c r="F30" s="28">
        <v>-7967.8341106059897</v>
      </c>
    </row>
    <row r="31" spans="2:6" outlineLevel="1" x14ac:dyDescent="0.25">
      <c r="B31" s="34"/>
      <c r="C31" s="34" t="s">
        <v>132</v>
      </c>
      <c r="D31" s="28">
        <v>-5464.7860873364098</v>
      </c>
      <c r="E31" s="28">
        <v>-5464.7860873364098</v>
      </c>
      <c r="F31" s="28">
        <v>-5464.7860873364098</v>
      </c>
    </row>
    <row r="32" spans="2:6" outlineLevel="1" x14ac:dyDescent="0.25">
      <c r="B32" s="34"/>
      <c r="C32" s="34" t="s">
        <v>133</v>
      </c>
      <c r="D32" s="28">
        <v>-15555.481340387299</v>
      </c>
      <c r="E32" s="28">
        <v>-15555.481340387299</v>
      </c>
      <c r="F32" s="28">
        <v>-15555.481340387299</v>
      </c>
    </row>
    <row r="33" spans="2:6" outlineLevel="1" x14ac:dyDescent="0.25">
      <c r="B33" s="34"/>
      <c r="C33" s="34" t="s">
        <v>134</v>
      </c>
      <c r="D33" s="28">
        <v>-8036.0432941465997</v>
      </c>
      <c r="E33" s="28">
        <v>-8036.0432941465997</v>
      </c>
      <c r="F33" s="28">
        <v>-8036.0432941465997</v>
      </c>
    </row>
    <row r="34" spans="2:6" outlineLevel="1" x14ac:dyDescent="0.25">
      <c r="B34" s="34"/>
      <c r="C34" s="34" t="s">
        <v>135</v>
      </c>
      <c r="D34" s="28">
        <v>-5533.248575953</v>
      </c>
      <c r="E34" s="28">
        <v>-5533.248575953</v>
      </c>
      <c r="F34" s="28">
        <v>-5533.248575953</v>
      </c>
    </row>
    <row r="35" spans="2:6" outlineLevel="1" x14ac:dyDescent="0.25">
      <c r="B35" s="34"/>
      <c r="C35" s="34" t="s">
        <v>136</v>
      </c>
      <c r="D35" s="28">
        <v>-15625.6843120957</v>
      </c>
      <c r="E35" s="28">
        <v>-15625.6843120957</v>
      </c>
      <c r="F35" s="28">
        <v>-15625.6843120957</v>
      </c>
    </row>
    <row r="36" spans="2:6" outlineLevel="1" x14ac:dyDescent="0.25">
      <c r="B36" s="34"/>
      <c r="C36" s="34" t="s">
        <v>137</v>
      </c>
      <c r="D36" s="28">
        <v>-8104.5947909304996</v>
      </c>
      <c r="E36" s="28">
        <v>-8104.5947909304996</v>
      </c>
      <c r="F36" s="28">
        <v>-8104.5947909304996</v>
      </c>
    </row>
    <row r="37" spans="2:6" outlineLevel="1" x14ac:dyDescent="0.25">
      <c r="B37" s="34"/>
      <c r="C37" s="34" t="s">
        <v>138</v>
      </c>
      <c r="D37" s="28">
        <v>-5602.2241133745501</v>
      </c>
      <c r="E37" s="28">
        <v>-5602.2241133745501</v>
      </c>
      <c r="F37" s="28">
        <v>-5602.2241133745501</v>
      </c>
    </row>
    <row r="38" spans="2:6" outlineLevel="1" x14ac:dyDescent="0.25">
      <c r="B38" s="34"/>
      <c r="C38" s="34" t="s">
        <v>139</v>
      </c>
      <c r="D38" s="28">
        <v>-15696.057148408299</v>
      </c>
      <c r="E38" s="28">
        <v>-15696.057148408299</v>
      </c>
      <c r="F38" s="28">
        <v>-15696.057148408299</v>
      </c>
    </row>
    <row r="39" spans="2:6" outlineLevel="1" x14ac:dyDescent="0.25">
      <c r="B39" s="34"/>
      <c r="C39" s="34" t="s">
        <v>140</v>
      </c>
      <c r="D39" s="28">
        <v>-8173.4880168017498</v>
      </c>
      <c r="E39" s="28">
        <v>-8173.4880168017498</v>
      </c>
      <c r="F39" s="28">
        <v>-8173.4880168017498</v>
      </c>
    </row>
    <row r="40" spans="2:6" ht="15.75" outlineLevel="1" thickBot="1" x14ac:dyDescent="0.3">
      <c r="B40" s="36"/>
      <c r="C40" s="36" t="s">
        <v>141</v>
      </c>
      <c r="D40" s="30">
        <v>-5671.7115254319597</v>
      </c>
      <c r="E40" s="30">
        <v>-5671.7115254319597</v>
      </c>
      <c r="F40" s="30">
        <v>-5671.7115254319597</v>
      </c>
    </row>
    <row r="41" spans="2:6" x14ac:dyDescent="0.25">
      <c r="B41" t="s">
        <v>109</v>
      </c>
    </row>
    <row r="42" spans="2:6" x14ac:dyDescent="0.25">
      <c r="B42" t="s">
        <v>110</v>
      </c>
    </row>
    <row r="43" spans="2:6" x14ac:dyDescent="0.25">
      <c r="B43" t="s">
        <v>111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4" zoomScaleNormal="100" workbookViewId="0">
      <selection activeCell="J22" sqref="J22"/>
    </sheetView>
  </sheetViews>
  <sheetFormatPr defaultRowHeight="15" x14ac:dyDescent="0.25"/>
  <cols>
    <col min="1" max="1" width="15.7109375" customWidth="1"/>
    <col min="2" max="2" width="12.28515625" customWidth="1"/>
    <col min="3" max="5" width="10.7109375" customWidth="1"/>
    <col min="6" max="6" width="27" customWidth="1"/>
    <col min="7" max="7" width="10.7109375" customWidth="1"/>
    <col min="8" max="8" width="15.7109375" customWidth="1"/>
    <col min="11" max="11" width="11.140625" bestFit="1" customWidth="1"/>
    <col min="12" max="12" width="12.140625" bestFit="1" customWidth="1"/>
    <col min="13" max="13" width="15.7109375" bestFit="1" customWidth="1"/>
    <col min="14" max="14" width="18.85546875" bestFit="1" customWidth="1"/>
    <col min="15" max="15" width="20.85546875" bestFit="1" customWidth="1"/>
    <col min="16" max="16" width="20.5703125" bestFit="1" customWidth="1"/>
    <col min="17" max="17" width="21.140625" bestFit="1" customWidth="1"/>
  </cols>
  <sheetData>
    <row r="1" spans="1:17" ht="17.25" x14ac:dyDescent="0.25">
      <c r="D1" s="2" t="s">
        <v>15</v>
      </c>
      <c r="F1">
        <v>7.8799999999999991E-6</v>
      </c>
    </row>
    <row r="3" spans="1:17" ht="33" thickBot="1" x14ac:dyDescent="0.3">
      <c r="A3" s="17" t="s">
        <v>0</v>
      </c>
      <c r="B3" s="17" t="s">
        <v>1</v>
      </c>
      <c r="C3" s="18" t="s">
        <v>2</v>
      </c>
      <c r="D3" s="18" t="s">
        <v>74</v>
      </c>
      <c r="E3" s="18" t="s">
        <v>75</v>
      </c>
      <c r="F3" s="18" t="s">
        <v>3</v>
      </c>
      <c r="G3" s="17" t="s">
        <v>4</v>
      </c>
      <c r="H3" s="17" t="s">
        <v>5</v>
      </c>
    </row>
    <row r="4" spans="1:17" x14ac:dyDescent="0.25">
      <c r="A4" s="1">
        <v>44698</v>
      </c>
      <c r="B4" t="s">
        <v>9</v>
      </c>
      <c r="C4" s="3">
        <v>5300</v>
      </c>
      <c r="D4" s="3">
        <v>3094.4700000000003</v>
      </c>
      <c r="E4" s="3">
        <f t="shared" ref="E4:E16" si="0">C4*D4</f>
        <v>16400691.000000002</v>
      </c>
      <c r="F4" s="21">
        <f t="shared" ref="F4:F16" si="1">E4*$F$1</f>
        <v>129.23744507999999</v>
      </c>
      <c r="G4" t="s">
        <v>92</v>
      </c>
      <c r="H4" t="str">
        <f t="shared" ref="H4:H16" si="2">IF(C4&gt;8333,"Překročena","OK")</f>
        <v>OK</v>
      </c>
      <c r="O4" s="3"/>
      <c r="P4" s="3"/>
    </row>
    <row r="5" spans="1:17" x14ac:dyDescent="0.25">
      <c r="A5" s="1">
        <v>44631</v>
      </c>
      <c r="B5" t="s">
        <v>10</v>
      </c>
      <c r="C5" s="3">
        <v>4000</v>
      </c>
      <c r="D5" s="3">
        <v>3438.3</v>
      </c>
      <c r="E5" s="3">
        <f t="shared" si="0"/>
        <v>13753200</v>
      </c>
      <c r="F5" s="21">
        <f t="shared" si="1"/>
        <v>108.37521599999998</v>
      </c>
      <c r="G5" t="s">
        <v>93</v>
      </c>
      <c r="H5" t="str">
        <f t="shared" si="2"/>
        <v>OK</v>
      </c>
      <c r="L5" s="22"/>
      <c r="O5" s="3"/>
      <c r="P5" s="3"/>
    </row>
    <row r="6" spans="1:17" x14ac:dyDescent="0.25">
      <c r="A6" s="1">
        <v>44684</v>
      </c>
      <c r="B6" t="s">
        <v>6</v>
      </c>
      <c r="C6" s="3">
        <v>1500</v>
      </c>
      <c r="D6" s="3">
        <v>3857.4900000000002</v>
      </c>
      <c r="E6" s="3">
        <f t="shared" si="0"/>
        <v>5786235</v>
      </c>
      <c r="F6" s="21">
        <f t="shared" si="1"/>
        <v>45.595531799999996</v>
      </c>
      <c r="G6" t="s">
        <v>93</v>
      </c>
      <c r="H6" t="str">
        <f t="shared" si="2"/>
        <v>OK</v>
      </c>
      <c r="O6" s="3"/>
      <c r="P6" s="3"/>
    </row>
    <row r="7" spans="1:17" x14ac:dyDescent="0.25">
      <c r="A7" s="1">
        <v>44593</v>
      </c>
      <c r="B7" t="s">
        <v>6</v>
      </c>
      <c r="C7" s="3">
        <v>2800</v>
      </c>
      <c r="D7" s="3">
        <v>3857.4900000000002</v>
      </c>
      <c r="E7" s="3">
        <f t="shared" si="0"/>
        <v>10800972</v>
      </c>
      <c r="F7" s="21">
        <f t="shared" si="1"/>
        <v>85.11165935999999</v>
      </c>
      <c r="G7" t="s">
        <v>89</v>
      </c>
      <c r="H7" t="str">
        <f t="shared" si="2"/>
        <v>OK</v>
      </c>
      <c r="O7" s="3"/>
      <c r="P7" s="3"/>
    </row>
    <row r="8" spans="1:17" x14ac:dyDescent="0.25">
      <c r="A8" s="1">
        <v>44367</v>
      </c>
      <c r="B8" t="s">
        <v>8</v>
      </c>
      <c r="C8" s="3">
        <v>7000</v>
      </c>
      <c r="D8" s="3">
        <v>4286.1000000000004</v>
      </c>
      <c r="E8" s="3">
        <f t="shared" si="0"/>
        <v>30002700.000000004</v>
      </c>
      <c r="F8" s="21">
        <f t="shared" si="1"/>
        <v>236.42127600000001</v>
      </c>
      <c r="G8" t="s">
        <v>95</v>
      </c>
      <c r="H8" t="str">
        <f t="shared" si="2"/>
        <v>OK</v>
      </c>
      <c r="O8" s="3"/>
      <c r="P8" s="3"/>
    </row>
    <row r="9" spans="1:17" x14ac:dyDescent="0.25">
      <c r="A9" s="1">
        <v>43993</v>
      </c>
      <c r="B9" t="s">
        <v>8</v>
      </c>
      <c r="C9" s="3">
        <v>10000</v>
      </c>
      <c r="D9" s="3">
        <v>4286.1000000000004</v>
      </c>
      <c r="E9" s="3">
        <f t="shared" si="0"/>
        <v>42861000</v>
      </c>
      <c r="F9" s="21">
        <f t="shared" si="1"/>
        <v>337.74467999999996</v>
      </c>
      <c r="G9" t="s">
        <v>89</v>
      </c>
      <c r="H9" t="str">
        <f t="shared" si="2"/>
        <v>Překročena</v>
      </c>
      <c r="K9" t="s">
        <v>88</v>
      </c>
      <c r="L9" s="25">
        <v>150000</v>
      </c>
      <c r="M9" s="25">
        <v>138091.61333975301</v>
      </c>
      <c r="N9" s="25">
        <v>150000</v>
      </c>
      <c r="O9" s="25">
        <v>150000</v>
      </c>
      <c r="P9" s="3"/>
    </row>
    <row r="10" spans="1:17" x14ac:dyDescent="0.25">
      <c r="A10" s="1">
        <v>44289</v>
      </c>
      <c r="B10" t="s">
        <v>8</v>
      </c>
      <c r="C10" s="3">
        <v>2300</v>
      </c>
      <c r="D10" s="3">
        <v>4286.1000000000004</v>
      </c>
      <c r="E10" s="3">
        <f t="shared" si="0"/>
        <v>9858030</v>
      </c>
      <c r="F10" s="21">
        <f t="shared" si="1"/>
        <v>77.681276399999987</v>
      </c>
      <c r="G10" t="s">
        <v>89</v>
      </c>
      <c r="H10" t="str">
        <f t="shared" si="2"/>
        <v>OK</v>
      </c>
      <c r="J10" s="3"/>
      <c r="K10" t="s">
        <v>89</v>
      </c>
      <c r="L10" s="26">
        <v>0.08</v>
      </c>
      <c r="M10" s="26">
        <v>0.08</v>
      </c>
      <c r="N10" s="26">
        <v>4.5519848215059826E-2</v>
      </c>
      <c r="O10" s="26">
        <v>0.08</v>
      </c>
      <c r="P10" s="3"/>
    </row>
    <row r="11" spans="1:17" x14ac:dyDescent="0.25">
      <c r="A11" s="1">
        <v>44523</v>
      </c>
      <c r="B11" t="s">
        <v>8</v>
      </c>
      <c r="C11" s="3">
        <v>11000</v>
      </c>
      <c r="D11" s="3">
        <v>4286.1000000000004</v>
      </c>
      <c r="E11" s="3">
        <f t="shared" si="0"/>
        <v>47147100.000000007</v>
      </c>
      <c r="F11" s="21">
        <f t="shared" si="1"/>
        <v>371.51914800000003</v>
      </c>
      <c r="G11" t="s">
        <v>92</v>
      </c>
      <c r="H11" t="str">
        <f t="shared" si="2"/>
        <v>Překročena</v>
      </c>
      <c r="K11" t="s">
        <v>90</v>
      </c>
      <c r="L11">
        <v>60</v>
      </c>
      <c r="M11">
        <v>60</v>
      </c>
      <c r="N11">
        <v>60</v>
      </c>
      <c r="O11">
        <v>66.495584194535596</v>
      </c>
      <c r="P11" s="3"/>
    </row>
    <row r="12" spans="1:17" x14ac:dyDescent="0.25">
      <c r="A12" s="1">
        <v>44448</v>
      </c>
      <c r="B12" t="s">
        <v>13</v>
      </c>
      <c r="C12" s="3">
        <v>9500</v>
      </c>
      <c r="D12" s="3">
        <v>6104.16</v>
      </c>
      <c r="E12" s="3">
        <f t="shared" si="0"/>
        <v>57989520</v>
      </c>
      <c r="F12" s="21">
        <f t="shared" si="1"/>
        <v>456.95741759999993</v>
      </c>
      <c r="G12" t="s">
        <v>93</v>
      </c>
      <c r="H12" t="str">
        <f t="shared" si="2"/>
        <v>Překročena</v>
      </c>
      <c r="K12" t="s">
        <v>91</v>
      </c>
      <c r="L12" s="27">
        <f>PMT(L10/12,L11,L9)</f>
        <v>-3041.4591432620523</v>
      </c>
      <c r="M12" s="27">
        <f>PMT(M10/12,M11,M9)</f>
        <v>-2799.9999999999982</v>
      </c>
      <c r="N12" s="27">
        <f>PMT(N10/12,N11,N9)</f>
        <v>-2800.0000012339133</v>
      </c>
      <c r="O12" s="27">
        <f>PMT(O10/12,O11,O9)</f>
        <v>-2800.0000125779466</v>
      </c>
      <c r="P12" s="3"/>
    </row>
    <row r="13" spans="1:17" x14ac:dyDescent="0.25">
      <c r="A13" s="1">
        <v>44652</v>
      </c>
      <c r="B13" t="s">
        <v>13</v>
      </c>
      <c r="C13" s="3">
        <v>8500</v>
      </c>
      <c r="D13" s="3">
        <v>6104.16</v>
      </c>
      <c r="E13" s="3">
        <f t="shared" si="0"/>
        <v>51885360</v>
      </c>
      <c r="F13" s="21">
        <f t="shared" si="1"/>
        <v>408.85663679999993</v>
      </c>
      <c r="G13" t="s">
        <v>93</v>
      </c>
      <c r="H13" t="str">
        <f t="shared" si="2"/>
        <v>Překročena</v>
      </c>
      <c r="O13" s="3"/>
      <c r="P13" s="3"/>
    </row>
    <row r="14" spans="1:17" x14ac:dyDescent="0.25">
      <c r="A14" s="1">
        <v>44491</v>
      </c>
      <c r="B14" t="s">
        <v>12</v>
      </c>
      <c r="C14" s="3">
        <v>2000</v>
      </c>
      <c r="D14" s="3">
        <v>6612.84</v>
      </c>
      <c r="E14" s="3">
        <f t="shared" si="0"/>
        <v>13225680</v>
      </c>
      <c r="F14" s="21">
        <f t="shared" si="1"/>
        <v>104.21835839999999</v>
      </c>
      <c r="G14" t="s">
        <v>92</v>
      </c>
      <c r="H14" t="str">
        <f t="shared" si="2"/>
        <v>OK</v>
      </c>
      <c r="O14" s="3"/>
      <c r="P14" s="3"/>
    </row>
    <row r="15" spans="1:17" x14ac:dyDescent="0.25">
      <c r="A15" s="1">
        <v>44258</v>
      </c>
      <c r="B15" t="s">
        <v>11</v>
      </c>
      <c r="C15" s="3">
        <v>5000</v>
      </c>
      <c r="D15" s="3">
        <v>1257.5700000000002</v>
      </c>
      <c r="E15" s="3">
        <f t="shared" si="0"/>
        <v>6287850.0000000009</v>
      </c>
      <c r="F15" s="21">
        <f t="shared" si="1"/>
        <v>49.548258000000004</v>
      </c>
      <c r="G15" t="s">
        <v>96</v>
      </c>
      <c r="H15" t="str">
        <f t="shared" si="2"/>
        <v>OK</v>
      </c>
      <c r="K15" s="27">
        <f>L12</f>
        <v>-3041.4591432620523</v>
      </c>
      <c r="L15">
        <v>10</v>
      </c>
      <c r="M15">
        <v>20</v>
      </c>
      <c r="N15">
        <v>30</v>
      </c>
      <c r="O15" s="3">
        <v>40</v>
      </c>
      <c r="P15" s="3">
        <v>50</v>
      </c>
      <c r="Q15">
        <v>60</v>
      </c>
    </row>
    <row r="16" spans="1:17" x14ac:dyDescent="0.25">
      <c r="A16" s="1">
        <v>44410</v>
      </c>
      <c r="B16" t="s">
        <v>11</v>
      </c>
      <c r="C16" s="3">
        <v>3200</v>
      </c>
      <c r="D16" s="3">
        <v>1257.5700000000002</v>
      </c>
      <c r="E16" s="3">
        <f t="shared" si="0"/>
        <v>4024224.0000000005</v>
      </c>
      <c r="F16" s="21">
        <f t="shared" si="1"/>
        <v>31.71088512</v>
      </c>
      <c r="G16" t="s">
        <v>95</v>
      </c>
      <c r="H16" t="str">
        <f t="shared" si="2"/>
        <v>OK</v>
      </c>
      <c r="K16" s="26">
        <v>0.01</v>
      </c>
      <c r="L16">
        <f t="dataTable" ref="L16:Q25" dt2D="1" dtr="1" r1="L11" r2="L10"/>
        <v>-15068.835901612258</v>
      </c>
      <c r="M16">
        <v>-7565.7981041635358</v>
      </c>
      <c r="N16">
        <v>-5064.8433496127018</v>
      </c>
      <c r="O16" s="3">
        <v>-3814.4093542812666</v>
      </c>
      <c r="P16" s="3">
        <v>-3064.1836609519933</v>
      </c>
      <c r="Q16">
        <v>-2564.0621168179237</v>
      </c>
    </row>
    <row r="17" spans="2:17" ht="15.75" thickBot="1" x14ac:dyDescent="0.3">
      <c r="F17" s="3">
        <f t="shared" ref="F17" si="3">E17*F14</f>
        <v>0</v>
      </c>
      <c r="K17" s="26">
        <v>0.02</v>
      </c>
      <c r="L17">
        <v>-15137.843462256229</v>
      </c>
      <c r="M17">
        <v>-7631.9421188894094</v>
      </c>
      <c r="N17">
        <v>-5130.2062665052517</v>
      </c>
      <c r="O17">
        <v>-3879.51176281983</v>
      </c>
      <c r="P17">
        <v>-3129.2337716866705</v>
      </c>
      <c r="Q17">
        <v>-2629.164007986657</v>
      </c>
    </row>
    <row r="18" spans="2:17" ht="15.75" thickBot="1" x14ac:dyDescent="0.3">
      <c r="D18" s="2" t="s">
        <v>14</v>
      </c>
      <c r="G18" s="16">
        <f>MAX(C4:C16)</f>
        <v>11000</v>
      </c>
      <c r="K18" s="26">
        <v>0.03</v>
      </c>
      <c r="L18">
        <v>-15207.022464204776</v>
      </c>
      <c r="M18">
        <v>-7698.4315838923258</v>
      </c>
      <c r="N18">
        <v>-5196.0880053938281</v>
      </c>
      <c r="O18">
        <v>-3945.306130798097</v>
      </c>
      <c r="P18">
        <v>-3195.1488016872672</v>
      </c>
      <c r="Q18">
        <v>-2695.3035996094709</v>
      </c>
    </row>
    <row r="19" spans="2:17" x14ac:dyDescent="0.25">
      <c r="K19" s="26">
        <v>0.04</v>
      </c>
      <c r="L19">
        <v>-15276.372687824403</v>
      </c>
      <c r="M19">
        <v>-7765.2660208009083</v>
      </c>
      <c r="N19">
        <v>-5262.4877581976007</v>
      </c>
      <c r="O19">
        <v>-4011.7912131724534</v>
      </c>
      <c r="P19">
        <v>-3261.9269259679982</v>
      </c>
      <c r="Q19">
        <v>-2762.4783082899526</v>
      </c>
    </row>
    <row r="20" spans="2:17" x14ac:dyDescent="0.25">
      <c r="D20" t="s">
        <v>77</v>
      </c>
      <c r="K20" s="26">
        <v>0.05</v>
      </c>
      <c r="L20">
        <v>-15345.893911588906</v>
      </c>
      <c r="M20">
        <v>-7832.4449332829136</v>
      </c>
      <c r="N20">
        <v>-5329.4046545064784</v>
      </c>
      <c r="O20">
        <v>-4078.9656159175756</v>
      </c>
      <c r="P20">
        <v>-3329.5660278368227</v>
      </c>
      <c r="Q20">
        <v>-2830.6850466016404</v>
      </c>
    </row>
    <row r="21" spans="2:17" x14ac:dyDescent="0.25">
      <c r="D21" t="e" cm="1">
        <f t="array" ref="D21">A</f>
        <v>#NAME?</v>
      </c>
      <c r="F21">
        <f>FIND(4,F4)</f>
        <v>8</v>
      </c>
      <c r="G21" t="e" cm="1">
        <f t="array" aca="1" ref="G21" ca="1">D23=is(G4:G17)</f>
        <v>#NAME?</v>
      </c>
      <c r="K21" s="26">
        <v>0.06</v>
      </c>
      <c r="L21">
        <v>-15415.585912093093</v>
      </c>
      <c r="M21">
        <v>-7899.9678071734206</v>
      </c>
      <c r="N21">
        <v>-5396.837762074204</v>
      </c>
      <c r="O21">
        <v>-4146.8277973815757</v>
      </c>
      <c r="P21">
        <v>-3398.0637020009776</v>
      </c>
      <c r="Q21">
        <v>-2899.9202294141869</v>
      </c>
    </row>
    <row r="22" spans="2:17" x14ac:dyDescent="0.25">
      <c r="C22" t="e" cm="1">
        <f t="array" ref="C22">NEBO</f>
        <v>#NAME?</v>
      </c>
      <c r="F22" t="e">
        <f t="shared" ref="F22:F29" si="4">FIND(4,F5)</f>
        <v>#VALUE!</v>
      </c>
      <c r="K22" s="26">
        <v>7.0000000000000007E-2</v>
      </c>
      <c r="L22">
        <v>-15485.448464066534</v>
      </c>
      <c r="M22">
        <v>-7967.8341106059879</v>
      </c>
      <c r="N22">
        <v>-5464.786087336407</v>
      </c>
      <c r="O22">
        <v>-4215.3760697496709</v>
      </c>
      <c r="P22">
        <v>-3467.4172580071045</v>
      </c>
      <c r="Q22">
        <v>-2970.1797810524304</v>
      </c>
    </row>
    <row r="23" spans="2:17" x14ac:dyDescent="0.25">
      <c r="F23">
        <f t="shared" si="4"/>
        <v>1</v>
      </c>
      <c r="K23" s="26">
        <v>0.08</v>
      </c>
      <c r="L23">
        <v>-15555.481340387281</v>
      </c>
      <c r="M23">
        <v>-8036.0432941465988</v>
      </c>
      <c r="N23">
        <v>-5533.2485759530018</v>
      </c>
      <c r="O23">
        <v>-4284.6086006139039</v>
      </c>
      <c r="P23">
        <v>-3537.6237240070541</v>
      </c>
      <c r="Q23">
        <v>-3041.4591432620523</v>
      </c>
    </row>
    <row r="24" spans="2:17" x14ac:dyDescent="0.25">
      <c r="B24" t="str">
        <f>RIGHT(LEFT(B4,6),3)</f>
        <v>219</v>
      </c>
      <c r="D24">
        <v>9</v>
      </c>
      <c r="F24" t="e">
        <f t="shared" si="4"/>
        <v>#VALUE!</v>
      </c>
      <c r="K24" s="26">
        <v>0.09</v>
      </c>
      <c r="L24">
        <v>-15625.684312095702</v>
      </c>
      <c r="M24">
        <v>-8104.5947909305023</v>
      </c>
      <c r="N24">
        <v>-5602.224113374552</v>
      </c>
      <c r="O24">
        <v>-4354.523414646319</v>
      </c>
      <c r="P24">
        <v>-3608.6798508397765</v>
      </c>
      <c r="Q24">
        <v>-3113.7532839531013</v>
      </c>
    </row>
    <row r="25" spans="2:17" x14ac:dyDescent="0.25">
      <c r="D25" t="b">
        <f>ISEVEN(D24)</f>
        <v>0</v>
      </c>
      <c r="F25">
        <f t="shared" si="4"/>
        <v>5</v>
      </c>
      <c r="K25" s="26">
        <v>0.1</v>
      </c>
      <c r="L25">
        <v>-15696.057148408283</v>
      </c>
      <c r="M25">
        <v>-8173.4880168017453</v>
      </c>
      <c r="N25">
        <v>-5671.7115254319615</v>
      </c>
      <c r="O25">
        <v>-4425.1183953728423</v>
      </c>
      <c r="P25">
        <v>-3680.5821164190261</v>
      </c>
      <c r="Q25">
        <v>-3187.0567066902418</v>
      </c>
    </row>
    <row r="26" spans="2:17" x14ac:dyDescent="0.25">
      <c r="D26" t="b">
        <f>NOT(D25)</f>
        <v>1</v>
      </c>
      <c r="F26">
        <f t="shared" si="4"/>
        <v>6</v>
      </c>
    </row>
    <row r="27" spans="2:17" x14ac:dyDescent="0.25">
      <c r="F27">
        <f t="shared" si="4"/>
        <v>10</v>
      </c>
    </row>
    <row r="28" spans="2:17" x14ac:dyDescent="0.25">
      <c r="F28">
        <f t="shared" si="4"/>
        <v>9</v>
      </c>
      <c r="L28" t="s">
        <v>92</v>
      </c>
    </row>
    <row r="29" spans="2:17" x14ac:dyDescent="0.25">
      <c r="F29">
        <f t="shared" si="4"/>
        <v>1</v>
      </c>
      <c r="L29" t="s">
        <v>93</v>
      </c>
    </row>
    <row r="30" spans="2:17" x14ac:dyDescent="0.25">
      <c r="L30" t="s">
        <v>94</v>
      </c>
    </row>
    <row r="31" spans="2:17" x14ac:dyDescent="0.25">
      <c r="B31" t="s">
        <v>81</v>
      </c>
      <c r="D31" t="str">
        <f>TRIM(B31)</f>
        <v>awd awd awd</v>
      </c>
      <c r="L31" t="s">
        <v>95</v>
      </c>
    </row>
    <row r="32" spans="2:17" x14ac:dyDescent="0.25">
      <c r="B32" t="s">
        <v>78</v>
      </c>
      <c r="D32" t="str">
        <f t="shared" ref="D32:D34" si="5">CLEAN(B32)</f>
        <v>awdeasge gaw aw</v>
      </c>
      <c r="L32" t="s">
        <v>89</v>
      </c>
    </row>
    <row r="33" spans="2:12" x14ac:dyDescent="0.25">
      <c r="B33" t="s">
        <v>79</v>
      </c>
      <c r="D33" t="str">
        <f t="shared" si="5"/>
        <v>awnjkba awf</v>
      </c>
      <c r="L33" t="s">
        <v>96</v>
      </c>
    </row>
    <row r="34" spans="2:12" x14ac:dyDescent="0.25">
      <c r="B34" t="s">
        <v>80</v>
      </c>
      <c r="D34" t="str">
        <f t="shared" si="5"/>
        <v>a awaw wfr</v>
      </c>
    </row>
    <row r="36" spans="2:12" x14ac:dyDescent="0.25">
      <c r="B36" t="s">
        <v>82</v>
      </c>
      <c r="D36" t="str">
        <f>_xlfn.CONCAT(B16,C16)</f>
        <v>Tr_89x4,53200</v>
      </c>
    </row>
  </sheetData>
  <scenarios current="1" show="1" sqref="L16:N25">
    <scenario name="první stroj" locked="1" count="3" user="ProfiPoint" comment="Autor: ProfiPoint dne 13.12.2023">
      <inputCells r="L9" val="150000" numFmtId="6"/>
      <inputCells r="M9" val="138091,613339753" numFmtId="6"/>
      <inputCells r="N9" val="150000" numFmtId="6"/>
    </scenario>
    <scenario name="druhý stroj" locked="1" count="3" user="ProfiPoint" comment="Autor: ProfiPoint dne 13.12.2023">
      <inputCells r="M9" val="138091,613339753" numFmtId="6"/>
      <inputCells r="N9" val="150000" numFmtId="6"/>
      <inputCells r="O9" val="150000" numFmtId="6"/>
    </scenario>
  </scenarios>
  <phoneticPr fontId="1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E74FFBF-6A0B-4E48-9EA7-A8DB7CEF37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'Prodej trubek'!O4:O16</xm:f>
              <xm:sqref>R7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DB20-521A-4794-86E2-EA799A9A0B2D}">
  <dimension ref="A3:D16"/>
  <sheetViews>
    <sheetView workbookViewId="0">
      <selection activeCell="L24" sqref="L24"/>
    </sheetView>
  </sheetViews>
  <sheetFormatPr defaultRowHeight="15" x14ac:dyDescent="0.25"/>
  <cols>
    <col min="1" max="4" width="10.7109375" customWidth="1"/>
  </cols>
  <sheetData>
    <row r="3" spans="1:4" x14ac:dyDescent="0.25">
      <c r="A3" s="5"/>
      <c r="B3" s="5" t="s">
        <v>16</v>
      </c>
      <c r="C3" s="5" t="s">
        <v>17</v>
      </c>
      <c r="D3" s="5" t="s">
        <v>18</v>
      </c>
    </row>
    <row r="4" spans="1:4" x14ac:dyDescent="0.25">
      <c r="A4" t="s">
        <v>19</v>
      </c>
      <c r="B4">
        <v>65</v>
      </c>
      <c r="C4">
        <v>118</v>
      </c>
      <c r="D4">
        <v>149</v>
      </c>
    </row>
    <row r="5" spans="1:4" x14ac:dyDescent="0.25">
      <c r="A5" t="s">
        <v>20</v>
      </c>
      <c r="B5">
        <v>82</v>
      </c>
      <c r="C5">
        <v>127</v>
      </c>
      <c r="D5">
        <v>123</v>
      </c>
    </row>
    <row r="6" spans="1:4" x14ac:dyDescent="0.25">
      <c r="A6" t="s">
        <v>21</v>
      </c>
      <c r="B6">
        <v>126</v>
      </c>
      <c r="C6">
        <v>142</v>
      </c>
      <c r="D6">
        <v>116</v>
      </c>
    </row>
    <row r="7" spans="1:4" x14ac:dyDescent="0.25">
      <c r="A7" t="s">
        <v>22</v>
      </c>
      <c r="B7">
        <v>93</v>
      </c>
      <c r="C7">
        <v>86</v>
      </c>
      <c r="D7">
        <v>136</v>
      </c>
    </row>
    <row r="8" spans="1:4" x14ac:dyDescent="0.25">
      <c r="A8" t="s">
        <v>23</v>
      </c>
      <c r="B8">
        <v>106</v>
      </c>
      <c r="C8">
        <v>68</v>
      </c>
      <c r="D8">
        <v>144</v>
      </c>
    </row>
    <row r="9" spans="1:4" x14ac:dyDescent="0.25">
      <c r="A9" t="s">
        <v>24</v>
      </c>
      <c r="B9">
        <v>54</v>
      </c>
      <c r="C9">
        <v>108</v>
      </c>
      <c r="D9">
        <v>62</v>
      </c>
    </row>
    <row r="12" spans="1:4" x14ac:dyDescent="0.25">
      <c r="A12" s="6"/>
      <c r="B12" s="6" t="s">
        <v>16</v>
      </c>
      <c r="C12" s="6" t="s">
        <v>17</v>
      </c>
      <c r="D12" s="6" t="s">
        <v>18</v>
      </c>
    </row>
    <row r="13" spans="1:4" x14ac:dyDescent="0.25">
      <c r="A13" t="s">
        <v>20</v>
      </c>
      <c r="B13">
        <v>114</v>
      </c>
      <c r="C13">
        <v>81</v>
      </c>
      <c r="D13">
        <v>63</v>
      </c>
    </row>
    <row r="14" spans="1:4" x14ac:dyDescent="0.25">
      <c r="A14" t="s">
        <v>21</v>
      </c>
      <c r="B14">
        <v>126</v>
      </c>
      <c r="C14">
        <v>55</v>
      </c>
      <c r="D14">
        <v>91</v>
      </c>
    </row>
    <row r="15" spans="1:4" x14ac:dyDescent="0.25">
      <c r="A15" t="s">
        <v>25</v>
      </c>
      <c r="B15">
        <v>133</v>
      </c>
      <c r="C15">
        <v>79</v>
      </c>
      <c r="D15">
        <v>146</v>
      </c>
    </row>
    <row r="16" spans="1:4" x14ac:dyDescent="0.25">
      <c r="A16" t="s">
        <v>23</v>
      </c>
      <c r="B16">
        <v>70</v>
      </c>
      <c r="C16">
        <v>127</v>
      </c>
      <c r="D16">
        <v>139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CA9C-4AE9-4CE8-9F06-013E132A1227}">
  <dimension ref="A1:D16"/>
  <sheetViews>
    <sheetView view="pageLayout" topLeftCell="A29" zoomScaleNormal="100" workbookViewId="0">
      <selection activeCell="G46" sqref="G46"/>
    </sheetView>
  </sheetViews>
  <sheetFormatPr defaultRowHeight="15" x14ac:dyDescent="0.25"/>
  <cols>
    <col min="1" max="5" width="12.7109375" customWidth="1"/>
  </cols>
  <sheetData>
    <row r="1" spans="1:4" ht="30" x14ac:dyDescent="0.25">
      <c r="A1" s="4"/>
      <c r="B1" s="7" t="s">
        <v>42</v>
      </c>
      <c r="C1" s="7" t="s">
        <v>26</v>
      </c>
      <c r="D1" s="7" t="s">
        <v>27</v>
      </c>
    </row>
    <row r="2" spans="1:4" x14ac:dyDescent="0.25">
      <c r="A2" t="s">
        <v>28</v>
      </c>
      <c r="B2" s="3">
        <v>1078</v>
      </c>
      <c r="C2" s="3">
        <v>1018</v>
      </c>
      <c r="D2" s="3">
        <v>1132</v>
      </c>
    </row>
    <row r="3" spans="1:4" x14ac:dyDescent="0.25">
      <c r="A3" t="s">
        <v>29</v>
      </c>
      <c r="B3" s="3">
        <v>1171</v>
      </c>
      <c r="C3" s="3">
        <v>1035</v>
      </c>
      <c r="D3" s="3">
        <v>1026</v>
      </c>
    </row>
    <row r="4" spans="1:4" x14ac:dyDescent="0.25">
      <c r="A4" t="s">
        <v>30</v>
      </c>
      <c r="B4" s="3">
        <v>1014</v>
      </c>
      <c r="C4" s="3">
        <v>1015</v>
      </c>
      <c r="D4" s="3">
        <v>1007</v>
      </c>
    </row>
    <row r="5" spans="1:4" x14ac:dyDescent="0.25">
      <c r="A5" t="s">
        <v>31</v>
      </c>
      <c r="B5" s="3">
        <v>1177</v>
      </c>
      <c r="C5" s="3">
        <v>1023</v>
      </c>
      <c r="D5" s="3">
        <v>1176</v>
      </c>
    </row>
    <row r="6" spans="1:4" x14ac:dyDescent="0.25">
      <c r="A6" t="s">
        <v>32</v>
      </c>
      <c r="B6" s="3">
        <v>1077</v>
      </c>
      <c r="C6" s="3">
        <v>1112</v>
      </c>
      <c r="D6" s="3">
        <v>1177</v>
      </c>
    </row>
    <row r="7" spans="1:4" x14ac:dyDescent="0.25">
      <c r="A7" t="s">
        <v>33</v>
      </c>
      <c r="B7" s="3">
        <v>1097</v>
      </c>
      <c r="C7" s="3">
        <v>1100</v>
      </c>
      <c r="D7" s="3">
        <v>1088</v>
      </c>
    </row>
    <row r="8" spans="1:4" x14ac:dyDescent="0.25">
      <c r="A8" t="s">
        <v>34</v>
      </c>
      <c r="B8" s="3">
        <v>1066</v>
      </c>
      <c r="C8" s="3">
        <v>1142</v>
      </c>
      <c r="D8" s="3">
        <v>1069</v>
      </c>
    </row>
    <row r="9" spans="1:4" x14ac:dyDescent="0.25">
      <c r="A9" t="s">
        <v>35</v>
      </c>
      <c r="B9" s="3">
        <v>1011</v>
      </c>
      <c r="C9" s="3">
        <v>1011</v>
      </c>
      <c r="D9" s="3">
        <v>1113</v>
      </c>
    </row>
    <row r="10" spans="1:4" x14ac:dyDescent="0.25">
      <c r="A10" t="s">
        <v>36</v>
      </c>
      <c r="B10" s="3">
        <v>1063</v>
      </c>
      <c r="C10" s="3">
        <v>1126</v>
      </c>
      <c r="D10" s="3">
        <v>1180</v>
      </c>
    </row>
    <row r="11" spans="1:4" x14ac:dyDescent="0.25">
      <c r="A11" t="s">
        <v>37</v>
      </c>
      <c r="B11" s="3">
        <v>1134</v>
      </c>
      <c r="C11" s="3">
        <v>1107</v>
      </c>
      <c r="D11" s="3">
        <v>1157</v>
      </c>
    </row>
    <row r="12" spans="1:4" x14ac:dyDescent="0.25">
      <c r="A12" t="s">
        <v>38</v>
      </c>
      <c r="B12" s="3">
        <v>1020</v>
      </c>
      <c r="C12" s="3">
        <v>1074</v>
      </c>
      <c r="D12" s="3">
        <v>1148</v>
      </c>
    </row>
    <row r="13" spans="1:4" x14ac:dyDescent="0.25">
      <c r="A13" t="s">
        <v>39</v>
      </c>
      <c r="B13" s="3">
        <v>1066</v>
      </c>
      <c r="C13" s="3">
        <v>1052</v>
      </c>
      <c r="D13" s="3">
        <v>1006</v>
      </c>
    </row>
    <row r="14" spans="1:4" x14ac:dyDescent="0.25">
      <c r="A14" s="8" t="s">
        <v>40</v>
      </c>
      <c r="B14" s="8"/>
      <c r="C14" s="8"/>
      <c r="D14" s="8"/>
    </row>
    <row r="15" spans="1:4" x14ac:dyDescent="0.25">
      <c r="A15" s="2"/>
      <c r="B15" s="2"/>
      <c r="C15" s="2"/>
      <c r="D15" s="2"/>
    </row>
    <row r="16" spans="1:4" x14ac:dyDescent="0.25">
      <c r="A16" s="9" t="s">
        <v>41</v>
      </c>
      <c r="B16" s="9"/>
      <c r="C16" s="9"/>
      <c r="D16" s="9"/>
    </row>
  </sheetData>
  <pageMargins left="0.7" right="0.7" top="0.78740157499999996" bottom="0.78740157499999996" header="0.3" footer="0.3"/>
  <pageSetup paperSize="9" orientation="portrait" r:id="rId1"/>
  <headerFooter>
    <oddFooter>&amp;L&amp;A&amp;RSměny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AB7A-FDF0-4046-AE52-0C8BCDD4DCCD}">
  <dimension ref="A1:C24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C24"/>
    </sheetView>
  </sheetViews>
  <sheetFormatPr defaultRowHeight="15" x14ac:dyDescent="0.25"/>
  <cols>
    <col min="1" max="1" width="12.7109375" customWidth="1"/>
    <col min="2" max="3" width="20.7109375" customWidth="1"/>
  </cols>
  <sheetData>
    <row r="1" spans="1:3" ht="26.25" x14ac:dyDescent="0.4">
      <c r="A1" s="10" t="s">
        <v>43</v>
      </c>
    </row>
    <row r="3" spans="1:3" ht="15.75" thickBot="1" x14ac:dyDescent="0.3">
      <c r="A3" s="12" t="s">
        <v>44</v>
      </c>
      <c r="B3" s="11" t="s">
        <v>45</v>
      </c>
      <c r="C3" s="11" t="s">
        <v>46</v>
      </c>
    </row>
    <row r="4" spans="1:3" x14ac:dyDescent="0.25">
      <c r="A4" s="13">
        <v>101</v>
      </c>
      <c r="B4" t="s">
        <v>47</v>
      </c>
      <c r="C4" t="s">
        <v>48</v>
      </c>
    </row>
    <row r="5" spans="1:3" x14ac:dyDescent="0.25">
      <c r="A5" s="13">
        <v>102</v>
      </c>
      <c r="B5" t="s">
        <v>49</v>
      </c>
      <c r="C5" t="s">
        <v>48</v>
      </c>
    </row>
    <row r="6" spans="1:3" x14ac:dyDescent="0.25">
      <c r="A6" s="13">
        <v>103</v>
      </c>
      <c r="B6" t="s">
        <v>50</v>
      </c>
      <c r="C6" t="s">
        <v>48</v>
      </c>
    </row>
    <row r="7" spans="1:3" x14ac:dyDescent="0.25">
      <c r="A7" s="13">
        <v>104</v>
      </c>
      <c r="B7" t="s">
        <v>51</v>
      </c>
      <c r="C7" t="s">
        <v>48</v>
      </c>
    </row>
    <row r="8" spans="1:3" x14ac:dyDescent="0.25">
      <c r="A8" s="13">
        <v>105</v>
      </c>
      <c r="B8" t="s">
        <v>52</v>
      </c>
      <c r="C8" t="s">
        <v>53</v>
      </c>
    </row>
    <row r="9" spans="1:3" x14ac:dyDescent="0.25">
      <c r="A9" s="13">
        <v>106</v>
      </c>
      <c r="B9" t="s">
        <v>54</v>
      </c>
      <c r="C9" t="s">
        <v>22</v>
      </c>
    </row>
    <row r="10" spans="1:3" x14ac:dyDescent="0.25">
      <c r="A10" s="13">
        <v>107</v>
      </c>
      <c r="B10" t="s">
        <v>55</v>
      </c>
      <c r="C10" t="s">
        <v>53</v>
      </c>
    </row>
    <row r="11" spans="1:3" x14ac:dyDescent="0.25">
      <c r="A11" s="13">
        <v>108</v>
      </c>
      <c r="B11" t="s">
        <v>48</v>
      </c>
    </row>
    <row r="12" spans="1:3" x14ac:dyDescent="0.25">
      <c r="A12" s="13">
        <v>109</v>
      </c>
      <c r="B12" t="s">
        <v>56</v>
      </c>
      <c r="C12" t="s">
        <v>22</v>
      </c>
    </row>
    <row r="13" spans="1:3" x14ac:dyDescent="0.25">
      <c r="A13" s="13">
        <v>110</v>
      </c>
      <c r="B13" t="s">
        <v>57</v>
      </c>
      <c r="C13" t="s">
        <v>53</v>
      </c>
    </row>
    <row r="14" spans="1:3" x14ac:dyDescent="0.25">
      <c r="A14" s="13">
        <v>111</v>
      </c>
      <c r="B14" t="s">
        <v>58</v>
      </c>
      <c r="C14" t="s">
        <v>53</v>
      </c>
    </row>
    <row r="15" spans="1:3" x14ac:dyDescent="0.25">
      <c r="A15" s="13">
        <v>112</v>
      </c>
      <c r="B15" t="s">
        <v>59</v>
      </c>
      <c r="C15" t="s">
        <v>48</v>
      </c>
    </row>
    <row r="16" spans="1:3" x14ac:dyDescent="0.25">
      <c r="A16" s="13">
        <v>113</v>
      </c>
      <c r="B16" t="s">
        <v>60</v>
      </c>
      <c r="C16" t="s">
        <v>53</v>
      </c>
    </row>
    <row r="17" spans="1:3" x14ac:dyDescent="0.25">
      <c r="A17" s="13">
        <v>114</v>
      </c>
      <c r="B17" t="s">
        <v>61</v>
      </c>
      <c r="C17" t="s">
        <v>53</v>
      </c>
    </row>
    <row r="18" spans="1:3" x14ac:dyDescent="0.25">
      <c r="A18" s="13">
        <v>115</v>
      </c>
      <c r="B18" t="s">
        <v>62</v>
      </c>
      <c r="C18" t="s">
        <v>48</v>
      </c>
    </row>
    <row r="19" spans="1:3" x14ac:dyDescent="0.25">
      <c r="A19" s="13">
        <v>116</v>
      </c>
      <c r="B19" t="s">
        <v>53</v>
      </c>
      <c r="C19" t="s">
        <v>48</v>
      </c>
    </row>
    <row r="20" spans="1:3" x14ac:dyDescent="0.25">
      <c r="A20" s="13">
        <v>117</v>
      </c>
      <c r="B20" t="s">
        <v>63</v>
      </c>
      <c r="C20" t="s">
        <v>53</v>
      </c>
    </row>
    <row r="21" spans="1:3" x14ac:dyDescent="0.25">
      <c r="A21" s="13">
        <v>118</v>
      </c>
      <c r="B21" t="s">
        <v>64</v>
      </c>
      <c r="C21" t="s">
        <v>53</v>
      </c>
    </row>
    <row r="22" spans="1:3" x14ac:dyDescent="0.25">
      <c r="A22" s="13">
        <v>119</v>
      </c>
      <c r="B22" t="s">
        <v>65</v>
      </c>
      <c r="C22" t="s">
        <v>22</v>
      </c>
    </row>
    <row r="23" spans="1:3" x14ac:dyDescent="0.25">
      <c r="A23" s="13">
        <v>120</v>
      </c>
      <c r="B23" t="s">
        <v>66</v>
      </c>
      <c r="C23" t="s">
        <v>53</v>
      </c>
    </row>
    <row r="24" spans="1:3" x14ac:dyDescent="0.25">
      <c r="A24" s="13">
        <v>121</v>
      </c>
      <c r="B24" t="s">
        <v>22</v>
      </c>
      <c r="C24" t="s">
        <v>48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6D-CC6D-4051-8DD6-9710AD703261}">
  <dimension ref="A1:C24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5" x14ac:dyDescent="0.25"/>
  <cols>
    <col min="1" max="1" width="12.7109375" customWidth="1"/>
    <col min="2" max="3" width="20.7109375" customWidth="1"/>
  </cols>
  <sheetData>
    <row r="1" spans="1:3" ht="26.25" x14ac:dyDescent="0.4">
      <c r="A1" s="10" t="s">
        <v>43</v>
      </c>
    </row>
    <row r="3" spans="1:3" ht="15.75" thickBot="1" x14ac:dyDescent="0.3">
      <c r="A3" s="12" t="s">
        <v>44</v>
      </c>
      <c r="B3" s="11" t="s">
        <v>45</v>
      </c>
      <c r="C3" s="11" t="s">
        <v>46</v>
      </c>
    </row>
    <row r="4" spans="1:3" x14ac:dyDescent="0.25">
      <c r="A4" s="13">
        <v>101</v>
      </c>
      <c r="B4" t="s">
        <v>47</v>
      </c>
      <c r="C4" t="s">
        <v>48</v>
      </c>
    </row>
    <row r="5" spans="1:3" x14ac:dyDescent="0.25">
      <c r="A5" s="13">
        <v>102</v>
      </c>
      <c r="B5" t="s">
        <v>49</v>
      </c>
      <c r="C5" t="s">
        <v>48</v>
      </c>
    </row>
    <row r="6" spans="1:3" x14ac:dyDescent="0.25">
      <c r="A6" s="13">
        <v>103</v>
      </c>
      <c r="B6" t="s">
        <v>50</v>
      </c>
      <c r="C6" t="s">
        <v>48</v>
      </c>
    </row>
    <row r="7" spans="1:3" x14ac:dyDescent="0.25">
      <c r="A7" s="13">
        <v>104</v>
      </c>
      <c r="B7" t="s">
        <v>51</v>
      </c>
      <c r="C7" t="s">
        <v>48</v>
      </c>
    </row>
    <row r="8" spans="1:3" x14ac:dyDescent="0.25">
      <c r="A8" s="13">
        <v>105</v>
      </c>
      <c r="B8" t="s">
        <v>52</v>
      </c>
      <c r="C8" t="s">
        <v>53</v>
      </c>
    </row>
    <row r="9" spans="1:3" x14ac:dyDescent="0.25">
      <c r="A9" s="13">
        <v>106</v>
      </c>
      <c r="B9" t="s">
        <v>54</v>
      </c>
      <c r="C9" t="s">
        <v>22</v>
      </c>
    </row>
    <row r="10" spans="1:3" x14ac:dyDescent="0.25">
      <c r="A10" s="13">
        <v>107</v>
      </c>
      <c r="B10" t="s">
        <v>55</v>
      </c>
      <c r="C10" t="s">
        <v>53</v>
      </c>
    </row>
    <row r="11" spans="1:3" x14ac:dyDescent="0.25">
      <c r="A11" s="13">
        <v>108</v>
      </c>
      <c r="B11" t="s">
        <v>48</v>
      </c>
    </row>
    <row r="12" spans="1:3" x14ac:dyDescent="0.25">
      <c r="A12" s="13">
        <v>109</v>
      </c>
      <c r="B12" t="s">
        <v>56</v>
      </c>
      <c r="C12" t="s">
        <v>22</v>
      </c>
    </row>
    <row r="13" spans="1:3" x14ac:dyDescent="0.25">
      <c r="A13" s="13">
        <v>110</v>
      </c>
      <c r="B13" t="s">
        <v>57</v>
      </c>
      <c r="C13" t="s">
        <v>53</v>
      </c>
    </row>
    <row r="14" spans="1:3" x14ac:dyDescent="0.25">
      <c r="A14" s="13">
        <v>111</v>
      </c>
      <c r="B14" t="s">
        <v>58</v>
      </c>
      <c r="C14" t="s">
        <v>53</v>
      </c>
    </row>
    <row r="15" spans="1:3" x14ac:dyDescent="0.25">
      <c r="A15" s="13">
        <v>112</v>
      </c>
      <c r="B15" t="s">
        <v>59</v>
      </c>
      <c r="C15" t="s">
        <v>48</v>
      </c>
    </row>
    <row r="16" spans="1:3" x14ac:dyDescent="0.25">
      <c r="A16" s="13">
        <v>113</v>
      </c>
      <c r="B16" t="s">
        <v>60</v>
      </c>
      <c r="C16" t="s">
        <v>53</v>
      </c>
    </row>
    <row r="17" spans="1:3" x14ac:dyDescent="0.25">
      <c r="A17" s="13">
        <v>114</v>
      </c>
      <c r="B17" t="s">
        <v>61</v>
      </c>
      <c r="C17" t="s">
        <v>53</v>
      </c>
    </row>
    <row r="18" spans="1:3" x14ac:dyDescent="0.25">
      <c r="A18" s="13">
        <v>115</v>
      </c>
      <c r="B18" t="s">
        <v>62</v>
      </c>
      <c r="C18" t="s">
        <v>48</v>
      </c>
    </row>
    <row r="19" spans="1:3" x14ac:dyDescent="0.25">
      <c r="A19" s="13">
        <v>116</v>
      </c>
      <c r="B19" t="s">
        <v>53</v>
      </c>
      <c r="C19" t="s">
        <v>48</v>
      </c>
    </row>
    <row r="20" spans="1:3" x14ac:dyDescent="0.25">
      <c r="A20" s="13">
        <v>117</v>
      </c>
      <c r="B20" t="s">
        <v>63</v>
      </c>
      <c r="C20" t="s">
        <v>53</v>
      </c>
    </row>
    <row r="21" spans="1:3" x14ac:dyDescent="0.25">
      <c r="A21" s="13">
        <v>118</v>
      </c>
      <c r="B21" t="s">
        <v>64</v>
      </c>
      <c r="C21" t="s">
        <v>53</v>
      </c>
    </row>
    <row r="22" spans="1:3" x14ac:dyDescent="0.25">
      <c r="A22" s="13">
        <v>119</v>
      </c>
      <c r="B22" t="s">
        <v>65</v>
      </c>
      <c r="C22" t="s">
        <v>22</v>
      </c>
    </row>
    <row r="23" spans="1:3" x14ac:dyDescent="0.25">
      <c r="A23" s="13">
        <v>120</v>
      </c>
      <c r="B23" t="s">
        <v>66</v>
      </c>
      <c r="C23" t="s">
        <v>53</v>
      </c>
    </row>
    <row r="24" spans="1:3" x14ac:dyDescent="0.25">
      <c r="A24" s="13">
        <v>121</v>
      </c>
      <c r="B24" t="s">
        <v>22</v>
      </c>
      <c r="C24" t="s">
        <v>48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89-D446-4673-BA81-B94157A027D6}">
  <dimension ref="A1:D9"/>
  <sheetViews>
    <sheetView workbookViewId="0">
      <selection activeCell="D2" sqref="D2"/>
    </sheetView>
  </sheetViews>
  <sheetFormatPr defaultRowHeight="15" x14ac:dyDescent="0.25"/>
  <cols>
    <col min="1" max="2" width="10.7109375" customWidth="1"/>
    <col min="4" max="4" width="80.7109375" customWidth="1"/>
  </cols>
  <sheetData>
    <row r="1" spans="1:4" x14ac:dyDescent="0.25">
      <c r="D1" s="2" t="s">
        <v>67</v>
      </c>
    </row>
    <row r="2" spans="1:4" ht="80.099999999999994" customHeight="1" x14ac:dyDescent="0.25">
      <c r="D2" s="19" t="s">
        <v>76</v>
      </c>
    </row>
    <row r="3" spans="1:4" ht="16.5" x14ac:dyDescent="0.3">
      <c r="D3" s="20"/>
    </row>
    <row r="4" spans="1:4" x14ac:dyDescent="0.25">
      <c r="A4" s="14" t="s">
        <v>68</v>
      </c>
      <c r="B4">
        <v>125</v>
      </c>
    </row>
    <row r="5" spans="1:4" x14ac:dyDescent="0.25">
      <c r="A5" s="14" t="s">
        <v>69</v>
      </c>
      <c r="B5">
        <v>214</v>
      </c>
    </row>
    <row r="6" spans="1:4" x14ac:dyDescent="0.25">
      <c r="A6" s="14" t="s">
        <v>70</v>
      </c>
      <c r="B6">
        <v>185</v>
      </c>
    </row>
    <row r="7" spans="1:4" x14ac:dyDescent="0.25">
      <c r="A7" s="14" t="s">
        <v>71</v>
      </c>
      <c r="B7">
        <v>119</v>
      </c>
    </row>
    <row r="8" spans="1:4" x14ac:dyDescent="0.25">
      <c r="A8" s="14" t="s">
        <v>72</v>
      </c>
      <c r="B8">
        <v>136</v>
      </c>
    </row>
    <row r="9" spans="1:4" x14ac:dyDescent="0.25">
      <c r="A9" s="2" t="s">
        <v>73</v>
      </c>
      <c r="B9" s="15" t="e">
        <f ca="1">PRŮM(B4:B8)</f>
        <v>#NAME?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2E49E-7F86-4088-8DAE-0EB4279CB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List3</vt:lpstr>
      <vt:lpstr>Zpráva scénáře</vt:lpstr>
      <vt:lpstr>Zpráva scénáře 2</vt:lpstr>
      <vt:lpstr>Prodej trubek</vt:lpstr>
      <vt:lpstr>Lakovna</vt:lpstr>
      <vt:lpstr>Svařovna</vt:lpstr>
      <vt:lpstr>Zaměstnanci</vt:lpstr>
      <vt:lpstr>Zaměstnanci (2)</vt:lpstr>
      <vt:lpstr>Poradenský sbor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Rázus</dc:creator>
  <cp:lastModifiedBy>Čopák Ondřej</cp:lastModifiedBy>
  <cp:lastPrinted>2023-12-13T19:28:31Z</cp:lastPrinted>
  <dcterms:created xsi:type="dcterms:W3CDTF">2015-06-05T18:19:34Z</dcterms:created>
  <dcterms:modified xsi:type="dcterms:W3CDTF">2023-12-13T22:14:28Z</dcterms:modified>
</cp:coreProperties>
</file>