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dhyachal.prasad\Desktop\"/>
    </mc:Choice>
  </mc:AlternateContent>
  <bookViews>
    <workbookView xWindow="0" yWindow="0" windowWidth="20460" windowHeight="7680"/>
  </bookViews>
  <sheets>
    <sheet name="12.06.02018" sheetId="50" r:id="rId1"/>
    <sheet name="11.06.18" sheetId="49" r:id="rId2"/>
    <sheet name="10.06.2018" sheetId="48" r:id="rId3"/>
    <sheet name="09.06.2018" sheetId="47" r:id="rId4"/>
    <sheet name="08.06.2018" sheetId="46" r:id="rId5"/>
    <sheet name="07.06.18" sheetId="45" r:id="rId6"/>
    <sheet name="06.06.2018" sheetId="44" r:id="rId7"/>
    <sheet name="05.06.18" sheetId="43" r:id="rId8"/>
    <sheet name="04.06.18" sheetId="42" r:id="rId9"/>
    <sheet name="03.06.18" sheetId="39" r:id="rId10"/>
    <sheet name="02.06.18" sheetId="38" r:id="rId11"/>
    <sheet name="01.06.18" sheetId="37" r:id="rId12"/>
    <sheet name="31.05.18" sheetId="3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50" l="1"/>
  <c r="H30" i="50"/>
  <c r="D30" i="50"/>
  <c r="C30" i="50"/>
  <c r="G29" i="50"/>
  <c r="H29" i="50" s="1"/>
  <c r="B29" i="50"/>
  <c r="N28" i="50"/>
  <c r="N29" i="50" s="1"/>
  <c r="J28" i="50"/>
  <c r="N27" i="50"/>
  <c r="J27" i="50"/>
  <c r="J26" i="50"/>
  <c r="J25" i="50"/>
  <c r="H24" i="50"/>
  <c r="I24" i="50" s="1"/>
  <c r="J24" i="50" s="1"/>
  <c r="H23" i="50"/>
  <c r="I23" i="50" s="1"/>
  <c r="J23" i="50" s="1"/>
  <c r="H22" i="50"/>
  <c r="I22" i="50" s="1"/>
  <c r="J22" i="50" s="1"/>
  <c r="X20" i="50"/>
  <c r="E20" i="50"/>
  <c r="J20" i="50" s="1"/>
  <c r="I20" i="50" s="1"/>
  <c r="H20" i="50" s="1"/>
  <c r="W19" i="50"/>
  <c r="O19" i="50"/>
  <c r="E19" i="50"/>
  <c r="E18" i="50"/>
  <c r="J18" i="50" s="1"/>
  <c r="E17" i="50"/>
  <c r="J17" i="50" s="1"/>
  <c r="W16" i="50"/>
  <c r="E16" i="50"/>
  <c r="J16" i="50" s="1"/>
  <c r="E15" i="50"/>
  <c r="J15" i="50" s="1"/>
  <c r="V9" i="50" s="1"/>
  <c r="E14" i="50"/>
  <c r="J14" i="50" s="1"/>
  <c r="U9" i="50" s="1"/>
  <c r="P13" i="50"/>
  <c r="S12" i="50"/>
  <c r="E12" i="50"/>
  <c r="J12" i="50" s="1"/>
  <c r="T9" i="50" s="1"/>
  <c r="B28" i="50" s="1"/>
  <c r="E11" i="50"/>
  <c r="J11" i="50" s="1"/>
  <c r="S9" i="50" s="1"/>
  <c r="B25" i="50" s="1"/>
  <c r="J10" i="50"/>
  <c r="R9" i="50" s="1"/>
  <c r="B26" i="50" s="1"/>
  <c r="E10" i="50"/>
  <c r="E9" i="50"/>
  <c r="J9" i="50" s="1"/>
  <c r="Q9" i="50" s="1"/>
  <c r="B27" i="50" s="1"/>
  <c r="W8" i="50"/>
  <c r="V8" i="50"/>
  <c r="U8" i="50"/>
  <c r="T8" i="50"/>
  <c r="S8" i="50"/>
  <c r="R8" i="50"/>
  <c r="Q8" i="50"/>
  <c r="P8" i="50"/>
  <c r="X8" i="50" s="1"/>
  <c r="O8" i="50"/>
  <c r="N8" i="50"/>
  <c r="E8" i="50"/>
  <c r="J8" i="50" s="1"/>
  <c r="P9" i="50" s="1"/>
  <c r="B22" i="50" s="1"/>
  <c r="W7" i="50"/>
  <c r="V7" i="50"/>
  <c r="U7" i="50"/>
  <c r="T7" i="50"/>
  <c r="S7" i="50"/>
  <c r="R7" i="50"/>
  <c r="Q7" i="50"/>
  <c r="P7" i="50"/>
  <c r="O7" i="50"/>
  <c r="N7" i="50"/>
  <c r="E7" i="50"/>
  <c r="J7" i="50" s="1"/>
  <c r="O9" i="50" s="1"/>
  <c r="B23" i="50" s="1"/>
  <c r="W6" i="50"/>
  <c r="W22" i="50" s="1"/>
  <c r="V6" i="50"/>
  <c r="V19" i="50" s="1"/>
  <c r="U6" i="50"/>
  <c r="U22" i="50" s="1"/>
  <c r="T6" i="50"/>
  <c r="T21" i="50" s="1"/>
  <c r="S6" i="50"/>
  <c r="S16" i="50" s="1"/>
  <c r="R6" i="50"/>
  <c r="R19" i="50" s="1"/>
  <c r="Q6" i="50"/>
  <c r="Q21" i="50" s="1"/>
  <c r="P6" i="50"/>
  <c r="P21" i="50" s="1"/>
  <c r="O6" i="50"/>
  <c r="O16" i="50" s="1"/>
  <c r="N6" i="50"/>
  <c r="N19" i="50" s="1"/>
  <c r="E6" i="50"/>
  <c r="J6" i="50" s="1"/>
  <c r="N9" i="50" s="1"/>
  <c r="J29" i="50" l="1"/>
  <c r="N30" i="50" s="1"/>
  <c r="X7" i="50"/>
  <c r="N25" i="50" s="1"/>
  <c r="U13" i="50"/>
  <c r="Q19" i="50"/>
  <c r="U12" i="50"/>
  <c r="W13" i="50"/>
  <c r="P16" i="50"/>
  <c r="S19" i="50"/>
  <c r="Q12" i="50"/>
  <c r="O12" i="50"/>
  <c r="W12" i="50"/>
  <c r="U16" i="50"/>
  <c r="U19" i="50"/>
  <c r="B30" i="50"/>
  <c r="B24" i="50"/>
  <c r="X9" i="50"/>
  <c r="N26" i="50" s="1"/>
  <c r="N21" i="50"/>
  <c r="R21" i="50"/>
  <c r="V21" i="50"/>
  <c r="V22" i="50"/>
  <c r="X22" i="50" s="1"/>
  <c r="P12" i="50"/>
  <c r="T12" i="50"/>
  <c r="Q13" i="50"/>
  <c r="V13" i="50"/>
  <c r="Q16" i="50"/>
  <c r="V16" i="50"/>
  <c r="P19" i="50"/>
  <c r="T19" i="50"/>
  <c r="O21" i="50"/>
  <c r="S21" i="50"/>
  <c r="W21" i="50"/>
  <c r="N16" i="50"/>
  <c r="X6" i="50"/>
  <c r="N24" i="50" s="1"/>
  <c r="N13" i="50"/>
  <c r="R13" i="50"/>
  <c r="R16" i="50"/>
  <c r="N12" i="50"/>
  <c r="R12" i="50"/>
  <c r="V12" i="50"/>
  <c r="O13" i="50"/>
  <c r="S13" i="50"/>
  <c r="U21" i="50"/>
  <c r="N33" i="49"/>
  <c r="H30" i="49"/>
  <c r="D30" i="49"/>
  <c r="C30" i="49"/>
  <c r="N27" i="49" s="1"/>
  <c r="G29" i="49"/>
  <c r="H29" i="49" s="1"/>
  <c r="B29" i="49"/>
  <c r="N28" i="49"/>
  <c r="N29" i="49" s="1"/>
  <c r="J28" i="49"/>
  <c r="J27" i="49"/>
  <c r="J29" i="49" s="1"/>
  <c r="J26" i="49"/>
  <c r="J25" i="49"/>
  <c r="H24" i="49"/>
  <c r="I24" i="49" s="1"/>
  <c r="J24" i="49" s="1"/>
  <c r="H23" i="49"/>
  <c r="I23" i="49" s="1"/>
  <c r="J23" i="49" s="1"/>
  <c r="H22" i="49"/>
  <c r="I22" i="49" s="1"/>
  <c r="J22" i="49" s="1"/>
  <c r="X20" i="49"/>
  <c r="E20" i="49"/>
  <c r="J20" i="49" s="1"/>
  <c r="I20" i="49" s="1"/>
  <c r="H20" i="49" s="1"/>
  <c r="V19" i="49"/>
  <c r="R19" i="49"/>
  <c r="E19" i="49"/>
  <c r="J18" i="49"/>
  <c r="E18" i="49"/>
  <c r="E17" i="49"/>
  <c r="J17" i="49" s="1"/>
  <c r="W16" i="49"/>
  <c r="S16" i="49"/>
  <c r="R16" i="49"/>
  <c r="E16" i="49"/>
  <c r="J16" i="49" s="1"/>
  <c r="E15" i="49"/>
  <c r="J15" i="49" s="1"/>
  <c r="V9" i="49" s="1"/>
  <c r="E14" i="49"/>
  <c r="J14" i="49" s="1"/>
  <c r="U9" i="49" s="1"/>
  <c r="W13" i="49"/>
  <c r="S13" i="49"/>
  <c r="R13" i="49"/>
  <c r="W12" i="49"/>
  <c r="V12" i="49"/>
  <c r="S12" i="49"/>
  <c r="R12" i="49"/>
  <c r="E12" i="49"/>
  <c r="J12" i="49" s="1"/>
  <c r="T9" i="49" s="1"/>
  <c r="B28" i="49" s="1"/>
  <c r="E11" i="49"/>
  <c r="J11" i="49" s="1"/>
  <c r="S9" i="49" s="1"/>
  <c r="B25" i="49" s="1"/>
  <c r="E10" i="49"/>
  <c r="J10" i="49" s="1"/>
  <c r="R9" i="49" s="1"/>
  <c r="B26" i="49" s="1"/>
  <c r="E9" i="49"/>
  <c r="J9" i="49" s="1"/>
  <c r="Q9" i="49" s="1"/>
  <c r="B27" i="49" s="1"/>
  <c r="W8" i="49"/>
  <c r="V8" i="49"/>
  <c r="U8" i="49"/>
  <c r="T8" i="49"/>
  <c r="S8" i="49"/>
  <c r="R8" i="49"/>
  <c r="Q8" i="49"/>
  <c r="P8" i="49"/>
  <c r="O8" i="49"/>
  <c r="N8" i="49"/>
  <c r="X8" i="49" s="1"/>
  <c r="E8" i="49"/>
  <c r="J8" i="49" s="1"/>
  <c r="P9" i="49" s="1"/>
  <c r="B22" i="49" s="1"/>
  <c r="W7" i="49"/>
  <c r="V7" i="49"/>
  <c r="U7" i="49"/>
  <c r="T7" i="49"/>
  <c r="S7" i="49"/>
  <c r="R7" i="49"/>
  <c r="Q7" i="49"/>
  <c r="P7" i="49"/>
  <c r="O7" i="49"/>
  <c r="N7" i="49"/>
  <c r="E7" i="49"/>
  <c r="J7" i="49" s="1"/>
  <c r="O9" i="49" s="1"/>
  <c r="B23" i="49" s="1"/>
  <c r="W6" i="49"/>
  <c r="W22" i="49" s="1"/>
  <c r="V6" i="49"/>
  <c r="V16" i="49" s="1"/>
  <c r="U6" i="49"/>
  <c r="U19" i="49" s="1"/>
  <c r="T6" i="49"/>
  <c r="T21" i="49" s="1"/>
  <c r="S6" i="49"/>
  <c r="S21" i="49" s="1"/>
  <c r="R6" i="49"/>
  <c r="R21" i="49" s="1"/>
  <c r="Q6" i="49"/>
  <c r="Q19" i="49" s="1"/>
  <c r="P6" i="49"/>
  <c r="P21" i="49" s="1"/>
  <c r="O6" i="49"/>
  <c r="O21" i="49" s="1"/>
  <c r="N6" i="49"/>
  <c r="N21" i="49" s="1"/>
  <c r="E6" i="49"/>
  <c r="J6" i="49" s="1"/>
  <c r="N9" i="49" s="1"/>
  <c r="F19" i="50" l="1"/>
  <c r="J19" i="50" s="1"/>
  <c r="J21" i="50" s="1"/>
  <c r="J30" i="50" s="1"/>
  <c r="X19" i="50"/>
  <c r="X12" i="50"/>
  <c r="X13" i="50"/>
  <c r="X21" i="50"/>
  <c r="X16" i="50"/>
  <c r="X7" i="49"/>
  <c r="N25" i="49" s="1"/>
  <c r="O13" i="49"/>
  <c r="O12" i="49"/>
  <c r="O16" i="49"/>
  <c r="N12" i="49"/>
  <c r="N19" i="49"/>
  <c r="N13" i="49"/>
  <c r="N16" i="49"/>
  <c r="N30" i="49"/>
  <c r="F19" i="49"/>
  <c r="J19" i="49" s="1"/>
  <c r="J21" i="49" s="1"/>
  <c r="J30" i="49" s="1"/>
  <c r="B24" i="49"/>
  <c r="B30" i="49" s="1"/>
  <c r="X9" i="49"/>
  <c r="N26" i="49" s="1"/>
  <c r="X6" i="49"/>
  <c r="N24" i="49" s="1"/>
  <c r="Q21" i="49"/>
  <c r="X21" i="49" s="1"/>
  <c r="U13" i="49"/>
  <c r="P16" i="49"/>
  <c r="X16" i="49" s="1"/>
  <c r="U16" i="49"/>
  <c r="O19" i="49"/>
  <c r="X19" i="49" s="1"/>
  <c r="S19" i="49"/>
  <c r="W19" i="49"/>
  <c r="V21" i="49"/>
  <c r="V22" i="49"/>
  <c r="U21" i="49"/>
  <c r="U22" i="49"/>
  <c r="P13" i="49"/>
  <c r="P12" i="49"/>
  <c r="T12" i="49"/>
  <c r="Q13" i="49"/>
  <c r="V13" i="49"/>
  <c r="Q16" i="49"/>
  <c r="P19" i="49"/>
  <c r="T19" i="49"/>
  <c r="W21" i="49"/>
  <c r="Q12" i="49"/>
  <c r="U12" i="49"/>
  <c r="N33" i="48"/>
  <c r="H30" i="48"/>
  <c r="D30" i="48"/>
  <c r="C30" i="48"/>
  <c r="N29" i="48"/>
  <c r="G29" i="48"/>
  <c r="H29" i="48" s="1"/>
  <c r="B29" i="48"/>
  <c r="N28" i="48"/>
  <c r="J28" i="48"/>
  <c r="N27" i="48"/>
  <c r="J27" i="48"/>
  <c r="J26" i="48"/>
  <c r="J25" i="48"/>
  <c r="H24" i="48"/>
  <c r="I24" i="48" s="1"/>
  <c r="J24" i="48" s="1"/>
  <c r="H23" i="48"/>
  <c r="I23" i="48" s="1"/>
  <c r="J23" i="48" s="1"/>
  <c r="H22" i="48"/>
  <c r="I22" i="48" s="1"/>
  <c r="J22" i="48" s="1"/>
  <c r="X20" i="48"/>
  <c r="J20" i="48"/>
  <c r="I20" i="48"/>
  <c r="H20" i="48" s="1"/>
  <c r="E20" i="48"/>
  <c r="T19" i="48"/>
  <c r="E19" i="48"/>
  <c r="E18" i="48"/>
  <c r="J18" i="48" s="1"/>
  <c r="E17" i="48"/>
  <c r="J17" i="48" s="1"/>
  <c r="U16" i="48"/>
  <c r="Q16" i="48"/>
  <c r="E16" i="48"/>
  <c r="J16" i="48" s="1"/>
  <c r="E15" i="48"/>
  <c r="J15" i="48" s="1"/>
  <c r="V9" i="48" s="1"/>
  <c r="E14" i="48"/>
  <c r="J14" i="48" s="1"/>
  <c r="U9" i="48" s="1"/>
  <c r="E12" i="48"/>
  <c r="J12" i="48" s="1"/>
  <c r="T9" i="48" s="1"/>
  <c r="B28" i="48" s="1"/>
  <c r="E11" i="48"/>
  <c r="J11" i="48" s="1"/>
  <c r="S9" i="48" s="1"/>
  <c r="B25" i="48" s="1"/>
  <c r="E10" i="48"/>
  <c r="J10" i="48" s="1"/>
  <c r="R9" i="48" s="1"/>
  <c r="B26" i="48" s="1"/>
  <c r="E9" i="48"/>
  <c r="J9" i="48" s="1"/>
  <c r="Q9" i="48" s="1"/>
  <c r="B27" i="48" s="1"/>
  <c r="W8" i="48"/>
  <c r="V8" i="48"/>
  <c r="U8" i="48"/>
  <c r="T8" i="48"/>
  <c r="S8" i="48"/>
  <c r="R8" i="48"/>
  <c r="Q8" i="48"/>
  <c r="P8" i="48"/>
  <c r="X8" i="48" s="1"/>
  <c r="O8" i="48"/>
  <c r="N8" i="48"/>
  <c r="E8" i="48"/>
  <c r="J8" i="48" s="1"/>
  <c r="P9" i="48" s="1"/>
  <c r="B22" i="48" s="1"/>
  <c r="W7" i="48"/>
  <c r="V7" i="48"/>
  <c r="U7" i="48"/>
  <c r="T7" i="48"/>
  <c r="S7" i="48"/>
  <c r="R7" i="48"/>
  <c r="Q7" i="48"/>
  <c r="P7" i="48"/>
  <c r="O7" i="48"/>
  <c r="N7" i="48"/>
  <c r="X7" i="48" s="1"/>
  <c r="N25" i="48" s="1"/>
  <c r="E7" i="48"/>
  <c r="J7" i="48" s="1"/>
  <c r="O9" i="48" s="1"/>
  <c r="B23" i="48" s="1"/>
  <c r="W6" i="48"/>
  <c r="W16" i="48" s="1"/>
  <c r="V6" i="48"/>
  <c r="V19" i="48" s="1"/>
  <c r="U6" i="48"/>
  <c r="U22" i="48" s="1"/>
  <c r="T6" i="48"/>
  <c r="T21" i="48" s="1"/>
  <c r="S6" i="48"/>
  <c r="S16" i="48" s="1"/>
  <c r="R6" i="48"/>
  <c r="R19" i="48" s="1"/>
  <c r="Q6" i="48"/>
  <c r="Q21" i="48" s="1"/>
  <c r="P6" i="48"/>
  <c r="P21" i="48" s="1"/>
  <c r="O6" i="48"/>
  <c r="O16" i="48" s="1"/>
  <c r="N6" i="48"/>
  <c r="N19" i="48" s="1"/>
  <c r="E6" i="48"/>
  <c r="J6" i="48" s="1"/>
  <c r="N9" i="48" s="1"/>
  <c r="X12" i="49" l="1"/>
  <c r="X13" i="49"/>
  <c r="X22" i="49"/>
  <c r="J29" i="48"/>
  <c r="F19" i="48" s="1"/>
  <c r="J19" i="48" s="1"/>
  <c r="J21" i="48" s="1"/>
  <c r="J30" i="48" s="1"/>
  <c r="O12" i="48"/>
  <c r="W12" i="48"/>
  <c r="P12" i="48"/>
  <c r="P13" i="48"/>
  <c r="W19" i="48"/>
  <c r="S12" i="48"/>
  <c r="Q13" i="48"/>
  <c r="P19" i="48"/>
  <c r="T12" i="48"/>
  <c r="U13" i="48"/>
  <c r="P16" i="48"/>
  <c r="S19" i="48"/>
  <c r="O19" i="48"/>
  <c r="B24" i="48"/>
  <c r="B30" i="48" s="1"/>
  <c r="X9" i="48"/>
  <c r="N26" i="48" s="1"/>
  <c r="N21" i="48"/>
  <c r="R21" i="48"/>
  <c r="V13" i="48"/>
  <c r="O21" i="48"/>
  <c r="W21" i="48"/>
  <c r="W22" i="48"/>
  <c r="X6" i="48"/>
  <c r="N24" i="48" s="1"/>
  <c r="Q12" i="48"/>
  <c r="U12" i="48"/>
  <c r="N13" i="48"/>
  <c r="R13" i="48"/>
  <c r="W13" i="48"/>
  <c r="N16" i="48"/>
  <c r="R16" i="48"/>
  <c r="Q19" i="48"/>
  <c r="U19" i="48"/>
  <c r="V21" i="48"/>
  <c r="V22" i="48"/>
  <c r="X22" i="48" s="1"/>
  <c r="V16" i="48"/>
  <c r="S21" i="48"/>
  <c r="N12" i="48"/>
  <c r="R12" i="48"/>
  <c r="V12" i="48"/>
  <c r="O13" i="48"/>
  <c r="S13" i="48"/>
  <c r="U21" i="48"/>
  <c r="N33" i="47"/>
  <c r="H30" i="47"/>
  <c r="D30" i="47"/>
  <c r="C30" i="47"/>
  <c r="G29" i="47"/>
  <c r="H29" i="47" s="1"/>
  <c r="B29" i="47"/>
  <c r="N28" i="47"/>
  <c r="N29" i="47" s="1"/>
  <c r="J28" i="47"/>
  <c r="N27" i="47"/>
  <c r="J27" i="47"/>
  <c r="J29" i="47" s="1"/>
  <c r="J26" i="47"/>
  <c r="J25" i="47"/>
  <c r="H24" i="47"/>
  <c r="I24" i="47" s="1"/>
  <c r="J24" i="47" s="1"/>
  <c r="H23" i="47"/>
  <c r="I23" i="47" s="1"/>
  <c r="J23" i="47" s="1"/>
  <c r="H22" i="47"/>
  <c r="I22" i="47" s="1"/>
  <c r="J22" i="47" s="1"/>
  <c r="V21" i="47"/>
  <c r="R21" i="47"/>
  <c r="X20" i="47"/>
  <c r="E20" i="47"/>
  <c r="J20" i="47" s="1"/>
  <c r="I20" i="47" s="1"/>
  <c r="H20" i="47" s="1"/>
  <c r="E19" i="47"/>
  <c r="E18" i="47"/>
  <c r="J18" i="47" s="1"/>
  <c r="E17" i="47"/>
  <c r="J17" i="47" s="1"/>
  <c r="E16" i="47"/>
  <c r="J16" i="47" s="1"/>
  <c r="E15" i="47"/>
  <c r="J15" i="47" s="1"/>
  <c r="V9" i="47" s="1"/>
  <c r="E14" i="47"/>
  <c r="J14" i="47" s="1"/>
  <c r="U9" i="47" s="1"/>
  <c r="N13" i="47"/>
  <c r="V12" i="47"/>
  <c r="E12" i="47"/>
  <c r="J12" i="47" s="1"/>
  <c r="T9" i="47" s="1"/>
  <c r="B28" i="47" s="1"/>
  <c r="E11" i="47"/>
  <c r="J11" i="47" s="1"/>
  <c r="S9" i="47" s="1"/>
  <c r="B25" i="47" s="1"/>
  <c r="E10" i="47"/>
  <c r="J10" i="47" s="1"/>
  <c r="R9" i="47" s="1"/>
  <c r="B26" i="47" s="1"/>
  <c r="E9" i="47"/>
  <c r="J9" i="47" s="1"/>
  <c r="Q9" i="47" s="1"/>
  <c r="B27" i="47" s="1"/>
  <c r="W8" i="47"/>
  <c r="V8" i="47"/>
  <c r="U8" i="47"/>
  <c r="T8" i="47"/>
  <c r="S8" i="47"/>
  <c r="R8" i="47"/>
  <c r="Q8" i="47"/>
  <c r="P8" i="47"/>
  <c r="O8" i="47"/>
  <c r="N8" i="47"/>
  <c r="X8" i="47" s="1"/>
  <c r="E8" i="47"/>
  <c r="J8" i="47" s="1"/>
  <c r="P9" i="47" s="1"/>
  <c r="B22" i="47" s="1"/>
  <c r="W7" i="47"/>
  <c r="V7" i="47"/>
  <c r="U7" i="47"/>
  <c r="T7" i="47"/>
  <c r="S7" i="47"/>
  <c r="R7" i="47"/>
  <c r="Q7" i="47"/>
  <c r="P7" i="47"/>
  <c r="X7" i="47" s="1"/>
  <c r="O7" i="47"/>
  <c r="N7" i="47"/>
  <c r="E7" i="47"/>
  <c r="J7" i="47" s="1"/>
  <c r="O9" i="47" s="1"/>
  <c r="B23" i="47" s="1"/>
  <c r="W6" i="47"/>
  <c r="W16" i="47" s="1"/>
  <c r="V6" i="47"/>
  <c r="V19" i="47" s="1"/>
  <c r="U6" i="47"/>
  <c r="U22" i="47" s="1"/>
  <c r="T6" i="47"/>
  <c r="T21" i="47" s="1"/>
  <c r="S6" i="47"/>
  <c r="S16" i="47" s="1"/>
  <c r="R6" i="47"/>
  <c r="R19" i="47" s="1"/>
  <c r="Q6" i="47"/>
  <c r="Q21" i="47" s="1"/>
  <c r="P6" i="47"/>
  <c r="P21" i="47" s="1"/>
  <c r="O6" i="47"/>
  <c r="O16" i="47" s="1"/>
  <c r="N6" i="47"/>
  <c r="N19" i="47" s="1"/>
  <c r="E6" i="47"/>
  <c r="J6" i="47" s="1"/>
  <c r="N9" i="47" s="1"/>
  <c r="N30" i="48" l="1"/>
  <c r="X19" i="48"/>
  <c r="X13" i="48"/>
  <c r="X12" i="48"/>
  <c r="X21" i="48"/>
  <c r="X16" i="48"/>
  <c r="R16" i="47"/>
  <c r="P16" i="47"/>
  <c r="N12" i="47"/>
  <c r="P13" i="47"/>
  <c r="R12" i="47"/>
  <c r="R13" i="47"/>
  <c r="N16" i="47"/>
  <c r="N21" i="47"/>
  <c r="V22" i="47"/>
  <c r="B24" i="47"/>
  <c r="B30" i="47" s="1"/>
  <c r="X9" i="47"/>
  <c r="N26" i="47" s="1"/>
  <c r="N25" i="47"/>
  <c r="N30" i="47"/>
  <c r="F19" i="47"/>
  <c r="J19" i="47" s="1"/>
  <c r="J21" i="47" s="1"/>
  <c r="J30" i="47" s="1"/>
  <c r="O12" i="47"/>
  <c r="S12" i="47"/>
  <c r="W12" i="47"/>
  <c r="U13" i="47"/>
  <c r="U16" i="47"/>
  <c r="O19" i="47"/>
  <c r="S19" i="47"/>
  <c r="W19" i="47"/>
  <c r="P12" i="47"/>
  <c r="T12" i="47"/>
  <c r="Q13" i="47"/>
  <c r="V13" i="47"/>
  <c r="Q16" i="47"/>
  <c r="V16" i="47"/>
  <c r="P19" i="47"/>
  <c r="T19" i="47"/>
  <c r="O21" i="47"/>
  <c r="S21" i="47"/>
  <c r="W21" i="47"/>
  <c r="W22" i="47"/>
  <c r="U12" i="47"/>
  <c r="W13" i="47"/>
  <c r="Q19" i="47"/>
  <c r="U19" i="47"/>
  <c r="Q12" i="47"/>
  <c r="X6" i="47"/>
  <c r="N24" i="47" s="1"/>
  <c r="O13" i="47"/>
  <c r="S13" i="47"/>
  <c r="U21" i="47"/>
  <c r="C10" i="46"/>
  <c r="C11" i="46"/>
  <c r="C9" i="46"/>
  <c r="C6" i="46"/>
  <c r="N33" i="46"/>
  <c r="X21" i="47" l="1"/>
  <c r="X12" i="47"/>
  <c r="X16" i="47"/>
  <c r="X13" i="47"/>
  <c r="X22" i="47"/>
  <c r="X19" i="47"/>
  <c r="H30" i="46"/>
  <c r="D30" i="46"/>
  <c r="C30" i="46"/>
  <c r="G29" i="46"/>
  <c r="H29" i="46" s="1"/>
  <c r="B29" i="46"/>
  <c r="N28" i="46"/>
  <c r="N29" i="46" s="1"/>
  <c r="J28" i="46"/>
  <c r="N27" i="46"/>
  <c r="J27" i="46"/>
  <c r="J26" i="46"/>
  <c r="J25" i="46"/>
  <c r="H24" i="46"/>
  <c r="I24" i="46" s="1"/>
  <c r="J24" i="46" s="1"/>
  <c r="H23" i="46"/>
  <c r="I23" i="46" s="1"/>
  <c r="J23" i="46" s="1"/>
  <c r="H22" i="46"/>
  <c r="I22" i="46" s="1"/>
  <c r="J22" i="46" s="1"/>
  <c r="X20" i="46"/>
  <c r="J20" i="46"/>
  <c r="I20" i="46"/>
  <c r="H20" i="46" s="1"/>
  <c r="E20" i="46"/>
  <c r="O19" i="46"/>
  <c r="E19" i="46"/>
  <c r="E18" i="46"/>
  <c r="J18" i="46" s="1"/>
  <c r="E17" i="46"/>
  <c r="J17" i="46" s="1"/>
  <c r="E16" i="46"/>
  <c r="J16" i="46" s="1"/>
  <c r="E15" i="46"/>
  <c r="J15" i="46" s="1"/>
  <c r="V9" i="46" s="1"/>
  <c r="E14" i="46"/>
  <c r="J14" i="46" s="1"/>
  <c r="U9" i="46" s="1"/>
  <c r="W12" i="46"/>
  <c r="Q12" i="46"/>
  <c r="O12" i="46"/>
  <c r="E12" i="46"/>
  <c r="J12" i="46" s="1"/>
  <c r="T9" i="46" s="1"/>
  <c r="B28" i="46" s="1"/>
  <c r="E11" i="46"/>
  <c r="J11" i="46" s="1"/>
  <c r="S9" i="46" s="1"/>
  <c r="B25" i="46" s="1"/>
  <c r="E10" i="46"/>
  <c r="E9" i="46"/>
  <c r="J9" i="46" s="1"/>
  <c r="Q9" i="46" s="1"/>
  <c r="B27" i="46" s="1"/>
  <c r="W8" i="46"/>
  <c r="V8" i="46"/>
  <c r="U8" i="46"/>
  <c r="T8" i="46"/>
  <c r="S8" i="46"/>
  <c r="R8" i="46"/>
  <c r="Q8" i="46"/>
  <c r="P8" i="46"/>
  <c r="X8" i="46" s="1"/>
  <c r="O8" i="46"/>
  <c r="N8" i="46"/>
  <c r="E8" i="46"/>
  <c r="J8" i="46" s="1"/>
  <c r="P9" i="46" s="1"/>
  <c r="B22" i="46" s="1"/>
  <c r="W7" i="46"/>
  <c r="V7" i="46"/>
  <c r="U7" i="46"/>
  <c r="T7" i="46"/>
  <c r="S7" i="46"/>
  <c r="R7" i="46"/>
  <c r="Q7" i="46"/>
  <c r="P7" i="46"/>
  <c r="O7" i="46"/>
  <c r="N7" i="46"/>
  <c r="X7" i="46" s="1"/>
  <c r="E7" i="46"/>
  <c r="J7" i="46" s="1"/>
  <c r="O9" i="46" s="1"/>
  <c r="B23" i="46" s="1"/>
  <c r="W6" i="46"/>
  <c r="W16" i="46" s="1"/>
  <c r="V6" i="46"/>
  <c r="V19" i="46" s="1"/>
  <c r="U6" i="46"/>
  <c r="U22" i="46" s="1"/>
  <c r="T6" i="46"/>
  <c r="T21" i="46" s="1"/>
  <c r="S6" i="46"/>
  <c r="S16" i="46" s="1"/>
  <c r="R6" i="46"/>
  <c r="R19" i="46" s="1"/>
  <c r="Q6" i="46"/>
  <c r="Q21" i="46" s="1"/>
  <c r="P6" i="46"/>
  <c r="P21" i="46" s="1"/>
  <c r="O6" i="46"/>
  <c r="O16" i="46" s="1"/>
  <c r="N6" i="46"/>
  <c r="N19" i="46" s="1"/>
  <c r="E6" i="46"/>
  <c r="J6" i="46" s="1"/>
  <c r="N9" i="46" s="1"/>
  <c r="J29" i="46" l="1"/>
  <c r="N30" i="46" s="1"/>
  <c r="J10" i="46"/>
  <c r="R9" i="46" s="1"/>
  <c r="B26" i="46" s="1"/>
  <c r="S12" i="46"/>
  <c r="S19" i="46"/>
  <c r="P13" i="46"/>
  <c r="U16" i="46"/>
  <c r="Q13" i="46"/>
  <c r="P12" i="46"/>
  <c r="U12" i="46"/>
  <c r="U13" i="46"/>
  <c r="P16" i="46"/>
  <c r="Q19" i="46"/>
  <c r="W19" i="46"/>
  <c r="Q16" i="46"/>
  <c r="T19" i="46"/>
  <c r="T12" i="46"/>
  <c r="P19" i="46"/>
  <c r="U19" i="46"/>
  <c r="N25" i="46"/>
  <c r="B24" i="46"/>
  <c r="B30" i="46" s="1"/>
  <c r="N21" i="46"/>
  <c r="R21" i="46"/>
  <c r="V21" i="46"/>
  <c r="V22" i="46"/>
  <c r="X22" i="46" s="1"/>
  <c r="V13" i="46"/>
  <c r="V16" i="46"/>
  <c r="O21" i="46"/>
  <c r="S21" i="46"/>
  <c r="W21" i="46"/>
  <c r="W22" i="46"/>
  <c r="X6" i="46"/>
  <c r="N24" i="46" s="1"/>
  <c r="N13" i="46"/>
  <c r="R13" i="46"/>
  <c r="W13" i="46"/>
  <c r="N16" i="46"/>
  <c r="R16" i="46"/>
  <c r="N12" i="46"/>
  <c r="R12" i="46"/>
  <c r="V12" i="46"/>
  <c r="O13" i="46"/>
  <c r="S13" i="46"/>
  <c r="U21" i="46"/>
  <c r="H30" i="45"/>
  <c r="D30" i="45"/>
  <c r="C30" i="45"/>
  <c r="N27" i="45" s="1"/>
  <c r="G29" i="45"/>
  <c r="H29" i="45" s="1"/>
  <c r="B29" i="45"/>
  <c r="N28" i="45"/>
  <c r="N29" i="45" s="1"/>
  <c r="J28" i="45"/>
  <c r="J27" i="45"/>
  <c r="J29" i="45" s="1"/>
  <c r="J26" i="45"/>
  <c r="J25" i="45"/>
  <c r="H24" i="45"/>
  <c r="I24" i="45" s="1"/>
  <c r="J24" i="45" s="1"/>
  <c r="I23" i="45"/>
  <c r="J23" i="45" s="1"/>
  <c r="H23" i="45"/>
  <c r="W22" i="45"/>
  <c r="H22" i="45"/>
  <c r="I22" i="45" s="1"/>
  <c r="J22" i="45" s="1"/>
  <c r="W21" i="45"/>
  <c r="T21" i="45"/>
  <c r="P21" i="45"/>
  <c r="O21" i="45"/>
  <c r="X20" i="45"/>
  <c r="J20" i="45"/>
  <c r="I20" i="45" s="1"/>
  <c r="H20" i="45" s="1"/>
  <c r="E20" i="45"/>
  <c r="T19" i="45"/>
  <c r="P19" i="45"/>
  <c r="E19" i="45"/>
  <c r="E18" i="45"/>
  <c r="J18" i="45" s="1"/>
  <c r="J17" i="45"/>
  <c r="E17" i="45"/>
  <c r="W16" i="45"/>
  <c r="V16" i="45"/>
  <c r="J16" i="45"/>
  <c r="E16" i="45"/>
  <c r="E15" i="45"/>
  <c r="J15" i="45" s="1"/>
  <c r="V9" i="45" s="1"/>
  <c r="E14" i="45"/>
  <c r="J14" i="45" s="1"/>
  <c r="U9" i="45" s="1"/>
  <c r="W13" i="45"/>
  <c r="V13" i="45"/>
  <c r="T12" i="45"/>
  <c r="P12" i="45"/>
  <c r="E12" i="45"/>
  <c r="J12" i="45" s="1"/>
  <c r="T9" i="45" s="1"/>
  <c r="B28" i="45" s="1"/>
  <c r="S7" i="45"/>
  <c r="E11" i="45"/>
  <c r="J11" i="45" s="1"/>
  <c r="S9" i="45" s="1"/>
  <c r="B25" i="45" s="1"/>
  <c r="E10" i="45"/>
  <c r="J10" i="45" s="1"/>
  <c r="R9" i="45" s="1"/>
  <c r="B26" i="45" s="1"/>
  <c r="E9" i="45"/>
  <c r="J9" i="45" s="1"/>
  <c r="Q9" i="45" s="1"/>
  <c r="B27" i="45" s="1"/>
  <c r="W8" i="45"/>
  <c r="V8" i="45"/>
  <c r="U8" i="45"/>
  <c r="T8" i="45"/>
  <c r="S8" i="45"/>
  <c r="R8" i="45"/>
  <c r="Q8" i="45"/>
  <c r="P8" i="45"/>
  <c r="O8" i="45"/>
  <c r="X8" i="45" s="1"/>
  <c r="N8" i="45"/>
  <c r="E8" i="45"/>
  <c r="J8" i="45" s="1"/>
  <c r="P9" i="45" s="1"/>
  <c r="B22" i="45" s="1"/>
  <c r="W7" i="45"/>
  <c r="V7" i="45"/>
  <c r="U7" i="45"/>
  <c r="T7" i="45"/>
  <c r="R7" i="45"/>
  <c r="Q7" i="45"/>
  <c r="P7" i="45"/>
  <c r="O7" i="45"/>
  <c r="N7" i="45"/>
  <c r="E7" i="45"/>
  <c r="J7" i="45" s="1"/>
  <c r="O9" i="45" s="1"/>
  <c r="B23" i="45" s="1"/>
  <c r="W6" i="45"/>
  <c r="W19" i="45" s="1"/>
  <c r="V6" i="45"/>
  <c r="V22" i="45" s="1"/>
  <c r="U6" i="45"/>
  <c r="T6" i="45"/>
  <c r="S6" i="45"/>
  <c r="S19" i="45" s="1"/>
  <c r="R6" i="45"/>
  <c r="R21" i="45" s="1"/>
  <c r="Q6" i="45"/>
  <c r="P6" i="45"/>
  <c r="P16" i="45" s="1"/>
  <c r="O6" i="45"/>
  <c r="O19" i="45" s="1"/>
  <c r="N6" i="45"/>
  <c r="N21" i="45" s="1"/>
  <c r="E6" i="45"/>
  <c r="J6" i="45" s="1"/>
  <c r="N9" i="45" s="1"/>
  <c r="F19" i="46" l="1"/>
  <c r="J19" i="46" s="1"/>
  <c r="J21" i="46" s="1"/>
  <c r="J30" i="46" s="1"/>
  <c r="X9" i="46"/>
  <c r="N26" i="46" s="1"/>
  <c r="X19" i="46"/>
  <c r="X12" i="46"/>
  <c r="X16" i="46"/>
  <c r="X21" i="46"/>
  <c r="X13" i="46"/>
  <c r="X7" i="45"/>
  <c r="N25" i="45" s="1"/>
  <c r="S21" i="45"/>
  <c r="X21" i="45" s="1"/>
  <c r="B24" i="45"/>
  <c r="B30" i="45" s="1"/>
  <c r="X9" i="45"/>
  <c r="N26" i="45" s="1"/>
  <c r="N30" i="45"/>
  <c r="F19" i="45"/>
  <c r="J19" i="45" s="1"/>
  <c r="J21" i="45" s="1"/>
  <c r="J30" i="45" s="1"/>
  <c r="U16" i="45"/>
  <c r="U13" i="45"/>
  <c r="U22" i="45"/>
  <c r="X22" i="45" s="1"/>
  <c r="U21" i="45"/>
  <c r="U19" i="45"/>
  <c r="U12" i="45"/>
  <c r="Q21" i="45"/>
  <c r="Q19" i="45"/>
  <c r="Q12" i="45"/>
  <c r="Q16" i="45"/>
  <c r="Q13" i="45"/>
  <c r="N13" i="45"/>
  <c r="R13" i="45"/>
  <c r="N16" i="45"/>
  <c r="R16" i="45"/>
  <c r="N12" i="45"/>
  <c r="R12" i="45"/>
  <c r="V12" i="45"/>
  <c r="O13" i="45"/>
  <c r="S13" i="45"/>
  <c r="O16" i="45"/>
  <c r="S16" i="45"/>
  <c r="N19" i="45"/>
  <c r="R19" i="45"/>
  <c r="V19" i="45"/>
  <c r="X6" i="45"/>
  <c r="N24" i="45" s="1"/>
  <c r="O12" i="45"/>
  <c r="S12" i="45"/>
  <c r="W12" i="45"/>
  <c r="P13" i="45"/>
  <c r="V21" i="45"/>
  <c r="F6" i="44"/>
  <c r="N7" i="44" s="1"/>
  <c r="F11" i="44"/>
  <c r="D10" i="44"/>
  <c r="E10" i="44" s="1"/>
  <c r="J10" i="44" s="1"/>
  <c r="R9" i="44" s="1"/>
  <c r="B26" i="44" s="1"/>
  <c r="H30" i="44"/>
  <c r="D30" i="44"/>
  <c r="C30" i="44"/>
  <c r="G29" i="44"/>
  <c r="H29" i="44" s="1"/>
  <c r="B29" i="44"/>
  <c r="N28" i="44"/>
  <c r="N29" i="44" s="1"/>
  <c r="J28" i="44"/>
  <c r="N27" i="44"/>
  <c r="J27" i="44"/>
  <c r="J26" i="44"/>
  <c r="J25" i="44"/>
  <c r="H24" i="44"/>
  <c r="I24" i="44" s="1"/>
  <c r="J24" i="44" s="1"/>
  <c r="H23" i="44"/>
  <c r="I23" i="44" s="1"/>
  <c r="J23" i="44" s="1"/>
  <c r="H22" i="44"/>
  <c r="I22" i="44" s="1"/>
  <c r="J22" i="44" s="1"/>
  <c r="X20" i="44"/>
  <c r="J20" i="44"/>
  <c r="I20" i="44"/>
  <c r="H20" i="44"/>
  <c r="E20" i="44"/>
  <c r="W19" i="44"/>
  <c r="E19" i="44"/>
  <c r="E18" i="44"/>
  <c r="J18" i="44" s="1"/>
  <c r="E17" i="44"/>
  <c r="J17" i="44" s="1"/>
  <c r="P16" i="44"/>
  <c r="E16" i="44"/>
  <c r="J16" i="44" s="1"/>
  <c r="E15" i="44"/>
  <c r="J15" i="44" s="1"/>
  <c r="V9" i="44" s="1"/>
  <c r="E14" i="44"/>
  <c r="J14" i="44" s="1"/>
  <c r="U9" i="44" s="1"/>
  <c r="W12" i="44"/>
  <c r="E12" i="44"/>
  <c r="J12" i="44" s="1"/>
  <c r="T9" i="44" s="1"/>
  <c r="B28" i="44" s="1"/>
  <c r="E11" i="44"/>
  <c r="E9" i="44"/>
  <c r="J9" i="44" s="1"/>
  <c r="Q9" i="44" s="1"/>
  <c r="B27" i="44" s="1"/>
  <c r="W8" i="44"/>
  <c r="V8" i="44"/>
  <c r="U8" i="44"/>
  <c r="T8" i="44"/>
  <c r="S8" i="44"/>
  <c r="R8" i="44"/>
  <c r="Q8" i="44"/>
  <c r="P8" i="44"/>
  <c r="O8" i="44"/>
  <c r="X8" i="44" s="1"/>
  <c r="N8" i="44"/>
  <c r="E8" i="44"/>
  <c r="J8" i="44" s="1"/>
  <c r="P9" i="44" s="1"/>
  <c r="B22" i="44" s="1"/>
  <c r="W7" i="44"/>
  <c r="V7" i="44"/>
  <c r="U7" i="44"/>
  <c r="T7" i="44"/>
  <c r="S7" i="44"/>
  <c r="R7" i="44"/>
  <c r="Q7" i="44"/>
  <c r="P7" i="44"/>
  <c r="O7" i="44"/>
  <c r="E7" i="44"/>
  <c r="J7" i="44" s="1"/>
  <c r="O9" i="44" s="1"/>
  <c r="B23" i="44" s="1"/>
  <c r="W6" i="44"/>
  <c r="W16" i="44" s="1"/>
  <c r="V6" i="44"/>
  <c r="V16" i="44" s="1"/>
  <c r="U6" i="44"/>
  <c r="U19" i="44" s="1"/>
  <c r="T6" i="44"/>
  <c r="T21" i="44" s="1"/>
  <c r="S6" i="44"/>
  <c r="S21" i="44" s="1"/>
  <c r="Q6" i="44"/>
  <c r="Q19" i="44" s="1"/>
  <c r="P6" i="44"/>
  <c r="P21" i="44" s="1"/>
  <c r="O6" i="44"/>
  <c r="O21" i="44" s="1"/>
  <c r="N6" i="44"/>
  <c r="N16" i="44" s="1"/>
  <c r="E6" i="44"/>
  <c r="J6" i="44" s="1"/>
  <c r="N9" i="44" s="1"/>
  <c r="X12" i="45" l="1"/>
  <c r="X13" i="45"/>
  <c r="X19" i="45"/>
  <c r="X16" i="45"/>
  <c r="J29" i="44"/>
  <c r="N30" i="44" s="1"/>
  <c r="X7" i="44"/>
  <c r="N25" i="44" s="1"/>
  <c r="J11" i="44"/>
  <c r="S9" i="44" s="1"/>
  <c r="B25" i="44" s="1"/>
  <c r="R6" i="44"/>
  <c r="R21" i="44" s="1"/>
  <c r="N12" i="44"/>
  <c r="S12" i="44"/>
  <c r="O13" i="44"/>
  <c r="S16" i="44"/>
  <c r="N19" i="44"/>
  <c r="S19" i="44"/>
  <c r="O12" i="44"/>
  <c r="T12" i="44"/>
  <c r="P13" i="44"/>
  <c r="O19" i="44"/>
  <c r="T19" i="44"/>
  <c r="P12" i="44"/>
  <c r="V12" i="44"/>
  <c r="S13" i="44"/>
  <c r="O16" i="44"/>
  <c r="P19" i="44"/>
  <c r="V19" i="44"/>
  <c r="X9" i="44"/>
  <c r="N26" i="44" s="1"/>
  <c r="B24" i="44"/>
  <c r="F19" i="44"/>
  <c r="J19" i="44" s="1"/>
  <c r="J21" i="44" s="1"/>
  <c r="J30" i="44" s="1"/>
  <c r="Q21" i="44"/>
  <c r="U21" i="44"/>
  <c r="U22" i="44"/>
  <c r="X22" i="44" s="1"/>
  <c r="U13" i="44"/>
  <c r="U16" i="44"/>
  <c r="N21" i="44"/>
  <c r="V21" i="44"/>
  <c r="V22" i="44"/>
  <c r="Q13" i="44"/>
  <c r="V13" i="44"/>
  <c r="Q16" i="44"/>
  <c r="W21" i="44"/>
  <c r="W22" i="44"/>
  <c r="Q12" i="44"/>
  <c r="U12" i="44"/>
  <c r="N13" i="44"/>
  <c r="W13" i="44"/>
  <c r="H30" i="43"/>
  <c r="D30" i="43"/>
  <c r="C30" i="43"/>
  <c r="G29" i="43"/>
  <c r="H29" i="43" s="1"/>
  <c r="B29" i="43"/>
  <c r="N28" i="43"/>
  <c r="N29" i="43" s="1"/>
  <c r="J28" i="43"/>
  <c r="N27" i="43"/>
  <c r="J27" i="43"/>
  <c r="J29" i="43" s="1"/>
  <c r="J26" i="43"/>
  <c r="J25" i="43"/>
  <c r="H24" i="43"/>
  <c r="I24" i="43" s="1"/>
  <c r="J24" i="43" s="1"/>
  <c r="H23" i="43"/>
  <c r="I23" i="43" s="1"/>
  <c r="J23" i="43" s="1"/>
  <c r="H22" i="43"/>
  <c r="I22" i="43" s="1"/>
  <c r="J22" i="43" s="1"/>
  <c r="X20" i="43"/>
  <c r="E20" i="43"/>
  <c r="J20" i="43" s="1"/>
  <c r="I20" i="43" s="1"/>
  <c r="H20" i="43" s="1"/>
  <c r="V19" i="43"/>
  <c r="R19" i="43"/>
  <c r="E19" i="43"/>
  <c r="E18" i="43"/>
  <c r="J18" i="43" s="1"/>
  <c r="E17" i="43"/>
  <c r="J17" i="43" s="1"/>
  <c r="E16" i="43"/>
  <c r="J16" i="43" s="1"/>
  <c r="E15" i="43"/>
  <c r="J15" i="43" s="1"/>
  <c r="V9" i="43" s="1"/>
  <c r="E14" i="43"/>
  <c r="J14" i="43" s="1"/>
  <c r="U9" i="43" s="1"/>
  <c r="V12" i="43"/>
  <c r="E12" i="43"/>
  <c r="J12" i="43" s="1"/>
  <c r="T9" i="43" s="1"/>
  <c r="B28" i="43" s="1"/>
  <c r="E11" i="43"/>
  <c r="J11" i="43" s="1"/>
  <c r="S9" i="43" s="1"/>
  <c r="B25" i="43" s="1"/>
  <c r="E10" i="43"/>
  <c r="J10" i="43" s="1"/>
  <c r="R9" i="43" s="1"/>
  <c r="B26" i="43" s="1"/>
  <c r="E9" i="43"/>
  <c r="J9" i="43" s="1"/>
  <c r="Q9" i="43" s="1"/>
  <c r="B27" i="43" s="1"/>
  <c r="W8" i="43"/>
  <c r="V8" i="43"/>
  <c r="U8" i="43"/>
  <c r="T8" i="43"/>
  <c r="S8" i="43"/>
  <c r="R8" i="43"/>
  <c r="Q8" i="43"/>
  <c r="P8" i="43"/>
  <c r="O8" i="43"/>
  <c r="X8" i="43" s="1"/>
  <c r="N8" i="43"/>
  <c r="E8" i="43"/>
  <c r="J8" i="43" s="1"/>
  <c r="P9" i="43" s="1"/>
  <c r="B22" i="43" s="1"/>
  <c r="W7" i="43"/>
  <c r="V7" i="43"/>
  <c r="U7" i="43"/>
  <c r="T7" i="43"/>
  <c r="S7" i="43"/>
  <c r="R7" i="43"/>
  <c r="Q7" i="43"/>
  <c r="P7" i="43"/>
  <c r="O7" i="43"/>
  <c r="N7" i="43"/>
  <c r="E7" i="43"/>
  <c r="J7" i="43" s="1"/>
  <c r="O9" i="43" s="1"/>
  <c r="B23" i="43" s="1"/>
  <c r="W6" i="43"/>
  <c r="W16" i="43" s="1"/>
  <c r="V6" i="43"/>
  <c r="V16" i="43" s="1"/>
  <c r="U6" i="43"/>
  <c r="U19" i="43" s="1"/>
  <c r="T6" i="43"/>
  <c r="T21" i="43" s="1"/>
  <c r="S6" i="43"/>
  <c r="S21" i="43" s="1"/>
  <c r="R6" i="43"/>
  <c r="R16" i="43" s="1"/>
  <c r="Q6" i="43"/>
  <c r="Q19" i="43" s="1"/>
  <c r="P6" i="43"/>
  <c r="P21" i="43" s="1"/>
  <c r="O6" i="43"/>
  <c r="O21" i="43" s="1"/>
  <c r="N6" i="43"/>
  <c r="N16" i="43" s="1"/>
  <c r="E6" i="43"/>
  <c r="J6" i="43" s="1"/>
  <c r="N9" i="43" s="1"/>
  <c r="B30" i="44" l="1"/>
  <c r="X16" i="44"/>
  <c r="R13" i="44"/>
  <c r="X6" i="44"/>
  <c r="N24" i="44" s="1"/>
  <c r="X12" i="44"/>
  <c r="R16" i="44"/>
  <c r="R19" i="44"/>
  <c r="X19" i="44" s="1"/>
  <c r="R12" i="44"/>
  <c r="X13" i="44"/>
  <c r="X21" i="44"/>
  <c r="S13" i="43"/>
  <c r="S16" i="43"/>
  <c r="X7" i="43"/>
  <c r="N25" i="43" s="1"/>
  <c r="R12" i="43"/>
  <c r="X12" i="43" s="1"/>
  <c r="O13" i="43"/>
  <c r="O16" i="43"/>
  <c r="N12" i="43"/>
  <c r="N19" i="43"/>
  <c r="N30" i="43"/>
  <c r="F19" i="43"/>
  <c r="J19" i="43" s="1"/>
  <c r="J21" i="43" s="1"/>
  <c r="J30" i="43" s="1"/>
  <c r="X9" i="43"/>
  <c r="N26" i="43" s="1"/>
  <c r="B24" i="43"/>
  <c r="B30" i="43" s="1"/>
  <c r="O12" i="43"/>
  <c r="S12" i="43"/>
  <c r="W12" i="43"/>
  <c r="P13" i="43"/>
  <c r="U13" i="43"/>
  <c r="P16" i="43"/>
  <c r="U16" i="43"/>
  <c r="O19" i="43"/>
  <c r="S19" i="43"/>
  <c r="W19" i="43"/>
  <c r="N21" i="43"/>
  <c r="R21" i="43"/>
  <c r="V21" i="43"/>
  <c r="V22" i="43"/>
  <c r="Q21" i="43"/>
  <c r="U22" i="43"/>
  <c r="P12" i="43"/>
  <c r="T12" i="43"/>
  <c r="Q13" i="43"/>
  <c r="V13" i="43"/>
  <c r="Q16" i="43"/>
  <c r="P19" i="43"/>
  <c r="T19" i="43"/>
  <c r="W21" i="43"/>
  <c r="W22" i="43"/>
  <c r="U21" i="43"/>
  <c r="X6" i="43"/>
  <c r="N24" i="43" s="1"/>
  <c r="Q12" i="43"/>
  <c r="U12" i="43"/>
  <c r="N13" i="43"/>
  <c r="R13" i="43"/>
  <c r="W13" i="43"/>
  <c r="H30" i="42"/>
  <c r="D30" i="42"/>
  <c r="C30" i="42"/>
  <c r="N27" i="42" s="1"/>
  <c r="G29" i="42"/>
  <c r="H29" i="42" s="1"/>
  <c r="B29" i="42"/>
  <c r="N28" i="42"/>
  <c r="N29" i="42" s="1"/>
  <c r="J28" i="42"/>
  <c r="J27" i="42"/>
  <c r="J29" i="42" s="1"/>
  <c r="J26" i="42"/>
  <c r="J25" i="42"/>
  <c r="H24" i="42"/>
  <c r="I24" i="42" s="1"/>
  <c r="J24" i="42" s="1"/>
  <c r="H23" i="42"/>
  <c r="I23" i="42" s="1"/>
  <c r="J23" i="42" s="1"/>
  <c r="H22" i="42"/>
  <c r="I22" i="42" s="1"/>
  <c r="J22" i="42" s="1"/>
  <c r="X20" i="42"/>
  <c r="E20" i="42"/>
  <c r="J20" i="42" s="1"/>
  <c r="I20" i="42" s="1"/>
  <c r="H20" i="42" s="1"/>
  <c r="U19" i="42"/>
  <c r="Q19" i="42"/>
  <c r="E19" i="42"/>
  <c r="E18" i="42"/>
  <c r="J18" i="42" s="1"/>
  <c r="E17" i="42"/>
  <c r="J17" i="42" s="1"/>
  <c r="W16" i="42"/>
  <c r="E16" i="42"/>
  <c r="J16" i="42" s="1"/>
  <c r="E15" i="42"/>
  <c r="J15" i="42" s="1"/>
  <c r="V9" i="42" s="1"/>
  <c r="E14" i="42"/>
  <c r="J14" i="42" s="1"/>
  <c r="U9" i="42" s="1"/>
  <c r="W13" i="42"/>
  <c r="N13" i="42"/>
  <c r="U12" i="42"/>
  <c r="Q12" i="42"/>
  <c r="J12" i="42"/>
  <c r="T9" i="42" s="1"/>
  <c r="B28" i="42" s="1"/>
  <c r="E12" i="42"/>
  <c r="J11" i="42"/>
  <c r="S9" i="42" s="1"/>
  <c r="B25" i="42" s="1"/>
  <c r="E11" i="42"/>
  <c r="E10" i="42"/>
  <c r="J10" i="42" s="1"/>
  <c r="R9" i="42" s="1"/>
  <c r="B26" i="42" s="1"/>
  <c r="J9" i="42"/>
  <c r="Q9" i="42" s="1"/>
  <c r="B27" i="42" s="1"/>
  <c r="E9" i="42"/>
  <c r="W8" i="42"/>
  <c r="V8" i="42"/>
  <c r="U8" i="42"/>
  <c r="T8" i="42"/>
  <c r="S8" i="42"/>
  <c r="R8" i="42"/>
  <c r="Q8" i="42"/>
  <c r="P8" i="42"/>
  <c r="O8" i="42"/>
  <c r="N8" i="42"/>
  <c r="X8" i="42" s="1"/>
  <c r="E8" i="42"/>
  <c r="J8" i="42" s="1"/>
  <c r="P9" i="42" s="1"/>
  <c r="B22" i="42" s="1"/>
  <c r="W7" i="42"/>
  <c r="V7" i="42"/>
  <c r="U7" i="42"/>
  <c r="T7" i="42"/>
  <c r="S7" i="42"/>
  <c r="R7" i="42"/>
  <c r="Q7" i="42"/>
  <c r="P7" i="42"/>
  <c r="O7" i="42"/>
  <c r="N7" i="42"/>
  <c r="X7" i="42" s="1"/>
  <c r="E7" i="42"/>
  <c r="J7" i="42" s="1"/>
  <c r="O9" i="42" s="1"/>
  <c r="B23" i="42" s="1"/>
  <c r="W6" i="42"/>
  <c r="W22" i="42" s="1"/>
  <c r="V6" i="42"/>
  <c r="V16" i="42" s="1"/>
  <c r="U6" i="42"/>
  <c r="U16" i="42" s="1"/>
  <c r="T6" i="42"/>
  <c r="T19" i="42" s="1"/>
  <c r="S6" i="42"/>
  <c r="S21" i="42" s="1"/>
  <c r="R6" i="42"/>
  <c r="R21" i="42" s="1"/>
  <c r="Q6" i="42"/>
  <c r="Q16" i="42" s="1"/>
  <c r="P6" i="42"/>
  <c r="P19" i="42" s="1"/>
  <c r="O6" i="42"/>
  <c r="O21" i="42" s="1"/>
  <c r="N6" i="42"/>
  <c r="N21" i="42" s="1"/>
  <c r="E6" i="42"/>
  <c r="J6" i="42" s="1"/>
  <c r="N9" i="42" s="1"/>
  <c r="X16" i="43" l="1"/>
  <c r="X19" i="43"/>
  <c r="X21" i="43"/>
  <c r="X13" i="43"/>
  <c r="X22" i="43"/>
  <c r="N16" i="42"/>
  <c r="R13" i="42"/>
  <c r="R16" i="42"/>
  <c r="F19" i="42"/>
  <c r="J19" i="42" s="1"/>
  <c r="J21" i="42" s="1"/>
  <c r="N30" i="42"/>
  <c r="X9" i="42"/>
  <c r="N26" i="42" s="1"/>
  <c r="B24" i="42"/>
  <c r="B30" i="42" s="1"/>
  <c r="N25" i="42"/>
  <c r="J30" i="42"/>
  <c r="X6" i="42"/>
  <c r="N24" i="42" s="1"/>
  <c r="P21" i="42"/>
  <c r="X21" i="42" s="1"/>
  <c r="N12" i="42"/>
  <c r="R12" i="42"/>
  <c r="V12" i="42"/>
  <c r="O13" i="42"/>
  <c r="S13" i="42"/>
  <c r="O16" i="42"/>
  <c r="S16" i="42"/>
  <c r="N19" i="42"/>
  <c r="R19" i="42"/>
  <c r="V19" i="42"/>
  <c r="Q21" i="42"/>
  <c r="U21" i="42"/>
  <c r="U22" i="42"/>
  <c r="X22" i="42" s="1"/>
  <c r="O12" i="42"/>
  <c r="S12" i="42"/>
  <c r="W12" i="42"/>
  <c r="P13" i="42"/>
  <c r="U13" i="42"/>
  <c r="P16" i="42"/>
  <c r="O19" i="42"/>
  <c r="S19" i="42"/>
  <c r="W19" i="42"/>
  <c r="V21" i="42"/>
  <c r="V22" i="42"/>
  <c r="T21" i="42"/>
  <c r="P12" i="42"/>
  <c r="T12" i="42"/>
  <c r="Q13" i="42"/>
  <c r="V13" i="42"/>
  <c r="W21" i="42"/>
  <c r="H30" i="39"/>
  <c r="D30" i="39"/>
  <c r="C30" i="39"/>
  <c r="N27" i="39" s="1"/>
  <c r="G29" i="39"/>
  <c r="H29" i="39" s="1"/>
  <c r="B29" i="39"/>
  <c r="N28" i="39"/>
  <c r="N29" i="39" s="1"/>
  <c r="J28" i="39"/>
  <c r="J27" i="39"/>
  <c r="J29" i="39" s="1"/>
  <c r="J26" i="39"/>
  <c r="J25" i="39"/>
  <c r="H24" i="39"/>
  <c r="I24" i="39" s="1"/>
  <c r="J24" i="39" s="1"/>
  <c r="H23" i="39"/>
  <c r="I23" i="39" s="1"/>
  <c r="J23" i="39" s="1"/>
  <c r="H22" i="39"/>
  <c r="I22" i="39" s="1"/>
  <c r="J22" i="39" s="1"/>
  <c r="X20" i="39"/>
  <c r="J20" i="39"/>
  <c r="I20" i="39" s="1"/>
  <c r="H20" i="39" s="1"/>
  <c r="E20" i="39"/>
  <c r="V19" i="39"/>
  <c r="R19" i="39"/>
  <c r="E19" i="39"/>
  <c r="E18" i="39"/>
  <c r="J18" i="39" s="1"/>
  <c r="E17" i="39"/>
  <c r="J17" i="39" s="1"/>
  <c r="V16" i="39"/>
  <c r="J16" i="39"/>
  <c r="E16" i="39"/>
  <c r="E15" i="39"/>
  <c r="J15" i="39" s="1"/>
  <c r="V9" i="39" s="1"/>
  <c r="J14" i="39"/>
  <c r="U9" i="39" s="1"/>
  <c r="E14" i="39"/>
  <c r="V13" i="39"/>
  <c r="V12" i="39"/>
  <c r="T12" i="39"/>
  <c r="P12" i="39"/>
  <c r="E12" i="39"/>
  <c r="J12" i="39" s="1"/>
  <c r="T9" i="39" s="1"/>
  <c r="B28" i="39" s="1"/>
  <c r="E11" i="39"/>
  <c r="J11" i="39" s="1"/>
  <c r="S9" i="39" s="1"/>
  <c r="B25" i="39" s="1"/>
  <c r="E10" i="39"/>
  <c r="J10" i="39" s="1"/>
  <c r="R9" i="39" s="1"/>
  <c r="B26" i="39" s="1"/>
  <c r="E9" i="39"/>
  <c r="J9" i="39" s="1"/>
  <c r="Q9" i="39" s="1"/>
  <c r="B27" i="39" s="1"/>
  <c r="W8" i="39"/>
  <c r="V8" i="39"/>
  <c r="U8" i="39"/>
  <c r="T8" i="39"/>
  <c r="S8" i="39"/>
  <c r="R8" i="39"/>
  <c r="Q8" i="39"/>
  <c r="P8" i="39"/>
  <c r="O8" i="39"/>
  <c r="N8" i="39"/>
  <c r="X8" i="39" s="1"/>
  <c r="E8" i="39"/>
  <c r="J8" i="39" s="1"/>
  <c r="P9" i="39" s="1"/>
  <c r="B22" i="39" s="1"/>
  <c r="X7" i="39"/>
  <c r="N25" i="39" s="1"/>
  <c r="W7" i="39"/>
  <c r="V7" i="39"/>
  <c r="U7" i="39"/>
  <c r="T7" i="39"/>
  <c r="S7" i="39"/>
  <c r="R7" i="39"/>
  <c r="Q7" i="39"/>
  <c r="P7" i="39"/>
  <c r="O7" i="39"/>
  <c r="N7" i="39"/>
  <c r="E7" i="39"/>
  <c r="J7" i="39" s="1"/>
  <c r="O9" i="39" s="1"/>
  <c r="B23" i="39" s="1"/>
  <c r="W6" i="39"/>
  <c r="W16" i="39" s="1"/>
  <c r="V6" i="39"/>
  <c r="V22" i="39" s="1"/>
  <c r="U6" i="39"/>
  <c r="U19" i="39" s="1"/>
  <c r="T6" i="39"/>
  <c r="T21" i="39" s="1"/>
  <c r="S6" i="39"/>
  <c r="S21" i="39" s="1"/>
  <c r="R6" i="39"/>
  <c r="R21" i="39" s="1"/>
  <c r="Q6" i="39"/>
  <c r="Q19" i="39" s="1"/>
  <c r="P6" i="39"/>
  <c r="P21" i="39" s="1"/>
  <c r="O6" i="39"/>
  <c r="N6" i="39"/>
  <c r="N21" i="39" s="1"/>
  <c r="E6" i="39"/>
  <c r="J6" i="39" s="1"/>
  <c r="N9" i="39" s="1"/>
  <c r="X16" i="42" l="1"/>
  <c r="X13" i="42"/>
  <c r="X12" i="42"/>
  <c r="X19" i="42"/>
  <c r="R13" i="39"/>
  <c r="R12" i="39"/>
  <c r="R16" i="39"/>
  <c r="N19" i="39"/>
  <c r="X6" i="39"/>
  <c r="N24" i="39" s="1"/>
  <c r="N12" i="39"/>
  <c r="N13" i="39"/>
  <c r="N16" i="39"/>
  <c r="X9" i="39"/>
  <c r="N26" i="39" s="1"/>
  <c r="B24" i="39"/>
  <c r="B30" i="39" s="1"/>
  <c r="N30" i="39"/>
  <c r="F19" i="39"/>
  <c r="J19" i="39" s="1"/>
  <c r="J21" i="39" s="1"/>
  <c r="J30" i="39" s="1"/>
  <c r="O13" i="39"/>
  <c r="S13" i="39"/>
  <c r="O16" i="39"/>
  <c r="S16" i="39"/>
  <c r="Q21" i="39"/>
  <c r="U21" i="39"/>
  <c r="U22" i="39"/>
  <c r="O12" i="39"/>
  <c r="S12" i="39"/>
  <c r="W12" i="39"/>
  <c r="P13" i="39"/>
  <c r="U13" i="39"/>
  <c r="P16" i="39"/>
  <c r="U16" i="39"/>
  <c r="O19" i="39"/>
  <c r="S19" i="39"/>
  <c r="W19" i="39"/>
  <c r="V21" i="39"/>
  <c r="Q16" i="39"/>
  <c r="P19" i="39"/>
  <c r="X19" i="39" s="1"/>
  <c r="T19" i="39"/>
  <c r="O21" i="39"/>
  <c r="W21" i="39"/>
  <c r="W22" i="39"/>
  <c r="Q13" i="39"/>
  <c r="Q12" i="39"/>
  <c r="U12" i="39"/>
  <c r="W13" i="39"/>
  <c r="H30" i="38"/>
  <c r="D30" i="38"/>
  <c r="C30" i="38"/>
  <c r="N27" i="38" s="1"/>
  <c r="G29" i="38"/>
  <c r="H29" i="38" s="1"/>
  <c r="B29" i="38"/>
  <c r="N28" i="38"/>
  <c r="N29" i="38" s="1"/>
  <c r="J28" i="38"/>
  <c r="J27" i="38"/>
  <c r="J29" i="38" s="1"/>
  <c r="J26" i="38"/>
  <c r="J25" i="38"/>
  <c r="H24" i="38"/>
  <c r="I24" i="38" s="1"/>
  <c r="J24" i="38" s="1"/>
  <c r="H23" i="38"/>
  <c r="I23" i="38" s="1"/>
  <c r="J23" i="38" s="1"/>
  <c r="H22" i="38"/>
  <c r="I22" i="38" s="1"/>
  <c r="J22" i="38" s="1"/>
  <c r="X20" i="38"/>
  <c r="J20" i="38"/>
  <c r="I20" i="38" s="1"/>
  <c r="H20" i="38" s="1"/>
  <c r="E20" i="38"/>
  <c r="V19" i="38"/>
  <c r="T19" i="38"/>
  <c r="R19" i="38"/>
  <c r="P19" i="38"/>
  <c r="E19" i="38"/>
  <c r="J18" i="38"/>
  <c r="E18" i="38"/>
  <c r="J17" i="38"/>
  <c r="E17" i="38"/>
  <c r="V16" i="38"/>
  <c r="E16" i="38"/>
  <c r="J16" i="38" s="1"/>
  <c r="E15" i="38"/>
  <c r="J15" i="38" s="1"/>
  <c r="V9" i="38" s="1"/>
  <c r="E14" i="38"/>
  <c r="J14" i="38" s="1"/>
  <c r="U9" i="38" s="1"/>
  <c r="V13" i="38"/>
  <c r="V12" i="38"/>
  <c r="T12" i="38"/>
  <c r="R12" i="38"/>
  <c r="P12" i="38"/>
  <c r="E12" i="38"/>
  <c r="J12" i="38" s="1"/>
  <c r="T9" i="38" s="1"/>
  <c r="B28" i="38" s="1"/>
  <c r="E11" i="38"/>
  <c r="J11" i="38" s="1"/>
  <c r="S9" i="38" s="1"/>
  <c r="B25" i="38" s="1"/>
  <c r="E10" i="38"/>
  <c r="J10" i="38" s="1"/>
  <c r="R9" i="38" s="1"/>
  <c r="B26" i="38" s="1"/>
  <c r="E9" i="38"/>
  <c r="J9" i="38" s="1"/>
  <c r="Q9" i="38" s="1"/>
  <c r="B27" i="38" s="1"/>
  <c r="W8" i="38"/>
  <c r="V8" i="38"/>
  <c r="U8" i="38"/>
  <c r="T8" i="38"/>
  <c r="S8" i="38"/>
  <c r="R8" i="38"/>
  <c r="Q8" i="38"/>
  <c r="P8" i="38"/>
  <c r="O8" i="38"/>
  <c r="N8" i="38"/>
  <c r="X8" i="38" s="1"/>
  <c r="J8" i="38"/>
  <c r="P9" i="38" s="1"/>
  <c r="B22" i="38" s="1"/>
  <c r="E8" i="38"/>
  <c r="X7" i="38"/>
  <c r="W7" i="38"/>
  <c r="V7" i="38"/>
  <c r="U7" i="38"/>
  <c r="T7" i="38"/>
  <c r="S7" i="38"/>
  <c r="R7" i="38"/>
  <c r="Q7" i="38"/>
  <c r="P7" i="38"/>
  <c r="O7" i="38"/>
  <c r="N7" i="38"/>
  <c r="E7" i="38"/>
  <c r="J7" i="38" s="1"/>
  <c r="O9" i="38" s="1"/>
  <c r="B23" i="38" s="1"/>
  <c r="W6" i="38"/>
  <c r="W16" i="38" s="1"/>
  <c r="V6" i="38"/>
  <c r="V22" i="38" s="1"/>
  <c r="U6" i="38"/>
  <c r="U19" i="38" s="1"/>
  <c r="T6" i="38"/>
  <c r="T21" i="38" s="1"/>
  <c r="S6" i="38"/>
  <c r="S21" i="38" s="1"/>
  <c r="R6" i="38"/>
  <c r="R16" i="38" s="1"/>
  <c r="Q6" i="38"/>
  <c r="Q19" i="38" s="1"/>
  <c r="P6" i="38"/>
  <c r="P21" i="38" s="1"/>
  <c r="O6" i="38"/>
  <c r="N6" i="38"/>
  <c r="N16" i="38" s="1"/>
  <c r="E6" i="38"/>
  <c r="J6" i="38" s="1"/>
  <c r="N9" i="38" s="1"/>
  <c r="X12" i="39" l="1"/>
  <c r="X21" i="39"/>
  <c r="X13" i="39"/>
  <c r="X22" i="39"/>
  <c r="X16" i="39"/>
  <c r="X6" i="38"/>
  <c r="N24" i="38" s="1"/>
  <c r="N19" i="38"/>
  <c r="N12" i="38"/>
  <c r="X9" i="38"/>
  <c r="N26" i="38" s="1"/>
  <c r="B24" i="38"/>
  <c r="B30" i="38" s="1"/>
  <c r="N25" i="38"/>
  <c r="N30" i="38"/>
  <c r="F19" i="38"/>
  <c r="J19" i="38" s="1"/>
  <c r="J21" i="38" s="1"/>
  <c r="J30" i="38"/>
  <c r="O13" i="38"/>
  <c r="S13" i="38"/>
  <c r="O16" i="38"/>
  <c r="S16" i="38"/>
  <c r="Q21" i="38"/>
  <c r="U21" i="38"/>
  <c r="U22" i="38"/>
  <c r="O12" i="38"/>
  <c r="S12" i="38"/>
  <c r="W12" i="38"/>
  <c r="P13" i="38"/>
  <c r="U13" i="38"/>
  <c r="P16" i="38"/>
  <c r="U16" i="38"/>
  <c r="O19" i="38"/>
  <c r="S19" i="38"/>
  <c r="W19" i="38"/>
  <c r="N21" i="38"/>
  <c r="R21" i="38"/>
  <c r="V21" i="38"/>
  <c r="O21" i="38"/>
  <c r="W21" i="38"/>
  <c r="W22" i="38"/>
  <c r="Q13" i="38"/>
  <c r="Q16" i="38"/>
  <c r="Q12" i="38"/>
  <c r="U12" i="38"/>
  <c r="N13" i="38"/>
  <c r="R13" i="38"/>
  <c r="W13" i="38"/>
  <c r="H30" i="37"/>
  <c r="D30" i="37"/>
  <c r="C30" i="37"/>
  <c r="N27" i="37" s="1"/>
  <c r="G29" i="37"/>
  <c r="H29" i="37" s="1"/>
  <c r="B29" i="37"/>
  <c r="N28" i="37"/>
  <c r="N29" i="37" s="1"/>
  <c r="J28" i="37"/>
  <c r="J27" i="37"/>
  <c r="J29" i="37" s="1"/>
  <c r="J26" i="37"/>
  <c r="J25" i="37"/>
  <c r="H24" i="37"/>
  <c r="I24" i="37" s="1"/>
  <c r="J24" i="37" s="1"/>
  <c r="H23" i="37"/>
  <c r="I23" i="37" s="1"/>
  <c r="J23" i="37" s="1"/>
  <c r="H22" i="37"/>
  <c r="I22" i="37" s="1"/>
  <c r="J22" i="37" s="1"/>
  <c r="X20" i="37"/>
  <c r="E20" i="37"/>
  <c r="J20" i="37" s="1"/>
  <c r="I20" i="37" s="1"/>
  <c r="H20" i="37" s="1"/>
  <c r="W19" i="37"/>
  <c r="U19" i="37"/>
  <c r="Q19" i="37"/>
  <c r="E19" i="37"/>
  <c r="E18" i="37"/>
  <c r="J18" i="37" s="1"/>
  <c r="E17" i="37"/>
  <c r="J17" i="37" s="1"/>
  <c r="W16" i="37"/>
  <c r="U16" i="37"/>
  <c r="E16" i="37"/>
  <c r="J16" i="37" s="1"/>
  <c r="E15" i="37"/>
  <c r="J15" i="37" s="1"/>
  <c r="V9" i="37" s="1"/>
  <c r="E14" i="37"/>
  <c r="J14" i="37" s="1"/>
  <c r="U9" i="37" s="1"/>
  <c r="W13" i="37"/>
  <c r="U13" i="37"/>
  <c r="W12" i="37"/>
  <c r="U12" i="37"/>
  <c r="Q12" i="37"/>
  <c r="E12" i="37"/>
  <c r="J12" i="37" s="1"/>
  <c r="T9" i="37" s="1"/>
  <c r="B28" i="37" s="1"/>
  <c r="J11" i="37"/>
  <c r="S9" i="37" s="1"/>
  <c r="B25" i="37" s="1"/>
  <c r="E11" i="37"/>
  <c r="E10" i="37"/>
  <c r="J10" i="37" s="1"/>
  <c r="R9" i="37" s="1"/>
  <c r="B26" i="37" s="1"/>
  <c r="E9" i="37"/>
  <c r="J9" i="37" s="1"/>
  <c r="Q9" i="37" s="1"/>
  <c r="B27" i="37" s="1"/>
  <c r="W8" i="37"/>
  <c r="V8" i="37"/>
  <c r="U8" i="37"/>
  <c r="T8" i="37"/>
  <c r="S8" i="37"/>
  <c r="R8" i="37"/>
  <c r="Q8" i="37"/>
  <c r="P8" i="37"/>
  <c r="O8" i="37"/>
  <c r="N8" i="37"/>
  <c r="X8" i="37" s="1"/>
  <c r="E8" i="37"/>
  <c r="J8" i="37" s="1"/>
  <c r="P9" i="37" s="1"/>
  <c r="B22" i="37" s="1"/>
  <c r="W7" i="37"/>
  <c r="V7" i="37"/>
  <c r="U7" i="37"/>
  <c r="T7" i="37"/>
  <c r="S7" i="37"/>
  <c r="R7" i="37"/>
  <c r="Q7" i="37"/>
  <c r="P7" i="37"/>
  <c r="O7" i="37"/>
  <c r="N7" i="37"/>
  <c r="X7" i="37" s="1"/>
  <c r="E7" i="37"/>
  <c r="J7" i="37" s="1"/>
  <c r="O9" i="37" s="1"/>
  <c r="B23" i="37" s="1"/>
  <c r="W6" i="37"/>
  <c r="W22" i="37" s="1"/>
  <c r="V6" i="37"/>
  <c r="V16" i="37" s="1"/>
  <c r="U6" i="37"/>
  <c r="U22" i="37" s="1"/>
  <c r="T6" i="37"/>
  <c r="T19" i="37" s="1"/>
  <c r="S6" i="37"/>
  <c r="S21" i="37" s="1"/>
  <c r="R6" i="37"/>
  <c r="R21" i="37" s="1"/>
  <c r="Q6" i="37"/>
  <c r="Q16" i="37" s="1"/>
  <c r="P6" i="37"/>
  <c r="P19" i="37" s="1"/>
  <c r="O6" i="37"/>
  <c r="O21" i="37" s="1"/>
  <c r="N6" i="37"/>
  <c r="N21" i="37" s="1"/>
  <c r="E6" i="37"/>
  <c r="J6" i="37" s="1"/>
  <c r="N9" i="37" s="1"/>
  <c r="X12" i="38" l="1"/>
  <c r="X16" i="38"/>
  <c r="X13" i="38"/>
  <c r="X19" i="38"/>
  <c r="X22" i="38"/>
  <c r="X21" i="38"/>
  <c r="N13" i="37"/>
  <c r="X6" i="37"/>
  <c r="N24" i="37" s="1"/>
  <c r="S19" i="37"/>
  <c r="S12" i="37"/>
  <c r="R13" i="37"/>
  <c r="O12" i="37"/>
  <c r="O19" i="37"/>
  <c r="F19" i="37"/>
  <c r="J19" i="37" s="1"/>
  <c r="J21" i="37" s="1"/>
  <c r="J30" i="37" s="1"/>
  <c r="N30" i="37"/>
  <c r="N25" i="37"/>
  <c r="X9" i="37"/>
  <c r="N26" i="37" s="1"/>
  <c r="B24" i="37"/>
  <c r="B30" i="37"/>
  <c r="N16" i="37"/>
  <c r="R16" i="37"/>
  <c r="P21" i="37"/>
  <c r="X21" i="37" s="1"/>
  <c r="T21" i="37"/>
  <c r="N12" i="37"/>
  <c r="R12" i="37"/>
  <c r="V12" i="37"/>
  <c r="O13" i="37"/>
  <c r="S13" i="37"/>
  <c r="O16" i="37"/>
  <c r="S16" i="37"/>
  <c r="N19" i="37"/>
  <c r="R19" i="37"/>
  <c r="V19" i="37"/>
  <c r="Q21" i="37"/>
  <c r="U21" i="37"/>
  <c r="P13" i="37"/>
  <c r="P16" i="37"/>
  <c r="V21" i="37"/>
  <c r="V22" i="37"/>
  <c r="X22" i="37" s="1"/>
  <c r="P12" i="37"/>
  <c r="T12" i="37"/>
  <c r="Q13" i="37"/>
  <c r="V13" i="37"/>
  <c r="W21" i="37"/>
  <c r="H30" i="36"/>
  <c r="D30" i="36"/>
  <c r="C30" i="36"/>
  <c r="N27" i="36" s="1"/>
  <c r="G29" i="36"/>
  <c r="H29" i="36" s="1"/>
  <c r="B29" i="36"/>
  <c r="N28" i="36"/>
  <c r="N29" i="36" s="1"/>
  <c r="J28" i="36"/>
  <c r="J27" i="36"/>
  <c r="J29" i="36" s="1"/>
  <c r="J26" i="36"/>
  <c r="J25" i="36"/>
  <c r="H24" i="36"/>
  <c r="I24" i="36" s="1"/>
  <c r="J24" i="36" s="1"/>
  <c r="H23" i="36"/>
  <c r="I23" i="36" s="1"/>
  <c r="J23" i="36" s="1"/>
  <c r="H22" i="36"/>
  <c r="I22" i="36" s="1"/>
  <c r="J22" i="36" s="1"/>
  <c r="X20" i="36"/>
  <c r="J20" i="36"/>
  <c r="I20" i="36" s="1"/>
  <c r="H20" i="36" s="1"/>
  <c r="E20" i="36"/>
  <c r="V19" i="36"/>
  <c r="R19" i="36"/>
  <c r="N19" i="36"/>
  <c r="E19" i="36"/>
  <c r="E18" i="36"/>
  <c r="J18" i="36" s="1"/>
  <c r="E17" i="36"/>
  <c r="J17" i="36" s="1"/>
  <c r="V16" i="36"/>
  <c r="E16" i="36"/>
  <c r="J16" i="36" s="1"/>
  <c r="J15" i="36"/>
  <c r="V9" i="36" s="1"/>
  <c r="E15" i="36"/>
  <c r="E14" i="36"/>
  <c r="J14" i="36" s="1"/>
  <c r="U9" i="36" s="1"/>
  <c r="V13" i="36"/>
  <c r="V12" i="36"/>
  <c r="T12" i="36"/>
  <c r="R12" i="36"/>
  <c r="P12" i="36"/>
  <c r="E12" i="36"/>
  <c r="J12" i="36" s="1"/>
  <c r="T9" i="36" s="1"/>
  <c r="B28" i="36" s="1"/>
  <c r="E11" i="36"/>
  <c r="J11" i="36" s="1"/>
  <c r="S9" i="36" s="1"/>
  <c r="B25" i="36" s="1"/>
  <c r="E10" i="36"/>
  <c r="J10" i="36" s="1"/>
  <c r="R9" i="36" s="1"/>
  <c r="B26" i="36" s="1"/>
  <c r="E9" i="36"/>
  <c r="J9" i="36" s="1"/>
  <c r="Q9" i="36" s="1"/>
  <c r="B27" i="36" s="1"/>
  <c r="W8" i="36"/>
  <c r="V8" i="36"/>
  <c r="U8" i="36"/>
  <c r="T8" i="36"/>
  <c r="S8" i="36"/>
  <c r="R8" i="36"/>
  <c r="Q8" i="36"/>
  <c r="P8" i="36"/>
  <c r="O8" i="36"/>
  <c r="N8" i="36"/>
  <c r="X8" i="36" s="1"/>
  <c r="E8" i="36"/>
  <c r="J8" i="36" s="1"/>
  <c r="P9" i="36" s="1"/>
  <c r="B22" i="36" s="1"/>
  <c r="X7" i="36"/>
  <c r="N25" i="36" s="1"/>
  <c r="W7" i="36"/>
  <c r="V7" i="36"/>
  <c r="U7" i="36"/>
  <c r="T7" i="36"/>
  <c r="S7" i="36"/>
  <c r="R7" i="36"/>
  <c r="Q7" i="36"/>
  <c r="P7" i="36"/>
  <c r="O7" i="36"/>
  <c r="N7" i="36"/>
  <c r="E7" i="36"/>
  <c r="J7" i="36" s="1"/>
  <c r="O9" i="36" s="1"/>
  <c r="B23" i="36" s="1"/>
  <c r="W6" i="36"/>
  <c r="W16" i="36" s="1"/>
  <c r="V6" i="36"/>
  <c r="V22" i="36" s="1"/>
  <c r="U6" i="36"/>
  <c r="U19" i="36" s="1"/>
  <c r="T6" i="36"/>
  <c r="T21" i="36" s="1"/>
  <c r="S6" i="36"/>
  <c r="S21" i="36" s="1"/>
  <c r="R6" i="36"/>
  <c r="R16" i="36" s="1"/>
  <c r="Q6" i="36"/>
  <c r="Q19" i="36" s="1"/>
  <c r="P6" i="36"/>
  <c r="P21" i="36" s="1"/>
  <c r="O6" i="36"/>
  <c r="O21" i="36" s="1"/>
  <c r="N6" i="36"/>
  <c r="N16" i="36" s="1"/>
  <c r="E6" i="36"/>
  <c r="J6" i="36" s="1"/>
  <c r="N9" i="36" s="1"/>
  <c r="X19" i="37" l="1"/>
  <c r="X13" i="37"/>
  <c r="X12" i="37"/>
  <c r="X16" i="37"/>
  <c r="O16" i="36"/>
  <c r="X16" i="36" s="1"/>
  <c r="S13" i="36"/>
  <c r="S16" i="36"/>
  <c r="O13" i="36"/>
  <c r="N12" i="36"/>
  <c r="X9" i="36"/>
  <c r="N26" i="36" s="1"/>
  <c r="B24" i="36"/>
  <c r="B30" i="36"/>
  <c r="N30" i="36"/>
  <c r="F19" i="36"/>
  <c r="J19" i="36" s="1"/>
  <c r="J21" i="36" s="1"/>
  <c r="J30" i="36" s="1"/>
  <c r="Q21" i="36"/>
  <c r="U21" i="36"/>
  <c r="U22" i="36"/>
  <c r="X22" i="36" s="1"/>
  <c r="O12" i="36"/>
  <c r="S12" i="36"/>
  <c r="W12" i="36"/>
  <c r="P13" i="36"/>
  <c r="U13" i="36"/>
  <c r="P16" i="36"/>
  <c r="U16" i="36"/>
  <c r="O19" i="36"/>
  <c r="S19" i="36"/>
  <c r="W19" i="36"/>
  <c r="N21" i="36"/>
  <c r="R21" i="36"/>
  <c r="V21" i="36"/>
  <c r="Q16" i="36"/>
  <c r="P19" i="36"/>
  <c r="T19" i="36"/>
  <c r="W21" i="36"/>
  <c r="W22" i="36"/>
  <c r="Q13" i="36"/>
  <c r="X6" i="36"/>
  <c r="N24" i="36" s="1"/>
  <c r="Q12" i="36"/>
  <c r="U12" i="36"/>
  <c r="N13" i="36"/>
  <c r="R13" i="36"/>
  <c r="W13" i="36"/>
  <c r="X19" i="36" l="1"/>
  <c r="X12" i="36"/>
  <c r="X13" i="36"/>
  <c r="X21" i="36"/>
</calcChain>
</file>

<file path=xl/sharedStrings.xml><?xml version="1.0" encoding="utf-8"?>
<sst xmlns="http://schemas.openxmlformats.org/spreadsheetml/2006/main" count="1573" uniqueCount="115">
  <si>
    <t xml:space="preserve">                                                                                                                                        </t>
  </si>
  <si>
    <t>GCPW  UNIT Birla Gram, NAGDA ( M. P . )</t>
  </si>
  <si>
    <t>PRODUCT- CHLORINATED PARAFFIN  Production Report</t>
  </si>
  <si>
    <t>Production &amp; dispatch detail</t>
  </si>
  <si>
    <t>SAP Code</t>
  </si>
  <si>
    <t>PRODUCT NAME</t>
  </si>
  <si>
    <t>OPENING BALANCE             (MT)</t>
  </si>
  <si>
    <t>PRODUCTION  (MT)</t>
  </si>
  <si>
    <t>TOTAL   (MT)</t>
  </si>
  <si>
    <t>DISPATCH  (MT)</t>
  </si>
  <si>
    <t>CLOSING BALANCE             (MT)
SAP</t>
  </si>
  <si>
    <t>GRADES</t>
  </si>
  <si>
    <t>S4/66</t>
  </si>
  <si>
    <t>S4/67</t>
  </si>
  <si>
    <t>S4/68</t>
  </si>
  <si>
    <t>S4/69</t>
  </si>
  <si>
    <t>S4/70</t>
  </si>
  <si>
    <t>S4/71</t>
  </si>
  <si>
    <t>S4/72</t>
  </si>
  <si>
    <t>S4/73</t>
  </si>
  <si>
    <t>S4/74</t>
  </si>
  <si>
    <t>S4/75</t>
  </si>
  <si>
    <t>Party</t>
  </si>
  <si>
    <t>Depo</t>
  </si>
  <si>
    <t>A1/62</t>
  </si>
  <si>
    <t>A1/65</t>
  </si>
  <si>
    <t>A1/68</t>
  </si>
  <si>
    <t>A2/52</t>
  </si>
  <si>
    <t>A2/54</t>
  </si>
  <si>
    <t>A2/58</t>
  </si>
  <si>
    <t>A3/42</t>
  </si>
  <si>
    <t>B1/62</t>
  </si>
  <si>
    <t>B2/52</t>
  </si>
  <si>
    <t>B2/54</t>
  </si>
  <si>
    <t xml:space="preserve">Total </t>
  </si>
  <si>
    <t>S40000000066</t>
  </si>
  <si>
    <t xml:space="preserve"> ON DATE PRODUCTION  (MT)</t>
  </si>
  <si>
    <t>S40000000067</t>
  </si>
  <si>
    <t>DISPATCH PARTY     (MT)</t>
  </si>
  <si>
    <t>S40000000068</t>
  </si>
  <si>
    <t xml:space="preserve">DISPATCH  DELHI DEPO    (MT) </t>
  </si>
  <si>
    <t>S40000000069</t>
  </si>
  <si>
    <t>Stock at  Plant</t>
  </si>
  <si>
    <t>S40000000070</t>
  </si>
  <si>
    <t xml:space="preserve">     </t>
  </si>
  <si>
    <t>S40000000071</t>
  </si>
  <si>
    <t>CONSUMPTION</t>
  </si>
  <si>
    <t>S40000000072</t>
  </si>
  <si>
    <t>.</t>
  </si>
  <si>
    <t>A. Paraffin (MT) NP / LNP / HNP / Waxol</t>
  </si>
  <si>
    <t>B. Steam (MT)</t>
  </si>
  <si>
    <t>S40000000073</t>
  </si>
  <si>
    <t>S40000000074</t>
  </si>
  <si>
    <t>S40000000075</t>
  </si>
  <si>
    <t>C. Chlorine (MT )</t>
  </si>
  <si>
    <t>S40000000076</t>
  </si>
  <si>
    <t>B2/58</t>
  </si>
  <si>
    <t>S40000000077</t>
  </si>
  <si>
    <t>B3/42</t>
  </si>
  <si>
    <t>HCl</t>
  </si>
  <si>
    <t>TK 330 A</t>
  </si>
  <si>
    <t>D.Barrel  (Nos)</t>
  </si>
  <si>
    <t>TK 330 B</t>
  </si>
  <si>
    <t>E.Epoxy oil (Kg)</t>
  </si>
  <si>
    <t>Grade</t>
  </si>
  <si>
    <t>SAP Stock</t>
  </si>
  <si>
    <t>Saleable quantity</t>
  </si>
  <si>
    <t>Off spec material</t>
  </si>
  <si>
    <t>%</t>
  </si>
  <si>
    <t>F. Epotek   ( Kg )</t>
  </si>
  <si>
    <t>A1-68</t>
  </si>
  <si>
    <t>Tank-A</t>
  </si>
  <si>
    <t>G.Additive (gram)</t>
  </si>
  <si>
    <t>A1-65</t>
  </si>
  <si>
    <t>Tank-B</t>
  </si>
  <si>
    <t>Report Summary</t>
  </si>
  <si>
    <t>A1-62</t>
  </si>
  <si>
    <t>Tank-C</t>
  </si>
  <si>
    <t>On date CP production</t>
  </si>
  <si>
    <t>MT</t>
  </si>
  <si>
    <t>A2-58</t>
  </si>
  <si>
    <t>Degassing tank A</t>
  </si>
  <si>
    <t>Dispatch yesterday</t>
  </si>
  <si>
    <t>A2-54</t>
  </si>
  <si>
    <t>Degassing tank D</t>
  </si>
  <si>
    <t>CP Stock</t>
  </si>
  <si>
    <t>A2-52</t>
  </si>
  <si>
    <t>Sale in tanker</t>
  </si>
  <si>
    <t xml:space="preserve"> </t>
  </si>
  <si>
    <t>Saleable CP QTY</t>
  </si>
  <si>
    <t>A3-42</t>
  </si>
  <si>
    <t>Transfer in PAC</t>
  </si>
  <si>
    <t>HCl Production (32% Basis)</t>
  </si>
  <si>
    <t>B2-54</t>
  </si>
  <si>
    <t>Sale/PAC</t>
  </si>
  <si>
    <t>HCl Production (100% Basis)</t>
  </si>
  <si>
    <t>Total</t>
  </si>
  <si>
    <t>Prodn.=&gt;</t>
  </si>
  <si>
    <t>HCl Dispatch/Pac Yeaterday</t>
  </si>
  <si>
    <t xml:space="preserve">REMARKS:- </t>
  </si>
  <si>
    <t>FOR CALCULATION</t>
  </si>
  <si>
    <t>10 MT Black material  (Off speck laying 2 month old)</t>
  </si>
  <si>
    <t>We are selling material  produced after 26/03 as per giude line of seniors</t>
  </si>
  <si>
    <t>31.05.18</t>
  </si>
  <si>
    <t>01.06.18</t>
  </si>
  <si>
    <t>02.06.18</t>
  </si>
  <si>
    <t>03.06.18</t>
  </si>
  <si>
    <t>05.06.18</t>
  </si>
  <si>
    <t>06.06.2018</t>
  </si>
  <si>
    <t>07.06.18</t>
  </si>
  <si>
    <t>08.06.2018</t>
  </si>
  <si>
    <t>09.06.2018</t>
  </si>
  <si>
    <t>10.06.2018</t>
  </si>
  <si>
    <t>11.06.18</t>
  </si>
  <si>
    <t>12.06.2018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</si>
</sst>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</font>
    <font>
      <sz val="14"/>
      <name val="Calibri"/>
      <family val="2"/>
      <scheme val="minor"/>
    </font>
    <font>
      <b/>
      <sz val="12"/>
      <color indexed="9"/>
      <name val="Calibri"/>
      <family val="2"/>
    </font>
    <font>
      <b/>
      <sz val="16"/>
      <color rgb="FF00B05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b/>
      <sz val="28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20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locked="0" hidden="1"/>
    </xf>
    <xf numFmtId="0" fontId="7" fillId="0" borderId="5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8" fillId="2" borderId="25" xfId="0" applyFont="1" applyFill="1" applyBorder="1" applyAlignment="1" applyProtection="1">
      <alignment horizontal="center" vertical="center" wrapText="1"/>
      <protection hidden="1"/>
    </xf>
    <xf numFmtId="0" fontId="8" fillId="2" borderId="26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3" fillId="6" borderId="5" xfId="0" applyFont="1" applyFill="1" applyBorder="1" applyAlignment="1" applyProtection="1">
      <alignment horizontal="center" vertical="center" wrapText="1"/>
      <protection hidden="1"/>
    </xf>
    <xf numFmtId="0" fontId="6" fillId="7" borderId="32" xfId="0" applyFont="1" applyFill="1" applyBorder="1" applyAlignment="1" applyProtection="1">
      <alignment horizontal="center" vertical="center"/>
      <protection hidden="1"/>
    </xf>
    <xf numFmtId="0" fontId="6" fillId="7" borderId="33" xfId="0" applyFont="1" applyFill="1" applyBorder="1" applyAlignment="1" applyProtection="1">
      <alignment horizontal="center" vertical="center" wrapText="1"/>
      <protection hidden="1"/>
    </xf>
    <xf numFmtId="43" fontId="5" fillId="3" borderId="32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43" fontId="5" fillId="3" borderId="35" xfId="0" applyNumberFormat="1" applyFont="1" applyFill="1" applyBorder="1" applyAlignment="1" applyProtection="1">
      <alignment horizontal="center" vertical="center"/>
      <protection locked="0" hidden="1"/>
    </xf>
    <xf numFmtId="43" fontId="5" fillId="3" borderId="5" xfId="0" applyNumberFormat="1" applyFont="1" applyFill="1" applyBorder="1" applyAlignment="1" applyProtection="1">
      <alignment horizontal="center" vertical="center"/>
      <protection locked="0" hidden="1"/>
    </xf>
    <xf numFmtId="164" fontId="5" fillId="8" borderId="5" xfId="0" applyNumberFormat="1" applyFont="1" applyFill="1" applyBorder="1" applyAlignment="1" applyProtection="1">
      <alignment horizontal="center" vertical="center"/>
      <protection hidden="1"/>
    </xf>
    <xf numFmtId="164" fontId="10" fillId="8" borderId="33" xfId="0" applyNumberFormat="1" applyFont="1" applyFill="1" applyBorder="1" applyAlignment="1" applyProtection="1">
      <alignment horizontal="left" vertical="center"/>
      <protection hidden="1"/>
    </xf>
    <xf numFmtId="43" fontId="11" fillId="9" borderId="5" xfId="0" applyNumberFormat="1" applyFont="1" applyFill="1" applyBorder="1" applyAlignment="1" applyProtection="1">
      <alignment horizontal="center" vertical="center"/>
      <protection hidden="1"/>
    </xf>
    <xf numFmtId="43" fontId="11" fillId="9" borderId="5" xfId="0" applyNumberFormat="1" applyFont="1" applyFill="1" applyBorder="1" applyAlignment="1" applyProtection="1">
      <alignment horizontal="center" vertical="center" wrapText="1"/>
      <protection hidden="1"/>
    </xf>
    <xf numFmtId="165" fontId="5" fillId="8" borderId="5" xfId="0" applyNumberFormat="1" applyFont="1" applyFill="1" applyBorder="1" applyAlignment="1" applyProtection="1">
      <alignment horizontal="center" vertical="center"/>
      <protection hidden="1"/>
    </xf>
    <xf numFmtId="43" fontId="5" fillId="9" borderId="5" xfId="0" applyNumberFormat="1" applyFont="1" applyFill="1" applyBorder="1" applyAlignment="1" applyProtection="1">
      <alignment horizontal="center" vertical="center"/>
      <protection hidden="1"/>
    </xf>
    <xf numFmtId="2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43" fontId="12" fillId="8" borderId="5" xfId="0" applyNumberFormat="1" applyFont="1" applyFill="1" applyBorder="1" applyAlignment="1" applyProtection="1">
      <alignment horizontal="center" vertical="center"/>
      <protection hidden="1"/>
    </xf>
    <xf numFmtId="164" fontId="12" fillId="8" borderId="5" xfId="0" applyNumberFormat="1" applyFont="1" applyFill="1" applyBorder="1" applyAlignment="1" applyProtection="1">
      <alignment horizontal="left" vertical="center"/>
      <protection hidden="1"/>
    </xf>
    <xf numFmtId="164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43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6" fillId="10" borderId="37" xfId="0" applyFont="1" applyFill="1" applyBorder="1" applyAlignment="1" applyProtection="1">
      <alignment vertical="center"/>
      <protection hidden="1"/>
    </xf>
    <xf numFmtId="0" fontId="6" fillId="10" borderId="36" xfId="0" applyFont="1" applyFill="1" applyBorder="1" applyAlignment="1" applyProtection="1">
      <alignment vertical="center"/>
      <protection hidden="1"/>
    </xf>
    <xf numFmtId="43" fontId="5" fillId="10" borderId="36" xfId="0" applyNumberFormat="1" applyFont="1" applyFill="1" applyBorder="1" applyAlignment="1" applyProtection="1">
      <alignment vertical="center"/>
      <protection locked="0" hidden="1"/>
    </xf>
    <xf numFmtId="0" fontId="11" fillId="11" borderId="5" xfId="0" applyFont="1" applyFill="1" applyBorder="1" applyAlignment="1" applyProtection="1">
      <alignment vertical="center"/>
      <protection hidden="1"/>
    </xf>
    <xf numFmtId="0" fontId="2" fillId="11" borderId="5" xfId="0" applyFont="1" applyFill="1" applyBorder="1" applyProtection="1">
      <protection hidden="1"/>
    </xf>
    <xf numFmtId="0" fontId="15" fillId="0" borderId="0" xfId="0" applyFont="1" applyBorder="1" applyProtection="1">
      <protection hidden="1"/>
    </xf>
    <xf numFmtId="2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164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8" borderId="33" xfId="0" applyNumberFormat="1" applyFont="1" applyFill="1" applyBorder="1" applyAlignment="1" applyProtection="1">
      <alignment horizontal="left" vertical="center"/>
      <protection hidden="1"/>
    </xf>
    <xf numFmtId="0" fontId="6" fillId="7" borderId="38" xfId="0" applyFont="1" applyFill="1" applyBorder="1" applyAlignment="1" applyProtection="1">
      <alignment horizontal="center" vertical="center"/>
      <protection hidden="1"/>
    </xf>
    <xf numFmtId="0" fontId="6" fillId="7" borderId="39" xfId="0" applyFont="1" applyFill="1" applyBorder="1" applyAlignment="1" applyProtection="1">
      <alignment horizontal="center" vertical="center" wrapText="1"/>
      <protection hidden="1"/>
    </xf>
    <xf numFmtId="43" fontId="5" fillId="3" borderId="38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8" borderId="39" xfId="0" applyNumberFormat="1" applyFont="1" applyFill="1" applyBorder="1" applyAlignment="1" applyProtection="1">
      <alignment horizontal="left" vertical="center" wrapText="1"/>
      <protection hidden="1"/>
    </xf>
    <xf numFmtId="43" fontId="5" fillId="3" borderId="21" xfId="0" applyNumberFormat="1" applyFont="1" applyFill="1" applyBorder="1" applyAlignment="1" applyProtection="1">
      <alignment horizontal="center" vertical="center"/>
      <protection locked="0" hidden="1"/>
    </xf>
    <xf numFmtId="43" fontId="5" fillId="3" borderId="40" xfId="0" applyNumberFormat="1" applyFont="1" applyFill="1" applyBorder="1" applyAlignment="1" applyProtection="1">
      <alignment horizontal="center" vertical="center"/>
      <protection locked="0" hidden="1"/>
    </xf>
    <xf numFmtId="164" fontId="5" fillId="8" borderId="40" xfId="0" applyNumberFormat="1" applyFont="1" applyFill="1" applyBorder="1" applyAlignment="1" applyProtection="1">
      <alignment horizontal="center" vertical="center"/>
      <protection hidden="1"/>
    </xf>
    <xf numFmtId="165" fontId="5" fillId="8" borderId="40" xfId="0" applyNumberFormat="1" applyFont="1" applyFill="1" applyBorder="1" applyAlignment="1" applyProtection="1">
      <alignment horizontal="center" vertical="center"/>
      <protection hidden="1"/>
    </xf>
    <xf numFmtId="164" fontId="5" fillId="8" borderId="39" xfId="0" applyNumberFormat="1" applyFont="1" applyFill="1" applyBorder="1" applyAlignment="1" applyProtection="1">
      <alignment horizontal="left" vertical="center"/>
      <protection hidden="1"/>
    </xf>
    <xf numFmtId="0" fontId="6" fillId="2" borderId="41" xfId="0" applyFont="1" applyFill="1" applyBorder="1" applyAlignment="1" applyProtection="1">
      <alignment horizontal="center" vertical="center" wrapText="1"/>
      <protection hidden="1"/>
    </xf>
    <xf numFmtId="2" fontId="5" fillId="3" borderId="42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8" borderId="41" xfId="0" applyNumberFormat="1" applyFont="1" applyFill="1" applyBorder="1" applyAlignment="1" applyProtection="1">
      <alignment horizontal="left" vertical="center"/>
      <protection hidden="1"/>
    </xf>
    <xf numFmtId="165" fontId="5" fillId="12" borderId="9" xfId="0" applyNumberFormat="1" applyFont="1" applyFill="1" applyBorder="1" applyAlignment="1" applyProtection="1">
      <alignment horizontal="center" vertical="center"/>
      <protection hidden="1"/>
    </xf>
    <xf numFmtId="2" fontId="5" fillId="4" borderId="10" xfId="0" applyNumberFormat="1" applyFont="1" applyFill="1" applyBorder="1" applyAlignment="1" applyProtection="1">
      <alignment horizontal="center" vertical="center"/>
      <protection locked="0"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64" fontId="5" fillId="8" borderId="10" xfId="0" applyNumberFormat="1" applyFont="1" applyFill="1" applyBorder="1" applyAlignment="1" applyProtection="1">
      <alignment horizontal="center" vertical="center"/>
      <protection hidden="1"/>
    </xf>
    <xf numFmtId="2" fontId="5" fillId="8" borderId="41" xfId="0" applyNumberFormat="1" applyFont="1" applyFill="1" applyBorder="1" applyAlignment="1" applyProtection="1">
      <alignment horizontal="left" vertical="center"/>
      <protection hidden="1"/>
    </xf>
    <xf numFmtId="0" fontId="11" fillId="11" borderId="5" xfId="0" applyFont="1" applyFill="1" applyBorder="1" applyAlignment="1" applyProtection="1">
      <alignment horizontal="left" vertical="center"/>
      <protection hidden="1"/>
    </xf>
    <xf numFmtId="166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17" fillId="2" borderId="43" xfId="0" applyFont="1" applyFill="1" applyBorder="1" applyAlignment="1" applyProtection="1">
      <alignment horizontal="center" vertical="center" wrapText="1"/>
      <protection hidden="1"/>
    </xf>
    <xf numFmtId="164" fontId="17" fillId="2" borderId="44" xfId="0" applyNumberFormat="1" applyFont="1" applyFill="1" applyBorder="1" applyAlignment="1" applyProtection="1">
      <alignment horizontal="center" vertical="center"/>
      <protection locked="0" hidden="1"/>
    </xf>
    <xf numFmtId="164" fontId="17" fillId="9" borderId="45" xfId="0" applyNumberFormat="1" applyFont="1" applyFill="1" applyBorder="1" applyAlignment="1" applyProtection="1">
      <alignment horizontal="center" vertical="center" wrapText="1"/>
      <protection locked="0" hidden="1"/>
    </xf>
    <xf numFmtId="165" fontId="17" fillId="2" borderId="43" xfId="0" applyNumberFormat="1" applyFont="1" applyFill="1" applyBorder="1" applyAlignment="1" applyProtection="1">
      <alignment horizontal="center" vertical="center"/>
      <protection hidden="1"/>
    </xf>
    <xf numFmtId="164" fontId="17" fillId="9" borderId="17" xfId="0" applyNumberFormat="1" applyFont="1" applyFill="1" applyBorder="1" applyAlignment="1" applyProtection="1">
      <alignment horizontal="center" vertical="center"/>
      <protection hidden="1"/>
    </xf>
    <xf numFmtId="2" fontId="17" fillId="0" borderId="18" xfId="0" applyNumberFormat="1" applyFont="1" applyFill="1" applyBorder="1" applyAlignment="1" applyProtection="1">
      <alignment horizontal="center" vertical="center"/>
      <protection hidden="1"/>
    </xf>
    <xf numFmtId="1" fontId="17" fillId="2" borderId="18" xfId="0" applyNumberFormat="1" applyFont="1" applyFill="1" applyBorder="1" applyAlignment="1" applyProtection="1">
      <alignment horizontal="center" vertical="center"/>
      <protection hidden="1"/>
    </xf>
    <xf numFmtId="164" fontId="17" fillId="2" borderId="18" xfId="0" applyNumberFormat="1" applyFont="1" applyFill="1" applyBorder="1" applyAlignment="1" applyProtection="1">
      <alignment horizontal="center" vertical="center"/>
      <protection hidden="1"/>
    </xf>
    <xf numFmtId="164" fontId="17" fillId="2" borderId="43" xfId="0" applyNumberFormat="1" applyFont="1" applyFill="1" applyBorder="1" applyAlignment="1" applyProtection="1">
      <alignment horizontal="center" vertical="center"/>
      <protection hidden="1"/>
    </xf>
    <xf numFmtId="0" fontId="18" fillId="8" borderId="42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locked="0" hidden="1"/>
    </xf>
    <xf numFmtId="0" fontId="20" fillId="0" borderId="41" xfId="0" applyFont="1" applyBorder="1" applyAlignment="1" applyProtection="1">
      <alignment horizontal="center" vertical="top" wrapText="1"/>
      <protection locked="0" hidden="1"/>
    </xf>
    <xf numFmtId="164" fontId="2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164" fontId="2" fillId="0" borderId="10" xfId="0" applyNumberFormat="1" applyFont="1" applyBorder="1" applyAlignment="1" applyProtection="1">
      <alignment horizontal="center"/>
      <protection hidden="1"/>
    </xf>
    <xf numFmtId="164" fontId="2" fillId="13" borderId="41" xfId="0" applyNumberFormat="1" applyFont="1" applyFill="1" applyBorder="1" applyAlignment="1" applyProtection="1">
      <alignment horizontal="center" vertical="center"/>
      <protection hidden="1"/>
    </xf>
    <xf numFmtId="0" fontId="18" fillId="8" borderId="32" xfId="0" applyFont="1" applyFill="1" applyBorder="1" applyAlignment="1" applyProtection="1">
      <alignment vertical="top"/>
      <protection hidden="1"/>
    </xf>
    <xf numFmtId="2" fontId="18" fillId="14" borderId="5" xfId="0" applyNumberFormat="1" applyFont="1" applyFill="1" applyBorder="1" applyAlignment="1" applyProtection="1">
      <alignment vertical="top"/>
      <protection hidden="1"/>
    </xf>
    <xf numFmtId="2" fontId="18" fillId="3" borderId="5" xfId="0" applyNumberFormat="1" applyFont="1" applyFill="1" applyBorder="1" applyAlignment="1" applyProtection="1">
      <alignment vertical="top"/>
      <protection locked="0" hidden="1"/>
    </xf>
    <xf numFmtId="1" fontId="23" fillId="0" borderId="33" xfId="0" applyNumberFormat="1" applyFont="1" applyBorder="1" applyAlignment="1" applyProtection="1">
      <alignment horizontal="center" vertical="center"/>
      <protection locked="0" hidden="1"/>
    </xf>
    <xf numFmtId="0" fontId="11" fillId="3" borderId="5" xfId="0" applyFont="1" applyFill="1" applyBorder="1" applyAlignment="1" applyProtection="1">
      <alignment horizontal="center" vertical="center"/>
      <protection locked="0"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164" fontId="11" fillId="8" borderId="5" xfId="0" applyNumberFormat="1" applyFont="1" applyFill="1" applyBorder="1" applyAlignment="1" applyProtection="1">
      <alignment horizontal="center" vertical="center"/>
      <protection hidden="1"/>
    </xf>
    <xf numFmtId="1" fontId="11" fillId="8" borderId="33" xfId="0" applyNumberFormat="1" applyFont="1" applyFill="1" applyBorder="1" applyAlignment="1" applyProtection="1">
      <alignment horizontal="center" vertical="center"/>
      <protection hidden="1"/>
    </xf>
    <xf numFmtId="43" fontId="11" fillId="11" borderId="40" xfId="0" applyNumberFormat="1" applyFont="1" applyFill="1" applyBorder="1" applyAlignment="1" applyProtection="1">
      <alignment horizontal="center" vertical="center"/>
      <protection hidden="1"/>
    </xf>
    <xf numFmtId="1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0" fontId="2" fillId="11" borderId="32" xfId="0" applyFont="1" applyFill="1" applyBorder="1" applyAlignment="1" applyProtection="1">
      <alignment horizontal="center"/>
      <protection hidden="1"/>
    </xf>
    <xf numFmtId="0" fontId="14" fillId="11" borderId="5" xfId="0" applyFont="1" applyFill="1" applyBorder="1" applyProtection="1">
      <protection hidden="1"/>
    </xf>
    <xf numFmtId="43" fontId="14" fillId="11" borderId="5" xfId="0" applyNumberFormat="1" applyFont="1" applyFill="1" applyBorder="1" applyProtection="1">
      <protection hidden="1"/>
    </xf>
    <xf numFmtId="0" fontId="14" fillId="11" borderId="33" xfId="0" applyFont="1" applyFill="1" applyBorder="1" applyProtection="1">
      <protection hidden="1"/>
    </xf>
    <xf numFmtId="164" fontId="14" fillId="11" borderId="5" xfId="0" applyNumberFormat="1" applyFont="1" applyFill="1" applyBorder="1" applyProtection="1">
      <protection hidden="1"/>
    </xf>
    <xf numFmtId="166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43" fontId="2" fillId="0" borderId="0" xfId="0" applyNumberFormat="1" applyFont="1" applyBorder="1" applyAlignment="1" applyProtection="1">
      <alignment horizontal="center"/>
      <protection hidden="1"/>
    </xf>
    <xf numFmtId="2" fontId="24" fillId="3" borderId="5" xfId="0" applyNumberFormat="1" applyFont="1" applyFill="1" applyBorder="1" applyAlignment="1" applyProtection="1">
      <alignment vertical="top"/>
      <protection locked="0" hidden="1"/>
    </xf>
    <xf numFmtId="1" fontId="2" fillId="0" borderId="33" xfId="0" applyNumberFormat="1" applyFont="1" applyBorder="1" applyProtection="1">
      <protection locked="0" hidden="1"/>
    </xf>
    <xf numFmtId="1" fontId="11" fillId="4" borderId="5" xfId="0" applyNumberFormat="1" applyFont="1" applyFill="1" applyBorder="1" applyAlignment="1" applyProtection="1">
      <alignment horizontal="center" vertical="center"/>
      <protection hidden="1"/>
    </xf>
    <xf numFmtId="0" fontId="14" fillId="11" borderId="33" xfId="0" applyFont="1" applyFill="1" applyBorder="1" applyAlignment="1" applyProtection="1">
      <alignment vertical="top"/>
      <protection hidden="1"/>
    </xf>
    <xf numFmtId="0" fontId="1" fillId="8" borderId="45" xfId="0" applyFont="1" applyFill="1" applyBorder="1" applyAlignment="1" applyProtection="1">
      <alignment vertical="top"/>
      <protection hidden="1"/>
    </xf>
    <xf numFmtId="2" fontId="18" fillId="14" borderId="18" xfId="0" applyNumberFormat="1" applyFont="1" applyFill="1" applyBorder="1" applyAlignment="1" applyProtection="1">
      <alignment horizontal="center" vertical="top"/>
      <protection hidden="1"/>
    </xf>
    <xf numFmtId="1" fontId="25" fillId="8" borderId="18" xfId="0" applyNumberFormat="1" applyFont="1" applyFill="1" applyBorder="1" applyAlignment="1" applyProtection="1">
      <alignment horizontal="center" vertical="center"/>
      <protection hidden="1"/>
    </xf>
    <xf numFmtId="0" fontId="25" fillId="8" borderId="18" xfId="0" applyFont="1" applyFill="1" applyBorder="1" applyAlignment="1" applyProtection="1">
      <alignment vertical="center"/>
      <protection hidden="1"/>
    </xf>
    <xf numFmtId="0" fontId="25" fillId="8" borderId="18" xfId="0" applyFont="1" applyFill="1" applyBorder="1" applyAlignment="1" applyProtection="1">
      <alignment horizontal="center" vertical="center"/>
      <protection hidden="1"/>
    </xf>
    <xf numFmtId="2" fontId="11" fillId="3" borderId="43" xfId="0" applyNumberFormat="1" applyFont="1" applyFill="1" applyBorder="1" applyAlignment="1" applyProtection="1">
      <alignment horizontal="center" vertical="center"/>
      <protection hidden="1"/>
    </xf>
    <xf numFmtId="0" fontId="14" fillId="11" borderId="18" xfId="0" applyFont="1" applyFill="1" applyBorder="1" applyProtection="1">
      <protection hidden="1"/>
    </xf>
    <xf numFmtId="164" fontId="14" fillId="11" borderId="18" xfId="0" applyNumberFormat="1" applyFont="1" applyFill="1" applyBorder="1" applyProtection="1">
      <protection hidden="1"/>
    </xf>
    <xf numFmtId="0" fontId="14" fillId="11" borderId="43" xfId="0" applyFont="1" applyFill="1" applyBorder="1" applyAlignment="1" applyProtection="1">
      <alignment vertical="top"/>
      <protection hidden="1"/>
    </xf>
    <xf numFmtId="0" fontId="0" fillId="0" borderId="0" xfId="0" applyProtection="1">
      <protection hidden="1"/>
    </xf>
    <xf numFmtId="1" fontId="2" fillId="0" borderId="0" xfId="0" applyNumberFormat="1" applyFont="1" applyBorder="1" applyAlignment="1" applyProtection="1">
      <alignment horizontal="center"/>
      <protection hidden="1"/>
    </xf>
    <xf numFmtId="0" fontId="14" fillId="0" borderId="0" xfId="0" applyFont="1" applyFill="1" applyBorder="1" applyProtection="1">
      <protection hidden="1"/>
    </xf>
    <xf numFmtId="0" fontId="14" fillId="4" borderId="37" xfId="0" applyFont="1" applyFill="1" applyBorder="1" applyAlignment="1" applyProtection="1">
      <alignment horizontal="center"/>
      <protection hidden="1"/>
    </xf>
    <xf numFmtId="0" fontId="14" fillId="0" borderId="0" xfId="0" applyFont="1" applyBorder="1" applyProtection="1">
      <protection hidden="1"/>
    </xf>
    <xf numFmtId="1" fontId="14" fillId="15" borderId="43" xfId="0" applyNumberFormat="1" applyFont="1" applyFill="1" applyBorder="1" applyAlignment="1" applyProtection="1">
      <alignment horizontal="center"/>
      <protection hidden="1"/>
    </xf>
    <xf numFmtId="2" fontId="12" fillId="8" borderId="5" xfId="0" applyNumberFormat="1" applyFont="1" applyFill="1" applyBorder="1" applyAlignment="1" applyProtection="1">
      <alignment horizontal="left" vertical="center"/>
      <protection hidden="1"/>
    </xf>
    <xf numFmtId="43" fontId="5" fillId="9" borderId="5" xfId="0" applyNumberFormat="1" applyFont="1" applyFill="1" applyBorder="1" applyAlignment="1" applyProtection="1">
      <alignment vertical="center"/>
      <protection hidden="1"/>
    </xf>
    <xf numFmtId="2" fontId="5" fillId="11" borderId="5" xfId="0" applyNumberFormat="1" applyFont="1" applyFill="1" applyBorder="1" applyAlignment="1" applyProtection="1">
      <alignment horizontal="right" vertical="center" wrapText="1"/>
      <protection hidden="1"/>
    </xf>
    <xf numFmtId="2" fontId="5" fillId="11" borderId="5" xfId="0" applyNumberFormat="1" applyFont="1" applyFill="1" applyBorder="1" applyAlignment="1" applyProtection="1">
      <alignment horizontal="right" vertical="center"/>
      <protection hidden="1"/>
    </xf>
    <xf numFmtId="2" fontId="14" fillId="11" borderId="5" xfId="0" applyNumberFormat="1" applyFont="1" applyFill="1" applyBorder="1" applyAlignment="1" applyProtection="1">
      <alignment horizontal="right"/>
      <protection hidden="1"/>
    </xf>
    <xf numFmtId="1" fontId="5" fillId="11" borderId="5" xfId="0" applyNumberFormat="1" applyFont="1" applyFill="1" applyBorder="1" applyAlignment="1" applyProtection="1">
      <alignment horizontal="right" vertical="center"/>
      <protection hidden="1"/>
    </xf>
    <xf numFmtId="43" fontId="11" fillId="11" borderId="5" xfId="0" applyNumberFormat="1" applyFont="1" applyFill="1" applyBorder="1" applyAlignment="1" applyProtection="1">
      <alignment horizontal="right" vertical="center"/>
      <protection hidden="1"/>
    </xf>
    <xf numFmtId="2" fontId="5" fillId="8" borderId="5" xfId="0" applyNumberFormat="1" applyFont="1" applyFill="1" applyBorder="1" applyAlignment="1" applyProtection="1">
      <alignment vertical="center"/>
      <protection hidden="1"/>
    </xf>
    <xf numFmtId="164" fontId="10" fillId="8" borderId="33" xfId="0" applyNumberFormat="1" applyFont="1" applyFill="1" applyBorder="1" applyAlignment="1" applyProtection="1">
      <alignment horizontal="left" vertical="center"/>
      <protection locked="0" hidden="1"/>
    </xf>
    <xf numFmtId="164" fontId="5" fillId="8" borderId="33" xfId="0" applyNumberFormat="1" applyFont="1" applyFill="1" applyBorder="1" applyAlignment="1" applyProtection="1">
      <alignment horizontal="left" vertical="center"/>
      <protection locked="0" hidden="1"/>
    </xf>
    <xf numFmtId="164" fontId="5" fillId="8" borderId="39" xfId="0" applyNumberFormat="1" applyFont="1" applyFill="1" applyBorder="1" applyAlignment="1" applyProtection="1">
      <alignment horizontal="left" vertical="center"/>
      <protection locked="0" hidden="1"/>
    </xf>
    <xf numFmtId="2" fontId="5" fillId="8" borderId="41" xfId="0" applyNumberFormat="1" applyFont="1" applyFill="1" applyBorder="1" applyAlignment="1" applyProtection="1">
      <alignment horizontal="left" vertical="center"/>
      <protection locked="0" hidden="1"/>
    </xf>
    <xf numFmtId="165" fontId="11" fillId="12" borderId="33" xfId="0" applyNumberFormat="1" applyFont="1" applyFill="1" applyBorder="1" applyAlignment="1" applyProtection="1">
      <alignment horizontal="center" vertic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2" fontId="14" fillId="11" borderId="5" xfId="0" applyNumberFormat="1" applyFont="1" applyFill="1" applyBorder="1" applyProtection="1"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3" borderId="5" xfId="0" applyFont="1" applyFill="1" applyBorder="1" applyAlignment="1" applyProtection="1">
      <alignment horizontal="left"/>
      <protection locked="0" hidden="1"/>
    </xf>
    <xf numFmtId="0" fontId="14" fillId="3" borderId="34" xfId="0" applyFont="1" applyFill="1" applyBorder="1" applyAlignment="1" applyProtection="1">
      <alignment horizontal="left"/>
      <protection locked="0" hidden="1"/>
    </xf>
    <xf numFmtId="0" fontId="5" fillId="0" borderId="32" xfId="0" applyFont="1" applyBorder="1" applyAlignment="1" applyProtection="1">
      <alignment horizontal="left" vertical="center"/>
      <protection hidden="1"/>
    </xf>
    <xf numFmtId="0" fontId="5" fillId="0" borderId="5" xfId="0" applyFont="1" applyBorder="1" applyAlignment="1" applyProtection="1">
      <alignment horizontal="left" vertical="center"/>
      <protection hidden="1"/>
    </xf>
    <xf numFmtId="0" fontId="5" fillId="0" borderId="47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center" vertical="center"/>
      <protection hidden="1"/>
    </xf>
    <xf numFmtId="0" fontId="26" fillId="4" borderId="0" xfId="0" applyFont="1" applyFill="1" applyBorder="1" applyAlignment="1" applyProtection="1">
      <alignment horizontal="left"/>
      <protection hidden="1"/>
    </xf>
    <xf numFmtId="0" fontId="26" fillId="4" borderId="19" xfId="0" applyFont="1" applyFill="1" applyBorder="1" applyAlignment="1" applyProtection="1">
      <alignment horizontal="left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8" xfId="0" applyFont="1" applyFill="1" applyBorder="1" applyAlignment="1" applyProtection="1">
      <alignment horizontal="center"/>
      <protection hidden="1"/>
    </xf>
    <xf numFmtId="0" fontId="14" fillId="3" borderId="49" xfId="0" applyFont="1" applyFill="1" applyBorder="1" applyAlignment="1" applyProtection="1">
      <alignment horizontal="center"/>
      <protection locked="0" hidden="1"/>
    </xf>
    <xf numFmtId="0" fontId="14" fillId="3" borderId="50" xfId="0" applyFont="1" applyFill="1" applyBorder="1" applyAlignment="1" applyProtection="1">
      <alignment horizontal="center"/>
      <protection locked="0" hidden="1"/>
    </xf>
    <xf numFmtId="0" fontId="14" fillId="3" borderId="51" xfId="0" applyFont="1" applyFill="1" applyBorder="1" applyAlignment="1" applyProtection="1">
      <alignment horizontal="center"/>
      <protection locked="0" hidden="1"/>
    </xf>
    <xf numFmtId="0" fontId="14" fillId="3" borderId="19" xfId="0" applyFont="1" applyFill="1" applyBorder="1" applyAlignment="1" applyProtection="1">
      <alignment horizontal="center"/>
      <protection locked="0" hidden="1"/>
    </xf>
    <xf numFmtId="0" fontId="14" fillId="3" borderId="52" xfId="0" applyFont="1" applyFill="1" applyBorder="1" applyAlignment="1" applyProtection="1">
      <alignment horizontal="center"/>
      <protection locked="0" hidden="1"/>
    </xf>
    <xf numFmtId="0" fontId="14" fillId="3" borderId="53" xfId="0" applyFont="1" applyFill="1" applyBorder="1" applyAlignment="1" applyProtection="1">
      <alignment horizontal="center"/>
      <protection locked="0" hidden="1"/>
    </xf>
    <xf numFmtId="0" fontId="3" fillId="11" borderId="42" xfId="0" applyFont="1" applyFill="1" applyBorder="1" applyAlignment="1" applyProtection="1">
      <alignment horizontal="center" vertical="top"/>
      <protection hidden="1"/>
    </xf>
    <xf numFmtId="0" fontId="3" fillId="11" borderId="10" xfId="0" applyFont="1" applyFill="1" applyBorder="1" applyAlignment="1" applyProtection="1">
      <alignment horizontal="center" vertical="top"/>
      <protection hidden="1"/>
    </xf>
    <xf numFmtId="0" fontId="3" fillId="11" borderId="41" xfId="0" applyFont="1" applyFill="1" applyBorder="1" applyAlignment="1" applyProtection="1">
      <alignment horizontal="center" vertical="top"/>
      <protection hidden="1"/>
    </xf>
    <xf numFmtId="0" fontId="5" fillId="11" borderId="34" xfId="0" applyFont="1" applyFill="1" applyBorder="1" applyAlignment="1" applyProtection="1">
      <alignment horizontal="left" vertical="center"/>
      <protection hidden="1"/>
    </xf>
    <xf numFmtId="0" fontId="5" fillId="11" borderId="36" xfId="0" applyFont="1" applyFill="1" applyBorder="1" applyAlignment="1" applyProtection="1">
      <alignment horizontal="left" vertical="center"/>
      <protection hidden="1"/>
    </xf>
    <xf numFmtId="0" fontId="5" fillId="11" borderId="35" xfId="0" applyFont="1" applyFill="1" applyBorder="1" applyAlignment="1" applyProtection="1">
      <alignment horizontal="left" vertical="center"/>
      <protection hidden="1"/>
    </xf>
    <xf numFmtId="43" fontId="11" fillId="11" borderId="5" xfId="0" applyNumberFormat="1" applyFont="1" applyFill="1" applyBorder="1" applyAlignment="1" applyProtection="1">
      <alignment vertical="center" wrapText="1"/>
      <protection hidden="1"/>
    </xf>
    <xf numFmtId="0" fontId="16" fillId="2" borderId="6" xfId="0" applyFont="1" applyFill="1" applyBorder="1" applyAlignment="1" applyProtection="1">
      <alignment horizontal="center" vertical="center"/>
      <protection hidden="1"/>
    </xf>
    <xf numFmtId="0" fontId="16" fillId="2" borderId="22" xfId="0" applyFont="1" applyFill="1" applyBorder="1" applyAlignment="1" applyProtection="1">
      <alignment horizontal="center" vertical="center"/>
      <protection hidden="1"/>
    </xf>
    <xf numFmtId="164" fontId="21" fillId="0" borderId="46" xfId="0" applyNumberFormat="1" applyFont="1" applyBorder="1" applyAlignment="1" applyProtection="1">
      <alignment horizontal="left" vertical="center" wrapText="1"/>
      <protection hidden="1"/>
    </xf>
    <xf numFmtId="164" fontId="21" fillId="0" borderId="9" xfId="0" applyNumberFormat="1" applyFont="1" applyBorder="1" applyAlignment="1" applyProtection="1">
      <alignment horizontal="left" vertical="center" wrapText="1"/>
      <protection hidden="1"/>
    </xf>
    <xf numFmtId="0" fontId="11" fillId="11" borderId="40" xfId="0" applyFont="1" applyFill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horizontal="right" vertical="center"/>
      <protection hidden="1"/>
    </xf>
    <xf numFmtId="0" fontId="3" fillId="0" borderId="21" xfId="0" applyFont="1" applyBorder="1" applyAlignment="1" applyProtection="1">
      <alignment horizontal="right" vertical="center"/>
      <protection hidden="1"/>
    </xf>
    <xf numFmtId="0" fontId="3" fillId="0" borderId="30" xfId="0" applyFont="1" applyBorder="1" applyAlignment="1" applyProtection="1">
      <alignment horizontal="right" vertical="center"/>
      <protection hidden="1"/>
    </xf>
    <xf numFmtId="0" fontId="3" fillId="0" borderId="31" xfId="0" applyFont="1" applyBorder="1" applyAlignment="1" applyProtection="1">
      <alignment horizontal="right" vertical="center"/>
      <protection hidden="1"/>
    </xf>
    <xf numFmtId="43" fontId="5" fillId="9" borderId="5" xfId="0" applyNumberFormat="1" applyFont="1" applyFill="1" applyBorder="1" applyAlignment="1" applyProtection="1">
      <alignment horizontal="right" vertical="center"/>
      <protection hidden="1"/>
    </xf>
    <xf numFmtId="0" fontId="5" fillId="8" borderId="5" xfId="0" applyFont="1" applyFill="1" applyBorder="1" applyAlignment="1" applyProtection="1">
      <alignment horizontal="left" vertical="center"/>
      <protection hidden="1"/>
    </xf>
    <xf numFmtId="43" fontId="13" fillId="10" borderId="5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6" fillId="2" borderId="6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6" fillId="2" borderId="22" xfId="0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 applyProtection="1">
      <alignment horizontal="center" vertical="center" wrapText="1"/>
      <protection hidden="1"/>
    </xf>
    <xf numFmtId="0" fontId="6" fillId="2" borderId="15" xfId="0" applyFont="1" applyFill="1" applyBorder="1" applyAlignment="1" applyProtection="1">
      <alignment horizontal="center" vertical="center" wrapText="1"/>
      <protection hidden="1"/>
    </xf>
    <xf numFmtId="0" fontId="6" fillId="2" borderId="23" xfId="0" applyFont="1" applyFill="1" applyBorder="1" applyAlignment="1" applyProtection="1">
      <alignment horizontal="center" vertical="center" wrapText="1"/>
      <protection hidden="1"/>
    </xf>
    <xf numFmtId="0" fontId="6" fillId="2" borderId="7" xfId="0" applyFont="1" applyFill="1" applyBorder="1" applyAlignment="1" applyProtection="1">
      <alignment horizontal="center" vertical="top" wrapText="1"/>
      <protection hidden="1"/>
    </xf>
    <xf numFmtId="0" fontId="6" fillId="2" borderId="15" xfId="0" applyFont="1" applyFill="1" applyBorder="1" applyAlignment="1" applyProtection="1">
      <alignment horizontal="center" vertical="top" wrapText="1"/>
      <protection hidden="1"/>
    </xf>
    <xf numFmtId="0" fontId="6" fillId="2" borderId="23" xfId="0" applyFont="1" applyFill="1" applyBorder="1" applyAlignment="1" applyProtection="1">
      <alignment horizontal="center" vertical="top" wrapText="1"/>
      <protection hidden="1"/>
    </xf>
    <xf numFmtId="0" fontId="6" fillId="2" borderId="6" xfId="0" applyFont="1" applyFill="1" applyBorder="1" applyAlignment="1" applyProtection="1">
      <alignment horizontal="center" vertical="top" wrapText="1"/>
      <protection hidden="1"/>
    </xf>
    <xf numFmtId="0" fontId="6" fillId="2" borderId="14" xfId="0" applyFont="1" applyFill="1" applyBorder="1" applyAlignment="1" applyProtection="1">
      <alignment horizontal="center" vertical="top" wrapText="1"/>
      <protection hidden="1"/>
    </xf>
    <xf numFmtId="0" fontId="6" fillId="2" borderId="22" xfId="0" applyFont="1" applyFill="1" applyBorder="1" applyAlignment="1" applyProtection="1">
      <alignment horizontal="center" vertical="top" wrapText="1"/>
      <protection hidden="1"/>
    </xf>
    <xf numFmtId="0" fontId="6" fillId="2" borderId="8" xfId="0" applyFont="1" applyFill="1" applyBorder="1" applyAlignment="1" applyProtection="1">
      <alignment horizontal="center" vertical="top" wrapText="1"/>
      <protection hidden="1"/>
    </xf>
    <xf numFmtId="0" fontId="6" fillId="2" borderId="16" xfId="0" applyFont="1" applyFill="1" applyBorder="1" applyAlignment="1" applyProtection="1">
      <alignment horizontal="center" vertical="top" wrapText="1"/>
      <protection hidden="1"/>
    </xf>
    <xf numFmtId="0" fontId="6" fillId="2" borderId="24" xfId="0" applyFont="1" applyFill="1" applyBorder="1" applyAlignment="1" applyProtection="1">
      <alignment horizontal="center" vertical="top" wrapText="1"/>
      <protection hidden="1"/>
    </xf>
    <xf numFmtId="0" fontId="6" fillId="2" borderId="9" xfId="0" applyFont="1" applyFill="1" applyBorder="1" applyAlignment="1" applyProtection="1">
      <alignment horizontal="center" vertical="top" wrapText="1"/>
      <protection hidden="1"/>
    </xf>
    <xf numFmtId="0" fontId="6" fillId="2" borderId="10" xfId="0" applyFont="1" applyFill="1" applyBorder="1" applyAlignment="1" applyProtection="1">
      <alignment horizontal="center" vertical="top" wrapText="1"/>
      <protection hidden="1"/>
    </xf>
    <xf numFmtId="0" fontId="6" fillId="2" borderId="17" xfId="0" applyFont="1" applyFill="1" applyBorder="1" applyAlignment="1" applyProtection="1">
      <alignment horizontal="center" vertical="top" wrapText="1"/>
      <protection hidden="1"/>
    </xf>
    <xf numFmtId="0" fontId="6" fillId="2" borderId="18" xfId="0" applyFont="1" applyFill="1" applyBorder="1" applyAlignment="1" applyProtection="1">
      <alignment horizontal="center" vertical="top" wrapText="1"/>
      <protection hidden="1"/>
    </xf>
    <xf numFmtId="0" fontId="6" fillId="2" borderId="11" xfId="0" applyFont="1" applyFill="1" applyBorder="1" applyAlignment="1" applyProtection="1">
      <alignment horizontal="center" vertical="top" wrapText="1"/>
      <protection hidden="1"/>
    </xf>
    <xf numFmtId="0" fontId="6" fillId="2" borderId="12" xfId="0" applyFont="1" applyFill="1" applyBorder="1" applyAlignment="1" applyProtection="1">
      <alignment horizontal="center" vertical="top" wrapText="1"/>
      <protection hidden="1"/>
    </xf>
    <xf numFmtId="0" fontId="6" fillId="2" borderId="13" xfId="0" applyFont="1" applyFill="1" applyBorder="1" applyAlignment="1" applyProtection="1">
      <alignment horizontal="center" vertical="top" wrapText="1"/>
      <protection hidden="1"/>
    </xf>
    <xf numFmtId="0" fontId="6" fillId="2" borderId="1" xfId="0" applyFont="1" applyFill="1" applyBorder="1" applyAlignment="1" applyProtection="1">
      <alignment horizontal="center" vertical="top" wrapText="1"/>
      <protection hidden="1"/>
    </xf>
    <xf numFmtId="0" fontId="6" fillId="2" borderId="0" xfId="0" applyFont="1" applyFill="1" applyBorder="1" applyAlignment="1" applyProtection="1">
      <alignment horizontal="center" vertical="top" wrapText="1"/>
      <protection hidden="1"/>
    </xf>
    <xf numFmtId="0" fontId="6" fillId="2" borderId="19" xfId="0" applyFont="1" applyFill="1" applyBorder="1" applyAlignment="1" applyProtection="1">
      <alignment horizontal="center" vertical="top" wrapText="1"/>
      <protection hidden="1"/>
    </xf>
    <xf numFmtId="0" fontId="6" fillId="2" borderId="27" xfId="0" applyFont="1" applyFill="1" applyBorder="1" applyAlignment="1" applyProtection="1">
      <alignment horizontal="center" vertical="top" wrapText="1"/>
      <protection hidden="1"/>
    </xf>
    <xf numFmtId="0" fontId="6" fillId="2" borderId="28" xfId="0" applyFont="1" applyFill="1" applyBorder="1" applyAlignment="1" applyProtection="1">
      <alignment horizontal="center" vertical="top" wrapText="1"/>
      <protection hidden="1"/>
    </xf>
    <xf numFmtId="0" fontId="6" fillId="2" borderId="29" xfId="0" applyFont="1" applyFill="1" applyBorder="1" applyAlignment="1" applyProtection="1">
      <alignment horizontal="center" vertical="top" wrapText="1"/>
      <protection hidden="1"/>
    </xf>
    <xf numFmtId="14" fontId="3" fillId="4" borderId="5" xfId="0" applyNumberFormat="1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A4" zoomScale="64" zoomScaleNormal="64" workbookViewId="0">
      <selection activeCell="L25" sqref="L25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114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391.23200000000003</v>
      </c>
      <c r="D6" s="17">
        <v>18</v>
      </c>
      <c r="E6" s="18">
        <f>C6+D6</f>
        <v>409.23200000000003</v>
      </c>
      <c r="F6" s="19"/>
      <c r="G6" s="20"/>
      <c r="H6" s="21"/>
      <c r="I6" s="21"/>
      <c r="J6" s="22">
        <f>E6-F6-G6</f>
        <v>409.23200000000003</v>
      </c>
      <c r="L6" s="173" t="s">
        <v>36</v>
      </c>
      <c r="M6" s="173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 x14ac:dyDescent="0.2">
      <c r="A7" s="15" t="s">
        <v>37</v>
      </c>
      <c r="B7" s="16" t="s">
        <v>25</v>
      </c>
      <c r="C7" s="122">
        <v>192</v>
      </c>
      <c r="D7" s="17"/>
      <c r="E7" s="18">
        <f>C7+D7</f>
        <v>192</v>
      </c>
      <c r="F7" s="19"/>
      <c r="G7" s="20"/>
      <c r="H7" s="21"/>
      <c r="I7" s="25"/>
      <c r="J7" s="22">
        <f>E7-F7-G7</f>
        <v>192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/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54.37</v>
      </c>
      <c r="D9" s="17"/>
      <c r="E9" s="18">
        <f t="shared" ref="E9:E18" si="1">C9+D9</f>
        <v>54.37</v>
      </c>
      <c r="F9" s="19"/>
      <c r="G9" s="20"/>
      <c r="H9" s="21"/>
      <c r="I9" s="21"/>
      <c r="J9" s="22">
        <f t="shared" si="0"/>
        <v>54.37</v>
      </c>
      <c r="L9" s="174" t="s">
        <v>42</v>
      </c>
      <c r="M9" s="174"/>
      <c r="N9" s="27">
        <f>J6</f>
        <v>409.23200000000003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1076.4959999999999</v>
      </c>
    </row>
    <row r="10" spans="1:27" ht="21" x14ac:dyDescent="0.2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107.009</v>
      </c>
      <c r="D11" s="17"/>
      <c r="E11" s="18">
        <f>C11+D11</f>
        <v>107.009</v>
      </c>
      <c r="F11" s="19"/>
      <c r="G11" s="20"/>
      <c r="H11" s="21"/>
      <c r="I11" s="21"/>
      <c r="J11" s="22">
        <f>E11-F11-G11</f>
        <v>107.009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317.45100000000144</v>
      </c>
      <c r="D19" s="51">
        <v>23.7</v>
      </c>
      <c r="E19" s="52">
        <f>C19+D19</f>
        <v>341.15100000000143</v>
      </c>
      <c r="F19" s="53">
        <f>J29</f>
        <v>27.500000000000004</v>
      </c>
      <c r="G19" s="54"/>
      <c r="H19" s="55">
        <v>0</v>
      </c>
      <c r="I19" s="56"/>
      <c r="J19" s="57">
        <f>E19-F19-G19</f>
        <v>313.65100000000143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145.65100000000143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69</v>
      </c>
      <c r="H22" s="82">
        <f>G22*6</f>
        <v>414</v>
      </c>
      <c r="I22" s="83">
        <f>H22*0.115</f>
        <v>47.61</v>
      </c>
      <c r="J22" s="84">
        <f>I22*1.16</f>
        <v>55.227599999999995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192</v>
      </c>
      <c r="C23" s="79">
        <v>179</v>
      </c>
      <c r="D23" s="80">
        <v>2.5</v>
      </c>
      <c r="E23" s="143" t="s">
        <v>74</v>
      </c>
      <c r="F23" s="144"/>
      <c r="G23" s="81">
        <v>40</v>
      </c>
      <c r="H23" s="82">
        <f>G23*6</f>
        <v>240</v>
      </c>
      <c r="I23" s="83">
        <f>H23*0.115</f>
        <v>27.6</v>
      </c>
      <c r="J23" s="84">
        <f>I23*1.16</f>
        <v>32.015999999999998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409.23200000000003</v>
      </c>
      <c r="C24" s="79">
        <v>305</v>
      </c>
      <c r="D24" s="80">
        <v>20</v>
      </c>
      <c r="E24" s="143" t="s">
        <v>77</v>
      </c>
      <c r="F24" s="144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107.009</v>
      </c>
      <c r="C25" s="79">
        <v>65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1076.4959999999999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54.37</v>
      </c>
      <c r="C27" s="79">
        <v>15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774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23.7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7.7024999999999997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1076.4959999999999</v>
      </c>
      <c r="C30" s="100">
        <f>SUM(C22:C29)</f>
        <v>774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4.5999999985610884E-3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40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aIwXujmddXl6oh+qo+Hw6PI3G0HI8Q/ceKJwgl7+uJRimcmLg+dkhQnenjjvxye9eH0KkyEmhMGksT6ZNrMxWw==" saltValue="AfBLCgwVhgJXHKaxgJGQCg==" spinCount="100000" sheet="1" objects="1" scenarios="1"/>
  <mergeCells count="39">
    <mergeCell ref="B37:M37"/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E23:F23"/>
    <mergeCell ref="L23:O23"/>
    <mergeCell ref="E24:F24"/>
    <mergeCell ref="E25:F25"/>
    <mergeCell ref="E26:F26"/>
    <mergeCell ref="E27:F27"/>
    <mergeCell ref="L11:X11"/>
    <mergeCell ref="L12:M12"/>
    <mergeCell ref="A19:A20"/>
    <mergeCell ref="E21:F21"/>
    <mergeCell ref="E22:F22"/>
    <mergeCell ref="L22:M22"/>
    <mergeCell ref="L4:M5"/>
    <mergeCell ref="L6:M6"/>
    <mergeCell ref="L7:M7"/>
    <mergeCell ref="L8:M8"/>
    <mergeCell ref="L9:M9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C1" zoomScale="64" zoomScaleNormal="64" workbookViewId="0">
      <selection activeCell="P21" sqref="P21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301.73199999999997</v>
      </c>
      <c r="D6" s="17">
        <v>0</v>
      </c>
      <c r="E6" s="18">
        <f>C6+D6</f>
        <v>301.73199999999997</v>
      </c>
      <c r="F6" s="19">
        <v>15</v>
      </c>
      <c r="G6" s="20"/>
      <c r="H6" s="21"/>
      <c r="I6" s="21"/>
      <c r="J6" s="22">
        <f>E6-F6-G6</f>
        <v>286.73199999999997</v>
      </c>
      <c r="L6" s="173" t="s">
        <v>36</v>
      </c>
      <c r="M6" s="173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18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 x14ac:dyDescent="0.2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7.5</v>
      </c>
      <c r="G7" s="20"/>
      <c r="H7" s="21"/>
      <c r="I7" s="25"/>
      <c r="J7" s="22">
        <f>E7-F7-G7</f>
        <v>147</v>
      </c>
      <c r="L7" s="173" t="s">
        <v>38</v>
      </c>
      <c r="M7" s="173"/>
      <c r="N7" s="23">
        <f>F6</f>
        <v>15</v>
      </c>
      <c r="O7" s="23">
        <f>F7</f>
        <v>7.5</v>
      </c>
      <c r="P7" s="23">
        <f>F8</f>
        <v>0</v>
      </c>
      <c r="Q7" s="23">
        <f>F9</f>
        <v>0</v>
      </c>
      <c r="R7" s="23">
        <f>F10</f>
        <v>4.5</v>
      </c>
      <c r="S7" s="23">
        <f>F11</f>
        <v>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32</v>
      </c>
    </row>
    <row r="8" spans="1:27" ht="21" x14ac:dyDescent="0.2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286.73199999999997</v>
      </c>
      <c r="O9" s="28">
        <f>J7</f>
        <v>147</v>
      </c>
      <c r="P9" s="114">
        <f>J8</f>
        <v>113.5</v>
      </c>
      <c r="Q9" s="27">
        <f>J9</f>
        <v>53.120000000000005</v>
      </c>
      <c r="R9" s="27">
        <f>J10</f>
        <v>167.45</v>
      </c>
      <c r="S9" s="30">
        <f>J11</f>
        <v>117.509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908.24599999999987</v>
      </c>
    </row>
    <row r="10" spans="1:27" ht="21" x14ac:dyDescent="0.2">
      <c r="A10" s="15" t="s">
        <v>43</v>
      </c>
      <c r="B10" s="16" t="s">
        <v>28</v>
      </c>
      <c r="C10" s="122">
        <v>163.95</v>
      </c>
      <c r="D10" s="17">
        <v>8</v>
      </c>
      <c r="E10" s="18">
        <f>C10+D10</f>
        <v>171.95</v>
      </c>
      <c r="F10" s="19">
        <v>4.5</v>
      </c>
      <c r="G10" s="20"/>
      <c r="H10" s="21"/>
      <c r="I10" s="21"/>
      <c r="J10" s="22">
        <f t="shared" si="0"/>
        <v>167.45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104.509</v>
      </c>
      <c r="D11" s="17">
        <v>18</v>
      </c>
      <c r="E11" s="18">
        <f>C11+D11</f>
        <v>122.509</v>
      </c>
      <c r="F11" s="19">
        <v>5</v>
      </c>
      <c r="G11" s="20"/>
      <c r="H11" s="21"/>
      <c r="I11" s="21"/>
      <c r="J11" s="22">
        <f>E11-F11-G11</f>
        <v>117.509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7.83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15.14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1.3499999999999999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22.5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45.2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347.4510000000015</v>
      </c>
      <c r="D19" s="51">
        <v>58.03</v>
      </c>
      <c r="E19" s="52">
        <f>C19+D19</f>
        <v>405.48100000000147</v>
      </c>
      <c r="F19" s="53">
        <f>J29</f>
        <v>57.750000000000007</v>
      </c>
      <c r="G19" s="54"/>
      <c r="H19" s="55">
        <v>0</v>
      </c>
      <c r="I19" s="56"/>
      <c r="J19" s="57">
        <f>E19-F19-G19</f>
        <v>347.73100000000147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72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179.73100000000147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39.6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 x14ac:dyDescent="0.25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34</v>
      </c>
      <c r="H22" s="82">
        <f>G22*6</f>
        <v>204</v>
      </c>
      <c r="I22" s="83">
        <f>H22*0.115</f>
        <v>23.46</v>
      </c>
      <c r="J22" s="84">
        <f>I22*1.16</f>
        <v>27.2136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147</v>
      </c>
      <c r="C23" s="79">
        <v>110</v>
      </c>
      <c r="D23" s="80">
        <v>2.5</v>
      </c>
      <c r="E23" s="143" t="s">
        <v>74</v>
      </c>
      <c r="F23" s="144"/>
      <c r="G23" s="81">
        <v>62</v>
      </c>
      <c r="H23" s="82">
        <f>G23*6</f>
        <v>372</v>
      </c>
      <c r="I23" s="83">
        <f>H23*0.115</f>
        <v>42.78</v>
      </c>
      <c r="J23" s="84">
        <f>I23*1.16</f>
        <v>49.6248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286.73199999999997</v>
      </c>
      <c r="C24" s="79">
        <v>240</v>
      </c>
      <c r="D24" s="80">
        <v>20</v>
      </c>
      <c r="E24" s="143" t="s">
        <v>77</v>
      </c>
      <c r="F24" s="144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117.509</v>
      </c>
      <c r="C25" s="79">
        <v>68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32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167.45</v>
      </c>
      <c r="C26" s="79">
        <v>98</v>
      </c>
      <c r="D26" s="80">
        <v>58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908.24599999999987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636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105</v>
      </c>
      <c r="J28" s="126">
        <f>(G28*0.55)</f>
        <v>57.750000000000007</v>
      </c>
      <c r="L28" s="88">
        <v>5</v>
      </c>
      <c r="M28" s="89" t="s">
        <v>92</v>
      </c>
      <c r="N28" s="92">
        <f>D19</f>
        <v>58.03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105</v>
      </c>
      <c r="H29" s="82">
        <f>G29*6</f>
        <v>630</v>
      </c>
      <c r="I29" s="83"/>
      <c r="J29" s="126">
        <f>SUM(J27:J28)</f>
        <v>57.750000000000007</v>
      </c>
      <c r="L29" s="88">
        <v>6</v>
      </c>
      <c r="M29" s="89" t="s">
        <v>95</v>
      </c>
      <c r="N29" s="92">
        <f>N28*0.325</f>
        <v>18.859750000000002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908.24599999999998</v>
      </c>
      <c r="C30" s="100">
        <f>SUM(C22:C29)</f>
        <v>636</v>
      </c>
      <c r="D30" s="113">
        <f>SUM(D23:D29)</f>
        <v>164.75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-2.8000000014571924E-3</v>
      </c>
      <c r="K30" s="87"/>
      <c r="L30" s="88">
        <v>7</v>
      </c>
      <c r="M30" s="105" t="s">
        <v>98</v>
      </c>
      <c r="N30" s="106">
        <f>J29</f>
        <v>57.750000000000007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0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9" zoomScale="64" zoomScaleNormal="64" workbookViewId="0">
      <selection activeCell="S28" sqref="S28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105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292.73199999999997</v>
      </c>
      <c r="D6" s="17">
        <v>9</v>
      </c>
      <c r="E6" s="18">
        <f>C6+D6</f>
        <v>301.73199999999997</v>
      </c>
      <c r="F6" s="19">
        <v>0</v>
      </c>
      <c r="G6" s="20"/>
      <c r="H6" s="21"/>
      <c r="I6" s="21"/>
      <c r="J6" s="22">
        <f>E6-F6-G6</f>
        <v>301.73199999999997</v>
      </c>
      <c r="L6" s="173" t="s">
        <v>36</v>
      </c>
      <c r="M6" s="173"/>
      <c r="N6" s="23">
        <f>D6</f>
        <v>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35</v>
      </c>
    </row>
    <row r="7" spans="1:27" ht="21" x14ac:dyDescent="0.2">
      <c r="A7" s="15" t="s">
        <v>37</v>
      </c>
      <c r="B7" s="16" t="s">
        <v>25</v>
      </c>
      <c r="C7" s="122">
        <v>134.5</v>
      </c>
      <c r="D7" s="17">
        <v>10</v>
      </c>
      <c r="E7" s="18">
        <f>C7+D7</f>
        <v>144.5</v>
      </c>
      <c r="F7" s="19">
        <v>0</v>
      </c>
      <c r="G7" s="20"/>
      <c r="H7" s="21"/>
      <c r="I7" s="25"/>
      <c r="J7" s="22">
        <f>E7-F7-G7</f>
        <v>144.5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301.73199999999997</v>
      </c>
      <c r="O9" s="28">
        <f>J7</f>
        <v>144.5</v>
      </c>
      <c r="P9" s="114">
        <f>J8</f>
        <v>113.5</v>
      </c>
      <c r="Q9" s="27">
        <f>J9</f>
        <v>53.120000000000005</v>
      </c>
      <c r="R9" s="27">
        <f>J10</f>
        <v>163.95</v>
      </c>
      <c r="S9" s="30">
        <f>J11</f>
        <v>104.509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904.24599999999987</v>
      </c>
    </row>
    <row r="10" spans="1:27" ht="21" x14ac:dyDescent="0.2">
      <c r="A10" s="15" t="s">
        <v>43</v>
      </c>
      <c r="B10" s="16" t="s">
        <v>28</v>
      </c>
      <c r="C10" s="122">
        <v>155.94999999999999</v>
      </c>
      <c r="D10" s="17">
        <v>8</v>
      </c>
      <c r="E10" s="18">
        <f>C10+D10</f>
        <v>163.95</v>
      </c>
      <c r="F10" s="19">
        <v>0</v>
      </c>
      <c r="G10" s="20"/>
      <c r="H10" s="21"/>
      <c r="I10" s="21"/>
      <c r="J10" s="22">
        <f t="shared" si="0"/>
        <v>163.95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96.509</v>
      </c>
      <c r="D11" s="17">
        <v>8</v>
      </c>
      <c r="E11" s="18">
        <f>C11+D11</f>
        <v>104.509</v>
      </c>
      <c r="F11" s="19">
        <v>0</v>
      </c>
      <c r="G11" s="20"/>
      <c r="H11" s="21"/>
      <c r="I11" s="21"/>
      <c r="J11" s="22">
        <f>E11-F11-G11</f>
        <v>104.509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3.42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3.48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14.21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2.625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44.400000000000006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351.46100000000149</v>
      </c>
      <c r="D19" s="51">
        <v>56.49</v>
      </c>
      <c r="E19" s="52">
        <f>C19+D19</f>
        <v>407.9510000000015</v>
      </c>
      <c r="F19" s="53">
        <f>J29</f>
        <v>60.500000000000007</v>
      </c>
      <c r="G19" s="54"/>
      <c r="H19" s="55">
        <v>0</v>
      </c>
      <c r="I19" s="56"/>
      <c r="J19" s="57">
        <f>E19-F19-G19</f>
        <v>347.4510000000015</v>
      </c>
      <c r="L19" s="58" t="s">
        <v>61</v>
      </c>
      <c r="M19" s="58"/>
      <c r="N19" s="31">
        <f>N6*4</f>
        <v>36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140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179.4510000000015</v>
      </c>
      <c r="L21" s="58" t="s">
        <v>69</v>
      </c>
      <c r="M21" s="58"/>
      <c r="N21" s="31">
        <f>N6*3</f>
        <v>27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17.600000000000001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84.199999999999989</v>
      </c>
    </row>
    <row r="22" spans="1:24" ht="21" customHeight="1" thickBot="1" x14ac:dyDescent="0.25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65</v>
      </c>
      <c r="H22" s="82">
        <f>G22*6</f>
        <v>390</v>
      </c>
      <c r="I22" s="83">
        <f>H22*0.115</f>
        <v>44.85</v>
      </c>
      <c r="J22" s="84">
        <f>I22*1.16</f>
        <v>52.025999999999996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144.5</v>
      </c>
      <c r="C23" s="79">
        <v>100</v>
      </c>
      <c r="D23" s="80">
        <v>10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301.73199999999997</v>
      </c>
      <c r="C24" s="79">
        <v>240</v>
      </c>
      <c r="D24" s="80">
        <v>35.25</v>
      </c>
      <c r="E24" s="143" t="s">
        <v>77</v>
      </c>
      <c r="F24" s="144"/>
      <c r="G24" s="86">
        <v>55</v>
      </c>
      <c r="H24" s="82">
        <f>G24*6</f>
        <v>330</v>
      </c>
      <c r="I24" s="83">
        <f>H24*0.115</f>
        <v>37.950000000000003</v>
      </c>
      <c r="J24" s="84">
        <f>I24*1.16</f>
        <v>44.021999999999998</v>
      </c>
      <c r="K24" s="87"/>
      <c r="L24" s="88">
        <v>1</v>
      </c>
      <c r="M24" s="89" t="s">
        <v>78</v>
      </c>
      <c r="N24" s="90">
        <f>X6</f>
        <v>35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104.509</v>
      </c>
      <c r="C25" s="79">
        <v>68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163.95</v>
      </c>
      <c r="C26" s="79">
        <v>98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904.24599999999987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626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56.49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18.359250000000003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904.24599999999998</v>
      </c>
      <c r="C30" s="100">
        <f>SUM(C22:C29)</f>
        <v>626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4.9999999984891019E-3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29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8" zoomScale="64" zoomScaleNormal="64" workbookViewId="0">
      <selection activeCell="A32" sqref="A32:M32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104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284.23199999999997</v>
      </c>
      <c r="D6" s="17">
        <v>18</v>
      </c>
      <c r="E6" s="18">
        <f>C6+D6</f>
        <v>302.23199999999997</v>
      </c>
      <c r="F6" s="19">
        <v>9.5</v>
      </c>
      <c r="G6" s="20"/>
      <c r="H6" s="21"/>
      <c r="I6" s="21"/>
      <c r="J6" s="22">
        <f>E6-F6-G6</f>
        <v>292.73199999999997</v>
      </c>
      <c r="L6" s="173" t="s">
        <v>36</v>
      </c>
      <c r="M6" s="173"/>
      <c r="N6" s="23">
        <f>D6</f>
        <v>18</v>
      </c>
      <c r="O6" s="23">
        <f>D7</f>
        <v>20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38</v>
      </c>
    </row>
    <row r="7" spans="1:27" ht="21" x14ac:dyDescent="0.2">
      <c r="A7" s="15" t="s">
        <v>37</v>
      </c>
      <c r="B7" s="16" t="s">
        <v>25</v>
      </c>
      <c r="C7" s="122">
        <v>123.5</v>
      </c>
      <c r="D7" s="17">
        <v>20</v>
      </c>
      <c r="E7" s="18">
        <f>C7+D7</f>
        <v>143.5</v>
      </c>
      <c r="F7" s="19">
        <v>9</v>
      </c>
      <c r="G7" s="20"/>
      <c r="H7" s="21"/>
      <c r="I7" s="25"/>
      <c r="J7" s="22">
        <f>E7-F7-G7</f>
        <v>134.5</v>
      </c>
      <c r="L7" s="173" t="s">
        <v>38</v>
      </c>
      <c r="M7" s="173"/>
      <c r="N7" s="23">
        <f>F6</f>
        <v>9.5</v>
      </c>
      <c r="O7" s="23">
        <f>F7</f>
        <v>9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6.5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25</v>
      </c>
    </row>
    <row r="8" spans="1:27" ht="21" x14ac:dyDescent="0.2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292.73199999999997</v>
      </c>
      <c r="O9" s="28">
        <f>J7</f>
        <v>134.5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96.509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869.24599999999987</v>
      </c>
    </row>
    <row r="10" spans="1:27" ht="21" x14ac:dyDescent="0.2">
      <c r="A10" s="15" t="s">
        <v>43</v>
      </c>
      <c r="B10" s="16" t="s">
        <v>28</v>
      </c>
      <c r="C10" s="122">
        <v>155.94999999999999</v>
      </c>
      <c r="D10" s="17">
        <v>0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103.009</v>
      </c>
      <c r="D11" s="17">
        <v>0</v>
      </c>
      <c r="E11" s="18">
        <f>C11+D11</f>
        <v>103.009</v>
      </c>
      <c r="F11" s="19">
        <v>6.5</v>
      </c>
      <c r="G11" s="20"/>
      <c r="H11" s="21"/>
      <c r="I11" s="21"/>
      <c r="J11" s="22">
        <f>E11-F11-G11</f>
        <v>96.509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7.1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13.94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1.5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2.8499999999999996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27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50.400000000000006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384.48100000000147</v>
      </c>
      <c r="D19" s="51">
        <v>27.48</v>
      </c>
      <c r="E19" s="52">
        <f>C19+D19</f>
        <v>411.96100000000149</v>
      </c>
      <c r="F19" s="53">
        <f>J29</f>
        <v>60.500000000000007</v>
      </c>
      <c r="G19" s="54"/>
      <c r="H19" s="55">
        <v>0</v>
      </c>
      <c r="I19" s="56"/>
      <c r="J19" s="57">
        <f>E19-F19-G19</f>
        <v>351.46100000000149</v>
      </c>
      <c r="L19" s="58" t="s">
        <v>61</v>
      </c>
      <c r="M19" s="58"/>
      <c r="N19" s="31">
        <f>N6*4</f>
        <v>72</v>
      </c>
      <c r="O19" s="59">
        <f t="shared" ref="O19:W19" si="4">O6*4</f>
        <v>80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152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183.46100000000149</v>
      </c>
      <c r="L21" s="58" t="s">
        <v>69</v>
      </c>
      <c r="M21" s="58"/>
      <c r="N21" s="31">
        <f>N6*3</f>
        <v>54</v>
      </c>
      <c r="O21" s="31">
        <f>O6*2.2</f>
        <v>44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98</v>
      </c>
    </row>
    <row r="22" spans="1:24" ht="21" customHeight="1" thickBot="1" x14ac:dyDescent="0.25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20</v>
      </c>
      <c r="H22" s="82">
        <f>G22*6</f>
        <v>120</v>
      </c>
      <c r="I22" s="83">
        <f>H22*0.115</f>
        <v>13.8</v>
      </c>
      <c r="J22" s="84">
        <f>I22*1.16</f>
        <v>16.007999999999999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134.5</v>
      </c>
      <c r="C23" s="79">
        <v>100</v>
      </c>
      <c r="D23" s="80">
        <v>10</v>
      </c>
      <c r="E23" s="143" t="s">
        <v>74</v>
      </c>
      <c r="F23" s="144"/>
      <c r="G23" s="81">
        <v>65</v>
      </c>
      <c r="H23" s="82">
        <f>G23*6</f>
        <v>390</v>
      </c>
      <c r="I23" s="83">
        <f>H23*0.115</f>
        <v>44.85</v>
      </c>
      <c r="J23" s="84">
        <f>I23*1.16</f>
        <v>52.025999999999996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292.73199999999997</v>
      </c>
      <c r="C24" s="79">
        <v>240</v>
      </c>
      <c r="D24" s="80">
        <v>35.25</v>
      </c>
      <c r="E24" s="143" t="s">
        <v>77</v>
      </c>
      <c r="F24" s="144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38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96.509</v>
      </c>
      <c r="C25" s="79">
        <v>60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25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869.24599999999987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610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27.48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8.9310000000000009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869.24599999999998</v>
      </c>
      <c r="C30" s="100">
        <f>SUM(C22:C29)</f>
        <v>610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28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zoomScale="64" zoomScaleNormal="64" workbookViewId="0">
      <selection activeCell="H3" sqref="H3:J5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103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284.23199999999997</v>
      </c>
      <c r="D6" s="17">
        <v>0</v>
      </c>
      <c r="E6" s="18">
        <f>C6+D6</f>
        <v>284.23199999999997</v>
      </c>
      <c r="F6" s="19">
        <v>0</v>
      </c>
      <c r="G6" s="20"/>
      <c r="H6" s="21"/>
      <c r="I6" s="21"/>
      <c r="J6" s="22">
        <f>E6-F6-G6</f>
        <v>284.23199999999997</v>
      </c>
      <c r="L6" s="173" t="s">
        <v>36</v>
      </c>
      <c r="M6" s="173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17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 x14ac:dyDescent="0.2">
      <c r="A7" s="15" t="s">
        <v>37</v>
      </c>
      <c r="B7" s="16" t="s">
        <v>25</v>
      </c>
      <c r="C7" s="122">
        <v>113.5</v>
      </c>
      <c r="D7" s="17">
        <v>10</v>
      </c>
      <c r="E7" s="18">
        <f>C7+D7</f>
        <v>123.5</v>
      </c>
      <c r="F7" s="19">
        <v>0</v>
      </c>
      <c r="G7" s="20"/>
      <c r="H7" s="21"/>
      <c r="I7" s="25"/>
      <c r="J7" s="22">
        <f>E7-F7-G7</f>
        <v>123.5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284.23199999999997</v>
      </c>
      <c r="O9" s="28">
        <f>J7</f>
        <v>123.5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103.009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856.24599999999987</v>
      </c>
    </row>
    <row r="10" spans="1:27" ht="21" x14ac:dyDescent="0.2">
      <c r="A10" s="15" t="s">
        <v>43</v>
      </c>
      <c r="B10" s="16" t="s">
        <v>28</v>
      </c>
      <c r="C10" s="122">
        <v>138.94999999999999</v>
      </c>
      <c r="D10" s="17">
        <v>17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94.009</v>
      </c>
      <c r="D11" s="17">
        <v>9</v>
      </c>
      <c r="E11" s="18">
        <f>C11+D11</f>
        <v>103.009</v>
      </c>
      <c r="F11" s="19">
        <v>0</v>
      </c>
      <c r="G11" s="20"/>
      <c r="H11" s="21"/>
      <c r="I11" s="21"/>
      <c r="J11" s="22">
        <f>E11-F11-G11</f>
        <v>103.009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7.9899999999999993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15.454999999999998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1.2749999999999999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19.549999999999997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44.3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365.38100000000145</v>
      </c>
      <c r="D19" s="51">
        <v>68.599999999999994</v>
      </c>
      <c r="E19" s="52">
        <f>C19+D19</f>
        <v>433.98100000000147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384.48100000000147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68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216.48100000000147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37.400000000000006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 x14ac:dyDescent="0.25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123.5</v>
      </c>
      <c r="C23" s="79">
        <v>90</v>
      </c>
      <c r="D23" s="80">
        <v>10</v>
      </c>
      <c r="E23" s="143" t="s">
        <v>74</v>
      </c>
      <c r="F23" s="144"/>
      <c r="G23" s="81">
        <v>70</v>
      </c>
      <c r="H23" s="82">
        <f>G23*6</f>
        <v>420</v>
      </c>
      <c r="I23" s="83">
        <f>H23*0.115</f>
        <v>48.300000000000004</v>
      </c>
      <c r="J23" s="84">
        <f>I23*1.16</f>
        <v>56.027999999999999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284.23199999999997</v>
      </c>
      <c r="C24" s="79">
        <v>220</v>
      </c>
      <c r="D24" s="80">
        <v>35.25</v>
      </c>
      <c r="E24" s="143" t="s">
        <v>77</v>
      </c>
      <c r="F24" s="144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103.009</v>
      </c>
      <c r="C25" s="79">
        <v>55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856.24599999999987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575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68.599999999999994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22.294999999999998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856.24599999999998</v>
      </c>
      <c r="C30" s="100">
        <f>SUM(C22:C29)</f>
        <v>575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-1.0000000015111254E-3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27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zoomScale="64" zoomScaleNormal="64" workbookViewId="0">
      <selection activeCell="C28" sqref="C28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113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386.23200000000003</v>
      </c>
      <c r="D6" s="17">
        <v>9</v>
      </c>
      <c r="E6" s="18">
        <f>C6+D6</f>
        <v>395.23200000000003</v>
      </c>
      <c r="F6" s="19">
        <v>4</v>
      </c>
      <c r="G6" s="20"/>
      <c r="H6" s="21"/>
      <c r="I6" s="21"/>
      <c r="J6" s="22">
        <f>E6-F6-G6</f>
        <v>391.23200000000003</v>
      </c>
      <c r="L6" s="173" t="s">
        <v>36</v>
      </c>
      <c r="M6" s="173"/>
      <c r="N6" s="23">
        <f>D6</f>
        <v>9</v>
      </c>
      <c r="O6" s="23">
        <f>D7</f>
        <v>9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 x14ac:dyDescent="0.2">
      <c r="A7" s="15" t="s">
        <v>37</v>
      </c>
      <c r="B7" s="16" t="s">
        <v>25</v>
      </c>
      <c r="C7" s="122">
        <v>183</v>
      </c>
      <c r="D7" s="17">
        <v>9</v>
      </c>
      <c r="E7" s="18">
        <f>C7+D7</f>
        <v>192</v>
      </c>
      <c r="F7" s="19">
        <v>0</v>
      </c>
      <c r="G7" s="20"/>
      <c r="H7" s="21"/>
      <c r="I7" s="25"/>
      <c r="J7" s="22">
        <f>E7-F7-G7</f>
        <v>192</v>
      </c>
      <c r="L7" s="173" t="s">
        <v>38</v>
      </c>
      <c r="M7" s="173"/>
      <c r="N7" s="23">
        <f>F6</f>
        <v>4</v>
      </c>
      <c r="O7" s="23">
        <f>F7</f>
        <v>0</v>
      </c>
      <c r="P7" s="23">
        <f>F8</f>
        <v>0</v>
      </c>
      <c r="Q7" s="23">
        <f>F9</f>
        <v>5.5</v>
      </c>
      <c r="R7" s="23">
        <f>F10</f>
        <v>0</v>
      </c>
      <c r="S7" s="23">
        <f>F11</f>
        <v>6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15.5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5.5</v>
      </c>
      <c r="G9" s="20"/>
      <c r="H9" s="21"/>
      <c r="I9" s="21"/>
      <c r="J9" s="22">
        <f t="shared" si="0"/>
        <v>54.37</v>
      </c>
      <c r="L9" s="174" t="s">
        <v>42</v>
      </c>
      <c r="M9" s="174"/>
      <c r="N9" s="27">
        <f>J6</f>
        <v>391.23200000000003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1058.4959999999999</v>
      </c>
    </row>
    <row r="10" spans="1:27" ht="21" x14ac:dyDescent="0.2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>
        <v>6</v>
      </c>
      <c r="G11" s="20"/>
      <c r="H11" s="21"/>
      <c r="I11" s="21"/>
      <c r="J11" s="22">
        <f>E11-F11-G11</f>
        <v>107.009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3.42</v>
      </c>
      <c r="O12" s="31">
        <f>O6*0.355</f>
        <v>3.1949999999999998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6.6150000000000002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0.67499999999999993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12.15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23.85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328.06100000000146</v>
      </c>
      <c r="D19" s="51">
        <v>27.89</v>
      </c>
      <c r="E19" s="52">
        <f>C19+D19</f>
        <v>355.95100000000144</v>
      </c>
      <c r="F19" s="53">
        <f>J29</f>
        <v>38.5</v>
      </c>
      <c r="G19" s="54"/>
      <c r="H19" s="55">
        <v>0</v>
      </c>
      <c r="I19" s="56"/>
      <c r="J19" s="57">
        <f>E19-F19-G19</f>
        <v>317.45100000000144</v>
      </c>
      <c r="L19" s="58" t="s">
        <v>61</v>
      </c>
      <c r="M19" s="58"/>
      <c r="N19" s="31">
        <f>N6*4</f>
        <v>36</v>
      </c>
      <c r="O19" s="59">
        <f t="shared" ref="O19:W19" si="4">O6*4</f>
        <v>36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149.45100000000144</v>
      </c>
      <c r="L21" s="58" t="s">
        <v>69</v>
      </c>
      <c r="M21" s="58"/>
      <c r="N21" s="31">
        <f>N6*3</f>
        <v>27</v>
      </c>
      <c r="O21" s="31">
        <f>O6*2.2</f>
        <v>19.8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46.8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40</v>
      </c>
      <c r="H22" s="82">
        <f>G22*6</f>
        <v>240</v>
      </c>
      <c r="I22" s="83">
        <f>H22*0.115</f>
        <v>27.6</v>
      </c>
      <c r="J22" s="84">
        <f>I22*1.16</f>
        <v>32.015999999999998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192</v>
      </c>
      <c r="C23" s="79">
        <v>179</v>
      </c>
      <c r="D23" s="80">
        <v>2.5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391.23200000000003</v>
      </c>
      <c r="C24" s="79">
        <v>305</v>
      </c>
      <c r="D24" s="80">
        <v>20</v>
      </c>
      <c r="E24" s="143" t="s">
        <v>77</v>
      </c>
      <c r="F24" s="144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107.009</v>
      </c>
      <c r="C25" s="79">
        <v>65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15.5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1058.4959999999999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54.37</v>
      </c>
      <c r="C27" s="79">
        <v>15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774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27.89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9.0642500000000013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1058.4959999999999</v>
      </c>
      <c r="C30" s="100">
        <f>SUM(C22:C29)</f>
        <v>774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9.9999999855526767E-4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9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aIwXujmddXl6oh+qo+Hw6PI3G0HI8Q/ceKJwgl7+uJRimcmLg+dkhQnenjjvxye9eH0KkyEmhMGksT6ZNrMxWw==" saltValue="AfBLCgwVhgJXHKaxgJGQCg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N32:O32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112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368.23200000000003</v>
      </c>
      <c r="D6" s="17">
        <v>18</v>
      </c>
      <c r="E6" s="18">
        <f>C6+D6</f>
        <v>386.23200000000003</v>
      </c>
      <c r="F6" s="19">
        <v>0</v>
      </c>
      <c r="G6" s="20"/>
      <c r="H6" s="21"/>
      <c r="I6" s="21"/>
      <c r="J6" s="22">
        <f>E6-F6-G6</f>
        <v>386.23200000000003</v>
      </c>
      <c r="L6" s="173" t="s">
        <v>36</v>
      </c>
      <c r="M6" s="173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 x14ac:dyDescent="0.2">
      <c r="A7" s="15" t="s">
        <v>37</v>
      </c>
      <c r="B7" s="16" t="s">
        <v>25</v>
      </c>
      <c r="C7" s="122">
        <v>183</v>
      </c>
      <c r="D7" s="17"/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386.23200000000003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1055.9959999999999</v>
      </c>
    </row>
    <row r="10" spans="1:27" ht="21" x14ac:dyDescent="0.2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336.66100000000148</v>
      </c>
      <c r="D19" s="51">
        <v>18.899999999999999</v>
      </c>
      <c r="E19" s="52">
        <f>C19+D19</f>
        <v>355.56100000000146</v>
      </c>
      <c r="F19" s="53">
        <f>J29</f>
        <v>27.500000000000004</v>
      </c>
      <c r="G19" s="54"/>
      <c r="H19" s="55">
        <v>0</v>
      </c>
      <c r="I19" s="56"/>
      <c r="J19" s="57">
        <f>E19-F19-G19</f>
        <v>328.06100000000146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160.06100000000146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183</v>
      </c>
      <c r="C23" s="79">
        <v>170</v>
      </c>
      <c r="D23" s="80">
        <v>2.5</v>
      </c>
      <c r="E23" s="143" t="s">
        <v>74</v>
      </c>
      <c r="F23" s="144"/>
      <c r="G23" s="81">
        <v>59</v>
      </c>
      <c r="H23" s="82">
        <f>G23*6</f>
        <v>354</v>
      </c>
      <c r="I23" s="83">
        <f>H23*0.115</f>
        <v>40.71</v>
      </c>
      <c r="J23" s="84">
        <f>I23*1.16</f>
        <v>47.223599999999998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386.23200000000003</v>
      </c>
      <c r="C24" s="79">
        <v>300</v>
      </c>
      <c r="D24" s="80">
        <v>20</v>
      </c>
      <c r="E24" s="143" t="s">
        <v>77</v>
      </c>
      <c r="F24" s="144"/>
      <c r="G24" s="86">
        <v>38</v>
      </c>
      <c r="H24" s="82">
        <f>G24*6</f>
        <v>228</v>
      </c>
      <c r="I24" s="83">
        <f>H24*0.115</f>
        <v>26.220000000000002</v>
      </c>
      <c r="J24" s="84">
        <f>I24*1.16</f>
        <v>30.415200000000002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1055.9959999999999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18.899999999999999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6.1425000000000001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1055.9959999999999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1.7999999985249815E-3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7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aIwXujmddXl6oh+qo+Hw6PI3G0HI8Q/ceKJwgl7+uJRimcmLg+dkhQnenjjvxye9eH0KkyEmhMGksT6ZNrMxWw==" saltValue="AfBLCgwVhgJXHKaxgJGQCg==" spinCount="100000"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111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368.23200000000003</v>
      </c>
      <c r="D6" s="17"/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173" t="s">
        <v>36</v>
      </c>
      <c r="M6" s="173"/>
      <c r="N6" s="23">
        <f>D6</f>
        <v>0</v>
      </c>
      <c r="O6" s="23">
        <f>D7</f>
        <v>9.5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 x14ac:dyDescent="0.2">
      <c r="A7" s="15" t="s">
        <v>37</v>
      </c>
      <c r="B7" s="16" t="s">
        <v>25</v>
      </c>
      <c r="C7" s="122">
        <v>173.5</v>
      </c>
      <c r="D7" s="17">
        <v>9.5</v>
      </c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368.23200000000003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1037.9959999999999</v>
      </c>
    </row>
    <row r="10" spans="1:27" ht="21" x14ac:dyDescent="0.2">
      <c r="A10" s="15" t="s">
        <v>43</v>
      </c>
      <c r="B10" s="16" t="s">
        <v>28</v>
      </c>
      <c r="C10" s="122">
        <v>143.94999999999999</v>
      </c>
      <c r="D10" s="17">
        <v>8.5</v>
      </c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3.3724999999999996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7.3674999999999997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0.71250000000000002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1.35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12.825000000000001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22.6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342.4510000000015</v>
      </c>
      <c r="D19" s="51">
        <v>32.71</v>
      </c>
      <c r="E19" s="52">
        <f>C19+D19</f>
        <v>375.16100000000148</v>
      </c>
      <c r="F19" s="53">
        <f>J29</f>
        <v>38.5</v>
      </c>
      <c r="G19" s="54"/>
      <c r="H19" s="55">
        <v>0</v>
      </c>
      <c r="I19" s="56"/>
      <c r="J19" s="57">
        <f>E19-F19-G19</f>
        <v>336.66100000000148</v>
      </c>
      <c r="L19" s="58" t="s">
        <v>61</v>
      </c>
      <c r="M19" s="58"/>
      <c r="N19" s="31">
        <f>N6*4</f>
        <v>0</v>
      </c>
      <c r="O19" s="59">
        <f t="shared" ref="O19:W19" si="4">O6*4</f>
        <v>38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168.66100000000148</v>
      </c>
      <c r="L21" s="58" t="s">
        <v>69</v>
      </c>
      <c r="M21" s="58"/>
      <c r="N21" s="31">
        <f>N6*3</f>
        <v>0</v>
      </c>
      <c r="O21" s="31">
        <f>O6*2.2</f>
        <v>20.900000000000002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39.600000000000009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70</v>
      </c>
      <c r="H22" s="82">
        <f>G22*6</f>
        <v>420</v>
      </c>
      <c r="I22" s="83">
        <f>H22*0.115</f>
        <v>48.300000000000004</v>
      </c>
      <c r="J22" s="84">
        <f>I22*1.16</f>
        <v>56.027999999999999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183</v>
      </c>
      <c r="C23" s="79">
        <v>170</v>
      </c>
      <c r="D23" s="80">
        <v>2.5</v>
      </c>
      <c r="E23" s="143" t="s">
        <v>74</v>
      </c>
      <c r="F23" s="144"/>
      <c r="G23" s="81">
        <v>39</v>
      </c>
      <c r="H23" s="82">
        <f>G23*6</f>
        <v>234</v>
      </c>
      <c r="I23" s="83">
        <f>H23*0.115</f>
        <v>26.91</v>
      </c>
      <c r="J23" s="84">
        <f>I23*1.16</f>
        <v>31.215599999999998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3" t="s">
        <v>77</v>
      </c>
      <c r="F24" s="144"/>
      <c r="G24" s="86">
        <v>45</v>
      </c>
      <c r="H24" s="82">
        <f>G24*6</f>
        <v>270</v>
      </c>
      <c r="I24" s="83">
        <f>H24*0.115</f>
        <v>31.05</v>
      </c>
      <c r="J24" s="84">
        <f>I24*1.16</f>
        <v>36.018000000000001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1037.9959999999999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32.71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10.630750000000001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1037.9960000000001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5.9999999851356733E-4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6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aIwXujmddXl6oh+qo+Hw6PI3G0HI8Q/ceKJwgl7+uJRimcmLg+dkhQnenjjvxye9eH0KkyEmhMGksT6ZNrMxWw==" saltValue="AfBLCgwVhgJXHKaxgJGQCg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110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f>10.5+338.732</f>
        <v>349.23200000000003</v>
      </c>
      <c r="D6" s="17">
        <v>19</v>
      </c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173" t="s">
        <v>36</v>
      </c>
      <c r="M6" s="173"/>
      <c r="N6" s="23">
        <f>D6</f>
        <v>19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8.5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 x14ac:dyDescent="0.2">
      <c r="A7" s="15" t="s">
        <v>37</v>
      </c>
      <c r="B7" s="16" t="s">
        <v>25</v>
      </c>
      <c r="C7" s="122">
        <v>173.5</v>
      </c>
      <c r="D7" s="17"/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52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52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f>6.75+53.12</f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368.23200000000003</v>
      </c>
      <c r="O9" s="28">
        <f>J7</f>
        <v>173.5</v>
      </c>
      <c r="P9" s="114">
        <f>J8</f>
        <v>138.5</v>
      </c>
      <c r="Q9" s="27">
        <f>J9</f>
        <v>59.87</v>
      </c>
      <c r="R9" s="27">
        <f>J10</f>
        <v>143.94999999999999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1019.9959999999999</v>
      </c>
    </row>
    <row r="10" spans="1:27" ht="21" x14ac:dyDescent="0.2">
      <c r="A10" s="15" t="s">
        <v>43</v>
      </c>
      <c r="B10" s="16" t="s">
        <v>28</v>
      </c>
      <c r="C10" s="122">
        <f>7.5+179.95</f>
        <v>187.45</v>
      </c>
      <c r="D10" s="17">
        <v>8.5</v>
      </c>
      <c r="E10" s="18">
        <f>C10+D10</f>
        <v>195.95</v>
      </c>
      <c r="F10" s="19">
        <v>52</v>
      </c>
      <c r="G10" s="20"/>
      <c r="H10" s="21"/>
      <c r="I10" s="21"/>
      <c r="J10" s="22">
        <f t="shared" si="0"/>
        <v>143.94999999999999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f>6.25+98.259</f>
        <v>104.509</v>
      </c>
      <c r="D11" s="17">
        <v>8.5</v>
      </c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3.6974999999999998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14.9125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0.63749999999999996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10.625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45.099999999999994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349.29100000000147</v>
      </c>
      <c r="D19" s="51">
        <v>64.66</v>
      </c>
      <c r="E19" s="52">
        <f>C19+D19</f>
        <v>413.9510000000015</v>
      </c>
      <c r="F19" s="53">
        <f>J29</f>
        <v>71.5</v>
      </c>
      <c r="G19" s="54"/>
      <c r="H19" s="55">
        <v>0</v>
      </c>
      <c r="I19" s="56"/>
      <c r="J19" s="57">
        <f>E19-F19-G19</f>
        <v>342.4510000000015</v>
      </c>
      <c r="L19" s="58" t="s">
        <v>61</v>
      </c>
      <c r="M19" s="58"/>
      <c r="N19" s="31">
        <f>N6*4</f>
        <v>76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34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174.4510000000015</v>
      </c>
      <c r="L21" s="58" t="s">
        <v>69</v>
      </c>
      <c r="M21" s="58"/>
      <c r="N21" s="31">
        <f>N6*3</f>
        <v>57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18.700000000000003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94.4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173.5</v>
      </c>
      <c r="C23" s="79">
        <v>170</v>
      </c>
      <c r="D23" s="80">
        <v>2.5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3" t="s">
        <v>77</v>
      </c>
      <c r="F24" s="144"/>
      <c r="G24" s="86">
        <v>32</v>
      </c>
      <c r="H24" s="82">
        <f>G24*6</f>
        <v>192</v>
      </c>
      <c r="I24" s="83">
        <f>H24*0.115</f>
        <v>22.080000000000002</v>
      </c>
      <c r="J24" s="84">
        <f>I24*1.16</f>
        <v>25.6128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52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143.94999999999999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1019.9959999999999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130</v>
      </c>
      <c r="J28" s="126">
        <f>(G28*0.55)</f>
        <v>71.5</v>
      </c>
      <c r="L28" s="88">
        <v>5</v>
      </c>
      <c r="M28" s="89" t="s">
        <v>92</v>
      </c>
      <c r="N28" s="92">
        <f>D19</f>
        <v>64.66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130</v>
      </c>
      <c r="H29" s="82">
        <f>G29*6</f>
        <v>780</v>
      </c>
      <c r="I29" s="83"/>
      <c r="J29" s="126">
        <f>SUM(J27:J28)</f>
        <v>71.5</v>
      </c>
      <c r="L29" s="88">
        <v>6</v>
      </c>
      <c r="M29" s="89" t="s">
        <v>95</v>
      </c>
      <c r="N29" s="92">
        <f>N28*0.325</f>
        <v>21.014499999999998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1019.996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71.5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5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YeZghj0tnittSYvzDCnpTVzA01euONI8aYdPclH/+X0NavHOwz+AGDDT2DGLMmdrlIv7H2nW56P8SyYY2HG07Q==" saltValue="umqqs91ZHQ8BkLEY3nEtSw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zoomScale="64" zoomScaleNormal="64" workbookViewId="0">
      <selection activeCell="S33" sqref="S33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109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319.73200000000003</v>
      </c>
      <c r="D6" s="17">
        <v>19</v>
      </c>
      <c r="E6" s="18">
        <f>C6+D6</f>
        <v>338.73200000000003</v>
      </c>
      <c r="F6" s="19">
        <v>0</v>
      </c>
      <c r="G6" s="20"/>
      <c r="H6" s="21"/>
      <c r="I6" s="21"/>
      <c r="J6" s="22">
        <f>E6-F6-G6</f>
        <v>338.73200000000003</v>
      </c>
      <c r="L6" s="173" t="s">
        <v>36</v>
      </c>
      <c r="M6" s="173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 x14ac:dyDescent="0.2">
      <c r="A7" s="15" t="s">
        <v>37</v>
      </c>
      <c r="B7" s="16" t="s">
        <v>25</v>
      </c>
      <c r="C7" s="122">
        <v>163.5</v>
      </c>
      <c r="D7" s="17">
        <v>10</v>
      </c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338.73200000000003</v>
      </c>
      <c r="O9" s="28">
        <f>J7</f>
        <v>173.5</v>
      </c>
      <c r="P9" s="114">
        <f>J8</f>
        <v>138.5</v>
      </c>
      <c r="Q9" s="27">
        <f>J9</f>
        <v>53.120000000000005</v>
      </c>
      <c r="R9" s="27">
        <f>J10</f>
        <v>179.95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1004.9959999999999</v>
      </c>
    </row>
    <row r="10" spans="1:27" ht="21" x14ac:dyDescent="0.2">
      <c r="A10" s="15" t="s">
        <v>43</v>
      </c>
      <c r="B10" s="16" t="s">
        <v>28</v>
      </c>
      <c r="C10" s="122">
        <v>171.95</v>
      </c>
      <c r="D10" s="17">
        <v>8</v>
      </c>
      <c r="E10" s="18">
        <f>C10+D10</f>
        <v>179.95</v>
      </c>
      <c r="F10" s="19">
        <v>0</v>
      </c>
      <c r="G10" s="20"/>
      <c r="H10" s="21"/>
      <c r="I10" s="21"/>
      <c r="J10" s="22">
        <f t="shared" si="0"/>
        <v>179.95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98.259</v>
      </c>
      <c r="D11" s="17">
        <v>0</v>
      </c>
      <c r="E11" s="18">
        <f>C11+D11</f>
        <v>98.259</v>
      </c>
      <c r="F11" s="19">
        <v>0</v>
      </c>
      <c r="G11" s="20"/>
      <c r="H11" s="21"/>
      <c r="I11" s="21"/>
      <c r="J11" s="22">
        <f>E11-F11-G11</f>
        <v>98.259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355.85100000000148</v>
      </c>
      <c r="D19" s="51">
        <v>31.94</v>
      </c>
      <c r="E19" s="52">
        <f>C19+D19</f>
        <v>387.79100000000147</v>
      </c>
      <c r="F19" s="53">
        <f>J29</f>
        <v>38.5</v>
      </c>
      <c r="G19" s="54"/>
      <c r="H19" s="55">
        <v>0</v>
      </c>
      <c r="I19" s="56"/>
      <c r="J19" s="57">
        <f>E19-F19-G19</f>
        <v>349.29100000000147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181.29100000000147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80</v>
      </c>
      <c r="H22" s="82">
        <f>G22*6</f>
        <v>480</v>
      </c>
      <c r="I22" s="83">
        <f>H22*0.115</f>
        <v>55.2</v>
      </c>
      <c r="J22" s="84">
        <f>I22*1.16</f>
        <v>64.031999999999996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173.5</v>
      </c>
      <c r="C23" s="79">
        <v>170</v>
      </c>
      <c r="D23" s="80">
        <v>2.5</v>
      </c>
      <c r="E23" s="143" t="s">
        <v>74</v>
      </c>
      <c r="F23" s="144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338.73200000000003</v>
      </c>
      <c r="C24" s="79">
        <v>300</v>
      </c>
      <c r="D24" s="80">
        <v>20</v>
      </c>
      <c r="E24" s="143" t="s">
        <v>77</v>
      </c>
      <c r="F24" s="144"/>
      <c r="G24" s="86">
        <v>56</v>
      </c>
      <c r="H24" s="82">
        <f>G24*6</f>
        <v>336</v>
      </c>
      <c r="I24" s="83">
        <f>H24*0.115</f>
        <v>38.64</v>
      </c>
      <c r="J24" s="84">
        <f>I24*1.16</f>
        <v>44.822399999999995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98.259</v>
      </c>
      <c r="C25" s="79">
        <v>70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179.95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1004.9959999999999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31.94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10.380500000000001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1004.996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-2.4000000015007572E-3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4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108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317.98200000000003</v>
      </c>
      <c r="D6" s="17">
        <v>9.5</v>
      </c>
      <c r="E6" s="18">
        <f>C6+D6</f>
        <v>327.48200000000003</v>
      </c>
      <c r="F6" s="19">
        <f>31/4</f>
        <v>7.75</v>
      </c>
      <c r="G6" s="20"/>
      <c r="H6" s="21"/>
      <c r="I6" s="21"/>
      <c r="J6" s="22">
        <f>E6-F6-G6</f>
        <v>319.73200000000003</v>
      </c>
      <c r="L6" s="173" t="s">
        <v>36</v>
      </c>
      <c r="M6" s="173"/>
      <c r="N6" s="23">
        <f>D6</f>
        <v>9.5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17.5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 x14ac:dyDescent="0.2">
      <c r="A7" s="15" t="s">
        <v>37</v>
      </c>
      <c r="B7" s="16" t="s">
        <v>25</v>
      </c>
      <c r="C7" s="122">
        <v>163.5</v>
      </c>
      <c r="D7" s="17"/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173" t="s">
        <v>38</v>
      </c>
      <c r="M7" s="173"/>
      <c r="N7" s="23">
        <f>F6</f>
        <v>7.75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12.5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20.25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319.73200000000003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171.95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967.99599999999987</v>
      </c>
    </row>
    <row r="10" spans="1:27" ht="21" x14ac:dyDescent="0.2">
      <c r="A10" s="15" t="s">
        <v>43</v>
      </c>
      <c r="B10" s="16" t="s">
        <v>28</v>
      </c>
      <c r="C10" s="122">
        <v>154.44999999999999</v>
      </c>
      <c r="D10" s="17">
        <f>9+8.5</f>
        <v>17.5</v>
      </c>
      <c r="E10" s="18">
        <f>C10+D10</f>
        <v>171.95</v>
      </c>
      <c r="F10" s="19"/>
      <c r="G10" s="20"/>
      <c r="H10" s="21"/>
      <c r="I10" s="21"/>
      <c r="J10" s="22">
        <f t="shared" si="0"/>
        <v>171.95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101.759</v>
      </c>
      <c r="D11" s="17">
        <v>9</v>
      </c>
      <c r="E11" s="18">
        <f>C11+D11</f>
        <v>110.759</v>
      </c>
      <c r="F11" s="19">
        <f>(8+36+6)/4</f>
        <v>12.5</v>
      </c>
      <c r="G11" s="20"/>
      <c r="H11" s="21"/>
      <c r="I11" s="21"/>
      <c r="J11" s="22">
        <f>E11-F11-G11</f>
        <v>98.259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3.61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8.2249999999999996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15.75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0.71250000000000002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1.3125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12.35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20.125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43.725000000000001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364.29100000000147</v>
      </c>
      <c r="D19" s="51">
        <v>74.06</v>
      </c>
      <c r="E19" s="52">
        <f>C19+D19</f>
        <v>438.35100000000148</v>
      </c>
      <c r="F19" s="53">
        <f>J29</f>
        <v>82.5</v>
      </c>
      <c r="G19" s="54"/>
      <c r="H19" s="55">
        <v>0</v>
      </c>
      <c r="I19" s="56"/>
      <c r="J19" s="57">
        <f>E19-F19-G19</f>
        <v>355.85100000000148</v>
      </c>
      <c r="L19" s="58" t="s">
        <v>61</v>
      </c>
      <c r="M19" s="58"/>
      <c r="N19" s="31">
        <f>N6*4</f>
        <v>38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70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187.85100000000148</v>
      </c>
      <c r="L21" s="58" t="s">
        <v>69</v>
      </c>
      <c r="M21" s="58"/>
      <c r="N21" s="31">
        <f>N6*3</f>
        <v>28.5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38.5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86.8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75</v>
      </c>
      <c r="H22" s="82">
        <f>G22*6</f>
        <v>450</v>
      </c>
      <c r="I22" s="83">
        <f>H22*0.115</f>
        <v>51.75</v>
      </c>
      <c r="J22" s="84">
        <f>I22*1.16</f>
        <v>60.029999999999994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163.5</v>
      </c>
      <c r="C23" s="79">
        <v>150</v>
      </c>
      <c r="D23" s="80">
        <v>2.5</v>
      </c>
      <c r="E23" s="143" t="s">
        <v>74</v>
      </c>
      <c r="F23" s="144"/>
      <c r="G23" s="81">
        <v>18</v>
      </c>
      <c r="H23" s="82">
        <f>G23*6</f>
        <v>108</v>
      </c>
      <c r="I23" s="83">
        <f>H23*0.115</f>
        <v>12.42</v>
      </c>
      <c r="J23" s="84">
        <f>I23*1.16</f>
        <v>14.4072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319.73200000000003</v>
      </c>
      <c r="C24" s="79">
        <v>280</v>
      </c>
      <c r="D24" s="80">
        <v>20</v>
      </c>
      <c r="E24" s="143" t="s">
        <v>77</v>
      </c>
      <c r="F24" s="144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98.259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20.25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171.95</v>
      </c>
      <c r="C26" s="79">
        <v>80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967.99599999999987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150</v>
      </c>
      <c r="J28" s="126">
        <f>(G28*0.55)</f>
        <v>82.5</v>
      </c>
      <c r="L28" s="88">
        <v>5</v>
      </c>
      <c r="M28" s="89" t="s">
        <v>92</v>
      </c>
      <c r="N28" s="92">
        <f>D19</f>
        <v>74.06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150</v>
      </c>
      <c r="H29" s="82">
        <f>G29*6</f>
        <v>900</v>
      </c>
      <c r="I29" s="83"/>
      <c r="J29" s="126">
        <f>SUM(J27:J28)</f>
        <v>82.5</v>
      </c>
      <c r="L29" s="88">
        <v>6</v>
      </c>
      <c r="M29" s="89" t="s">
        <v>95</v>
      </c>
      <c r="N29" s="92">
        <f>N28*0.325</f>
        <v>24.069500000000001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967.99599999999998</v>
      </c>
      <c r="C30" s="100">
        <f>SUM(C22:C29)</f>
        <v>700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-1.8000000014808393E-3</v>
      </c>
      <c r="K30" s="87"/>
      <c r="L30" s="88">
        <v>7</v>
      </c>
      <c r="M30" s="105" t="s">
        <v>98</v>
      </c>
      <c r="N30" s="106">
        <f>J29</f>
        <v>82.5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3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7" zoomScale="64" zoomScaleNormal="64" workbookViewId="0">
      <selection activeCell="M19" sqref="M19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107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307.98200000000003</v>
      </c>
      <c r="D6" s="17">
        <v>10</v>
      </c>
      <c r="E6" s="18">
        <f>C6+D6</f>
        <v>317.98200000000003</v>
      </c>
      <c r="F6" s="19">
        <v>0</v>
      </c>
      <c r="G6" s="20"/>
      <c r="H6" s="21"/>
      <c r="I6" s="21"/>
      <c r="J6" s="22">
        <f>E6-F6-G6</f>
        <v>317.98200000000003</v>
      </c>
      <c r="L6" s="173" t="s">
        <v>36</v>
      </c>
      <c r="M6" s="173"/>
      <c r="N6" s="23">
        <f>D6</f>
        <v>10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 x14ac:dyDescent="0.2">
      <c r="A7" s="15" t="s">
        <v>37</v>
      </c>
      <c r="B7" s="16" t="s">
        <v>25</v>
      </c>
      <c r="C7" s="122">
        <v>153.5</v>
      </c>
      <c r="D7" s="17">
        <v>10</v>
      </c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9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9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317.98200000000003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154.44999999999999</v>
      </c>
      <c r="S9" s="30">
        <f>J11</f>
        <v>101.759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952.24599999999987</v>
      </c>
    </row>
    <row r="10" spans="1:27" ht="21" x14ac:dyDescent="0.2">
      <c r="A10" s="15" t="s">
        <v>43</v>
      </c>
      <c r="B10" s="16" t="s">
        <v>28</v>
      </c>
      <c r="C10" s="122">
        <v>155.44999999999999</v>
      </c>
      <c r="D10" s="17">
        <v>8</v>
      </c>
      <c r="E10" s="18">
        <f>C10+D10</f>
        <v>163.44999999999999</v>
      </c>
      <c r="F10" s="19">
        <v>9</v>
      </c>
      <c r="G10" s="20"/>
      <c r="H10" s="21"/>
      <c r="I10" s="21"/>
      <c r="J10" s="22">
        <f t="shared" si="0"/>
        <v>154.44999999999999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92.759</v>
      </c>
      <c r="D11" s="17">
        <v>9</v>
      </c>
      <c r="E11" s="18">
        <f>C11+D11</f>
        <v>101.759</v>
      </c>
      <c r="F11" s="19">
        <v>0</v>
      </c>
      <c r="G11" s="20"/>
      <c r="H11" s="21"/>
      <c r="I11" s="21"/>
      <c r="J11" s="22">
        <f>E11-F11-G11</f>
        <v>101.759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3.8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15.024999999999999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13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46.95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345.78100000000148</v>
      </c>
      <c r="D19" s="51">
        <v>68.010000000000005</v>
      </c>
      <c r="E19" s="52">
        <f>C19+D19</f>
        <v>413.79100000000147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364.29100000000147</v>
      </c>
      <c r="L19" s="58" t="s">
        <v>61</v>
      </c>
      <c r="M19" s="58"/>
      <c r="N19" s="31">
        <f>N6*4</f>
        <v>40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196.29100000000147</v>
      </c>
      <c r="L21" s="58" t="s">
        <v>69</v>
      </c>
      <c r="M21" s="58"/>
      <c r="N21" s="31">
        <f>N6*3</f>
        <v>30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89.399999999999991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163.5</v>
      </c>
      <c r="C23" s="79">
        <v>150</v>
      </c>
      <c r="D23" s="80">
        <v>2.5</v>
      </c>
      <c r="E23" s="143" t="s">
        <v>74</v>
      </c>
      <c r="F23" s="144"/>
      <c r="G23" s="81">
        <v>36</v>
      </c>
      <c r="H23" s="82">
        <f>G23*6</f>
        <v>216</v>
      </c>
      <c r="I23" s="83">
        <f>H23*0.115</f>
        <v>24.84</v>
      </c>
      <c r="J23" s="84">
        <f>I23*1.16</f>
        <v>28.814399999999999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317.98200000000003</v>
      </c>
      <c r="C24" s="79">
        <v>280</v>
      </c>
      <c r="D24" s="80">
        <v>20</v>
      </c>
      <c r="E24" s="143" t="s">
        <v>77</v>
      </c>
      <c r="F24" s="144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101.759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9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154.44999999999999</v>
      </c>
      <c r="C26" s="79">
        <v>80</v>
      </c>
      <c r="D26" s="80">
        <v>60</v>
      </c>
      <c r="E26" s="143" t="s">
        <v>84</v>
      </c>
      <c r="F26" s="144"/>
      <c r="G26" s="86">
        <v>70</v>
      </c>
      <c r="I26" s="83"/>
      <c r="J26" s="84">
        <f>G26*0.15*1.15</f>
        <v>12.074999999999999</v>
      </c>
      <c r="L26" s="88">
        <v>3</v>
      </c>
      <c r="M26" s="89" t="s">
        <v>85</v>
      </c>
      <c r="N26" s="92">
        <f>X9</f>
        <v>952.24599999999987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68.010000000000005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22.103250000000003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952.24599999999998</v>
      </c>
      <c r="C30" s="100">
        <f>SUM(C22:C29)</f>
        <v>700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-4.0000000149120751E-4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2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13" zoomScale="64" zoomScaleNormal="64" workbookViewId="0">
      <selection activeCell="E26" sqref="E26:F26"/>
    </sheetView>
  </sheetViews>
  <sheetFormatPr defaultColWidth="11.42578125" defaultRowHeight="15" x14ac:dyDescent="0.2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 x14ac:dyDescent="0.25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 x14ac:dyDescent="0.25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 x14ac:dyDescent="0.2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 x14ac:dyDescent="0.25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 x14ac:dyDescent="0.25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 x14ac:dyDescent="0.2">
      <c r="A6" s="15" t="s">
        <v>35</v>
      </c>
      <c r="B6" s="16" t="s">
        <v>24</v>
      </c>
      <c r="C6" s="122">
        <v>312.73200000000003</v>
      </c>
      <c r="D6" s="17">
        <v>19</v>
      </c>
      <c r="E6" s="18">
        <f>C6+D6</f>
        <v>331.73200000000003</v>
      </c>
      <c r="F6" s="19">
        <v>23.75</v>
      </c>
      <c r="G6" s="20"/>
      <c r="H6" s="21"/>
      <c r="I6" s="21"/>
      <c r="J6" s="22">
        <f>E6-F6-G6</f>
        <v>307.98200000000003</v>
      </c>
      <c r="L6" s="173" t="s">
        <v>36</v>
      </c>
      <c r="M6" s="173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 x14ac:dyDescent="0.2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1</v>
      </c>
      <c r="G7" s="20"/>
      <c r="H7" s="21"/>
      <c r="I7" s="25"/>
      <c r="J7" s="22">
        <f>E7-F7-G7</f>
        <v>153.5</v>
      </c>
      <c r="L7" s="173" t="s">
        <v>38</v>
      </c>
      <c r="M7" s="173"/>
      <c r="N7" s="23">
        <f>F6</f>
        <v>23.75</v>
      </c>
      <c r="O7" s="23">
        <f>F7</f>
        <v>1</v>
      </c>
      <c r="P7" s="23">
        <f>F8</f>
        <v>0</v>
      </c>
      <c r="Q7" s="23">
        <f>F9</f>
        <v>0</v>
      </c>
      <c r="R7" s="23">
        <f>F10</f>
        <v>25.5</v>
      </c>
      <c r="S7" s="23">
        <f>F11</f>
        <v>11.75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62</v>
      </c>
    </row>
    <row r="8" spans="1:27" ht="21" x14ac:dyDescent="0.2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 x14ac:dyDescent="0.2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307.98200000000003</v>
      </c>
      <c r="O9" s="28">
        <f>J7</f>
        <v>153.5</v>
      </c>
      <c r="P9" s="114">
        <f>J8</f>
        <v>138.5</v>
      </c>
      <c r="Q9" s="27">
        <f>J9</f>
        <v>53.120000000000005</v>
      </c>
      <c r="R9" s="27">
        <f>J10</f>
        <v>155.44999999999999</v>
      </c>
      <c r="S9" s="30">
        <f>J11</f>
        <v>92.759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924.24599999999987</v>
      </c>
    </row>
    <row r="10" spans="1:27" ht="21" x14ac:dyDescent="0.2">
      <c r="A10" s="15" t="s">
        <v>43</v>
      </c>
      <c r="B10" s="16" t="s">
        <v>28</v>
      </c>
      <c r="C10" s="122">
        <v>172.95</v>
      </c>
      <c r="D10" s="17">
        <v>8</v>
      </c>
      <c r="E10" s="18">
        <f>C10+D10</f>
        <v>180.95</v>
      </c>
      <c r="F10" s="19">
        <v>25.5</v>
      </c>
      <c r="G10" s="20"/>
      <c r="H10" s="21"/>
      <c r="I10" s="21"/>
      <c r="J10" s="22">
        <f t="shared" si="0"/>
        <v>155.44999999999999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 x14ac:dyDescent="0.2">
      <c r="A11" s="15" t="s">
        <v>45</v>
      </c>
      <c r="B11" s="16" t="s">
        <v>29</v>
      </c>
      <c r="C11" s="122">
        <v>104.509</v>
      </c>
      <c r="D11" s="17">
        <v>0</v>
      </c>
      <c r="E11" s="18">
        <f>C11+D11</f>
        <v>104.509</v>
      </c>
      <c r="F11" s="19">
        <v>11.75</v>
      </c>
      <c r="G11" s="20"/>
      <c r="H11" s="21"/>
      <c r="I11" s="21"/>
      <c r="J11" s="22">
        <f>E11-F11-G11</f>
        <v>92.759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 x14ac:dyDescent="0.2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 x14ac:dyDescent="0.2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 x14ac:dyDescent="0.25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 x14ac:dyDescent="0.25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 x14ac:dyDescent="0.25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 x14ac:dyDescent="0.25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 x14ac:dyDescent="0.3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 x14ac:dyDescent="0.2">
      <c r="A19" s="164" t="s">
        <v>59</v>
      </c>
      <c r="B19" s="50" t="s">
        <v>60</v>
      </c>
      <c r="C19" s="125">
        <v>347.4510000000015</v>
      </c>
      <c r="D19" s="51">
        <v>53.33</v>
      </c>
      <c r="E19" s="52">
        <f>C19+D19</f>
        <v>400.78100000000148</v>
      </c>
      <c r="F19" s="53">
        <f>J29</f>
        <v>55.000000000000007</v>
      </c>
      <c r="G19" s="54"/>
      <c r="H19" s="55">
        <v>0</v>
      </c>
      <c r="I19" s="56"/>
      <c r="J19" s="57">
        <f>E19-F19-G19</f>
        <v>345.78100000000148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 x14ac:dyDescent="0.25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 x14ac:dyDescent="0.2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177.78100000000148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 x14ac:dyDescent="0.25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74</v>
      </c>
      <c r="H22" s="82">
        <f>G22*6</f>
        <v>444</v>
      </c>
      <c r="I22" s="83">
        <f>H22*0.115</f>
        <v>51.06</v>
      </c>
      <c r="J22" s="84">
        <f>I22*1.16</f>
        <v>59.229599999999998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 x14ac:dyDescent="0.2">
      <c r="A23" s="77" t="s">
        <v>73</v>
      </c>
      <c r="B23" s="78">
        <f>O9</f>
        <v>153.5</v>
      </c>
      <c r="C23" s="79">
        <v>120</v>
      </c>
      <c r="D23" s="80">
        <v>2.5</v>
      </c>
      <c r="E23" s="143" t="s">
        <v>74</v>
      </c>
      <c r="F23" s="144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57" t="s">
        <v>75</v>
      </c>
      <c r="M23" s="158"/>
      <c r="N23" s="158"/>
      <c r="O23" s="159"/>
    </row>
    <row r="24" spans="1:24" ht="21" customHeight="1" x14ac:dyDescent="0.25">
      <c r="A24" s="77" t="s">
        <v>76</v>
      </c>
      <c r="B24" s="78">
        <f>N9</f>
        <v>307.98200000000003</v>
      </c>
      <c r="C24" s="79">
        <v>260</v>
      </c>
      <c r="D24" s="80">
        <v>20</v>
      </c>
      <c r="E24" s="143" t="s">
        <v>77</v>
      </c>
      <c r="F24" s="144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 x14ac:dyDescent="0.25">
      <c r="A25" s="77" t="s">
        <v>80</v>
      </c>
      <c r="B25" s="78">
        <f>S9</f>
        <v>92.759</v>
      </c>
      <c r="C25" s="79">
        <v>68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62</v>
      </c>
      <c r="O25" s="91" t="s">
        <v>79</v>
      </c>
    </row>
    <row r="26" spans="1:24" ht="21" customHeight="1" x14ac:dyDescent="0.25">
      <c r="A26" s="77" t="s">
        <v>83</v>
      </c>
      <c r="B26" s="78">
        <f>R9</f>
        <v>155.44999999999999</v>
      </c>
      <c r="C26" s="79">
        <v>98</v>
      </c>
      <c r="D26" s="80">
        <v>58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924.24599999999987</v>
      </c>
      <c r="O26" s="91" t="s">
        <v>79</v>
      </c>
    </row>
    <row r="27" spans="1:24" ht="21" customHeight="1" x14ac:dyDescent="0.25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666</v>
      </c>
      <c r="O27" s="91" t="s">
        <v>79</v>
      </c>
    </row>
    <row r="28" spans="1:24" ht="19.5" customHeight="1" x14ac:dyDescent="0.25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100</v>
      </c>
      <c r="J28" s="126">
        <f>(G28*0.55)</f>
        <v>55.000000000000007</v>
      </c>
      <c r="L28" s="88">
        <v>5</v>
      </c>
      <c r="M28" s="89" t="s">
        <v>92</v>
      </c>
      <c r="N28" s="92">
        <f>D19</f>
        <v>53.33</v>
      </c>
      <c r="O28" s="91" t="s">
        <v>79</v>
      </c>
    </row>
    <row r="29" spans="1:24" ht="22.5" customHeight="1" x14ac:dyDescent="0.25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100</v>
      </c>
      <c r="H29" s="82">
        <f>G29*6</f>
        <v>600</v>
      </c>
      <c r="I29" s="83"/>
      <c r="J29" s="126">
        <f>SUM(J27:J28)</f>
        <v>55.000000000000007</v>
      </c>
      <c r="L29" s="88">
        <v>6</v>
      </c>
      <c r="M29" s="89" t="s">
        <v>95</v>
      </c>
      <c r="N29" s="92">
        <f>N28*0.325</f>
        <v>17.332249999999998</v>
      </c>
      <c r="O29" s="98" t="s">
        <v>79</v>
      </c>
    </row>
    <row r="30" spans="1:24" ht="21.75" thickBot="1" x14ac:dyDescent="0.3">
      <c r="A30" s="99" t="s">
        <v>96</v>
      </c>
      <c r="B30" s="100">
        <f>SUM(B22:B29)</f>
        <v>924.24599999999998</v>
      </c>
      <c r="C30" s="100">
        <f>SUM(C22:C29)</f>
        <v>666</v>
      </c>
      <c r="D30" s="113">
        <f>SUM(D23:D29)</f>
        <v>164.75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-2.4000000014723355E-3</v>
      </c>
      <c r="K30" s="87"/>
      <c r="L30" s="88">
        <v>7</v>
      </c>
      <c r="M30" s="105" t="s">
        <v>98</v>
      </c>
      <c r="N30" s="106">
        <f>J29</f>
        <v>55.000000000000007</v>
      </c>
      <c r="O30" s="107" t="s">
        <v>79</v>
      </c>
    </row>
    <row r="31" spans="1:24" ht="22.5" customHeight="1" thickBot="1" x14ac:dyDescent="0.3">
      <c r="B31" s="108"/>
      <c r="K31" s="109"/>
    </row>
    <row r="32" spans="1:24" ht="24" thickBot="1" x14ac:dyDescent="0.4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 x14ac:dyDescent="0.25">
      <c r="A33" s="131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 x14ac:dyDescent="0.25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 x14ac:dyDescent="0.2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 x14ac:dyDescent="0.2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 x14ac:dyDescent="0.2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algorithmName="SHA-512" hashValue="MTukmIFms2NrKt8SJljRPY/sPHe01a94+wbkdJ3mVY3LqreOTCxHrVoDT9GPko7hoxaVeGvnwajQsackzzdJzw==" saltValue="FNtXCWMi2tqz4evePccW8Q==" spinCount="100000"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12.06.02018</vt:lpstr>
      <vt:lpstr>11.06.18</vt:lpstr>
      <vt:lpstr>10.06.2018</vt:lpstr>
      <vt:lpstr>09.06.2018</vt:lpstr>
      <vt:lpstr>08.06.2018</vt:lpstr>
      <vt:lpstr>07.06.18</vt:lpstr>
      <vt:lpstr>06.06.2018</vt:lpstr>
      <vt:lpstr>05.06.18</vt:lpstr>
      <vt:lpstr>04.06.18</vt:lpstr>
      <vt:lpstr>03.06.18</vt:lpstr>
      <vt:lpstr>02.06.18</vt:lpstr>
      <vt:lpstr>01.06.18</vt:lpstr>
      <vt:lpstr>31.05.18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Vindhyachal Prasad</dc:creator>
  <cp:lastModifiedBy>Vindhyachal Prasad</cp:lastModifiedBy>
  <dcterms:created xsi:type="dcterms:W3CDTF">2018-05-05T03:31:32Z</dcterms:created>
  <dcterms:modified xsi:type="dcterms:W3CDTF">2018-06-13T04:08:54Z</dcterms:modified>
</cp:coreProperties>
</file>