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2000" windowHeight="5100" activeTab="1"/>
  </bookViews>
  <sheets>
    <sheet name="Mensuração" sheetId="1" r:id="rId1"/>
    <sheet name="TECNOLOGIA" sheetId="4" r:id="rId2"/>
    <sheet name="GESTÃO" sheetId="5" r:id="rId3"/>
    <sheet name="RM&amp;AE" sheetId="6" r:id="rId4"/>
    <sheet name="Direcionadores" sheetId="2" r:id="rId5"/>
    <sheet name="Níveis" sheetId="3" r:id="rId6"/>
  </sheets>
  <calcPr calcId="144525"/>
</workbook>
</file>

<file path=xl/calcChain.xml><?xml version="1.0" encoding="utf-8"?>
<calcChain xmlns="http://schemas.openxmlformats.org/spreadsheetml/2006/main">
  <c r="D9" i="4" l="1"/>
  <c r="D10" i="4"/>
  <c r="D11" i="4"/>
  <c r="D12" i="4"/>
  <c r="D14" i="4"/>
  <c r="D15" i="4"/>
  <c r="D16" i="4"/>
  <c r="D17" i="4"/>
  <c r="C10" i="4"/>
  <c r="C11" i="4"/>
  <c r="C12" i="4"/>
  <c r="C13" i="4"/>
  <c r="C14" i="4"/>
  <c r="C15" i="4"/>
  <c r="C16" i="4"/>
  <c r="C17" i="4"/>
  <c r="C18" i="4"/>
  <c r="C9" i="4"/>
  <c r="B19" i="4"/>
  <c r="B25" i="4" l="1"/>
  <c r="B38" i="4"/>
  <c r="B49" i="4"/>
  <c r="B97" i="4" l="1"/>
  <c r="D90" i="4" s="1"/>
  <c r="D91" i="4" s="1"/>
  <c r="D42" i="4"/>
  <c r="D43" i="4" s="1"/>
  <c r="D29" i="4"/>
  <c r="D30" i="4" s="1"/>
  <c r="D23" i="4"/>
  <c r="D24" i="4" s="1"/>
  <c r="B31" i="5"/>
  <c r="D23" i="5" s="1"/>
  <c r="D24" i="5" s="1"/>
  <c r="E23" i="4"/>
  <c r="F23" i="4" s="1"/>
  <c r="G23" i="4" s="1"/>
  <c r="F9" i="4" s="1"/>
  <c r="A9" i="1" l="1"/>
  <c r="C11" i="6" l="1"/>
  <c r="C10" i="6"/>
  <c r="C9" i="6"/>
  <c r="E9" i="4"/>
  <c r="B13" i="2" s="1"/>
  <c r="B31" i="6"/>
  <c r="B25" i="6"/>
  <c r="B19" i="6"/>
  <c r="B19" i="5"/>
  <c r="B44" i="2" s="1"/>
  <c r="C18" i="5"/>
  <c r="B99" i="5"/>
  <c r="B86" i="5"/>
  <c r="B80" i="5"/>
  <c r="B73" i="5"/>
  <c r="B66" i="5"/>
  <c r="B60" i="5"/>
  <c r="B50" i="5"/>
  <c r="B45" i="5"/>
  <c r="D11" i="5" s="1"/>
  <c r="B38" i="5"/>
  <c r="D9" i="5"/>
  <c r="B12" i="6"/>
  <c r="B45" i="2" s="1"/>
  <c r="E43" i="5"/>
  <c r="F43" i="5" s="1"/>
  <c r="E42" i="5"/>
  <c r="F42" i="5" s="1"/>
  <c r="G42" i="5" s="1"/>
  <c r="F11" i="5" s="1"/>
  <c r="E24" i="5"/>
  <c r="F24" i="5" s="1"/>
  <c r="E23" i="5"/>
  <c r="F23" i="5" s="1"/>
  <c r="C17" i="5"/>
  <c r="C16" i="5"/>
  <c r="C15" i="5"/>
  <c r="C14" i="5"/>
  <c r="C13" i="5"/>
  <c r="C12" i="5"/>
  <c r="C11" i="5"/>
  <c r="E11" i="5" s="1"/>
  <c r="B26" i="2" s="1"/>
  <c r="C10" i="5"/>
  <c r="C9" i="5"/>
  <c r="E9" i="5" s="1"/>
  <c r="B24" i="2" s="1"/>
  <c r="E91" i="4"/>
  <c r="F91" i="4" s="1"/>
  <c r="E90" i="4"/>
  <c r="F90" i="4" s="1"/>
  <c r="G90" i="4" s="1"/>
  <c r="F16" i="4" s="1"/>
  <c r="E43" i="4"/>
  <c r="F43" i="4" s="1"/>
  <c r="E42" i="4"/>
  <c r="F42" i="4" s="1"/>
  <c r="G42" i="4" s="1"/>
  <c r="F11" i="4" s="1"/>
  <c r="E30" i="4"/>
  <c r="F30" i="4" s="1"/>
  <c r="E29" i="4"/>
  <c r="F29" i="4" s="1"/>
  <c r="G29" i="4" s="1"/>
  <c r="F10" i="4" s="1"/>
  <c r="E24" i="4"/>
  <c r="F24" i="4" s="1"/>
  <c r="B115" i="4"/>
  <c r="B81" i="4"/>
  <c r="E14" i="4" s="1"/>
  <c r="B56" i="4"/>
  <c r="B103" i="4"/>
  <c r="B86" i="4"/>
  <c r="B43" i="2"/>
  <c r="B46" i="2" s="1"/>
  <c r="D53" i="4" l="1"/>
  <c r="D18" i="4"/>
  <c r="E18" i="4" s="1"/>
  <c r="B21" i="2" s="1"/>
  <c r="D107" i="4"/>
  <c r="D84" i="4"/>
  <c r="D67" i="4"/>
  <c r="D10" i="5"/>
  <c r="E10" i="5" s="1"/>
  <c r="B25" i="2" s="1"/>
  <c r="D35" i="5"/>
  <c r="D12" i="5"/>
  <c r="E12" i="5" s="1"/>
  <c r="B27" i="2" s="1"/>
  <c r="D49" i="5"/>
  <c r="D14" i="5"/>
  <c r="E14" i="5" s="1"/>
  <c r="B29" i="2" s="1"/>
  <c r="D64" i="5"/>
  <c r="D16" i="5"/>
  <c r="E16" i="5" s="1"/>
  <c r="B31" i="2" s="1"/>
  <c r="D77" i="5"/>
  <c r="D18" i="5"/>
  <c r="E18" i="5" s="1"/>
  <c r="D90" i="5"/>
  <c r="D10" i="6"/>
  <c r="E10" i="6" s="1"/>
  <c r="D23" i="6"/>
  <c r="E17" i="4"/>
  <c r="B20" i="2" s="1"/>
  <c r="D101" i="4"/>
  <c r="D13" i="5"/>
  <c r="E13" i="5" s="1"/>
  <c r="B28" i="2" s="1"/>
  <c r="D54" i="5"/>
  <c r="D15" i="5"/>
  <c r="E15" i="5" s="1"/>
  <c r="B30" i="2" s="1"/>
  <c r="D70" i="5"/>
  <c r="D17" i="5"/>
  <c r="E17" i="5" s="1"/>
  <c r="B32" i="2" s="1"/>
  <c r="D84" i="5"/>
  <c r="D9" i="6"/>
  <c r="E9" i="6" s="1"/>
  <c r="B36" i="2" s="1"/>
  <c r="D16" i="6"/>
  <c r="D11" i="6"/>
  <c r="E11" i="6" s="1"/>
  <c r="B38" i="2" s="1"/>
  <c r="D29" i="6"/>
  <c r="G23" i="5"/>
  <c r="F9" i="5" s="1"/>
  <c r="H5" i="6"/>
  <c r="H6" i="6" s="1"/>
  <c r="I6" i="6" s="1"/>
  <c r="J6" i="6" s="1"/>
  <c r="H5" i="5"/>
  <c r="H5" i="4"/>
  <c r="I5" i="4" s="1"/>
  <c r="J5" i="4" s="1"/>
  <c r="G7" i="4" s="1"/>
  <c r="E11" i="4"/>
  <c r="B15" i="2" s="1"/>
  <c r="E15" i="4"/>
  <c r="B18" i="2" s="1"/>
  <c r="E12" i="4"/>
  <c r="B16" i="2" s="1"/>
  <c r="E10" i="4"/>
  <c r="B14" i="2" s="1"/>
  <c r="B17" i="2"/>
  <c r="E16" i="4"/>
  <c r="B19" i="2" s="1"/>
  <c r="D19" i="5" l="1"/>
  <c r="D12" i="6"/>
  <c r="E12" i="6"/>
  <c r="B37" i="2"/>
  <c r="D19" i="4"/>
  <c r="D30" i="6"/>
  <c r="E30" i="6" s="1"/>
  <c r="F30" i="6" s="1"/>
  <c r="E29" i="6"/>
  <c r="F29" i="6" s="1"/>
  <c r="G29" i="6" s="1"/>
  <c r="F11" i="6" s="1"/>
  <c r="D17" i="6"/>
  <c r="E17" i="6" s="1"/>
  <c r="F17" i="6" s="1"/>
  <c r="E16" i="6"/>
  <c r="F16" i="6" s="1"/>
  <c r="G16" i="6" s="1"/>
  <c r="F9" i="6" s="1"/>
  <c r="D85" i="5"/>
  <c r="E85" i="5" s="1"/>
  <c r="F85" i="5" s="1"/>
  <c r="E84" i="5"/>
  <c r="F84" i="5" s="1"/>
  <c r="G84" i="5" s="1"/>
  <c r="F17" i="5" s="1"/>
  <c r="D71" i="5"/>
  <c r="E71" i="5" s="1"/>
  <c r="F71" i="5" s="1"/>
  <c r="E70" i="5"/>
  <c r="F70" i="5" s="1"/>
  <c r="G70" i="5" s="1"/>
  <c r="F15" i="5" s="1"/>
  <c r="D55" i="5"/>
  <c r="E55" i="5" s="1"/>
  <c r="F55" i="5" s="1"/>
  <c r="E54" i="5"/>
  <c r="F54" i="5" s="1"/>
  <c r="G54" i="5" s="1"/>
  <c r="F13" i="5" s="1"/>
  <c r="D102" i="4"/>
  <c r="E102" i="4" s="1"/>
  <c r="F102" i="4" s="1"/>
  <c r="E101" i="4"/>
  <c r="F101" i="4" s="1"/>
  <c r="G101" i="4" s="1"/>
  <c r="F17" i="4" s="1"/>
  <c r="D24" i="6"/>
  <c r="E24" i="6" s="1"/>
  <c r="F24" i="6" s="1"/>
  <c r="E23" i="6"/>
  <c r="F23" i="6" s="1"/>
  <c r="G23" i="6" s="1"/>
  <c r="F10" i="6" s="1"/>
  <c r="D91" i="5"/>
  <c r="E91" i="5" s="1"/>
  <c r="F91" i="5" s="1"/>
  <c r="E90" i="5"/>
  <c r="F90" i="5" s="1"/>
  <c r="G90" i="5" s="1"/>
  <c r="F18" i="5" s="1"/>
  <c r="D78" i="5"/>
  <c r="E78" i="5" s="1"/>
  <c r="F78" i="5" s="1"/>
  <c r="E77" i="5"/>
  <c r="F77" i="5" s="1"/>
  <c r="G77" i="5" s="1"/>
  <c r="F16" i="5" s="1"/>
  <c r="D65" i="5"/>
  <c r="E65" i="5" s="1"/>
  <c r="F65" i="5" s="1"/>
  <c r="E64" i="5"/>
  <c r="F64" i="5" s="1"/>
  <c r="G64" i="5" s="1"/>
  <c r="F14" i="5" s="1"/>
  <c r="D50" i="5"/>
  <c r="E50" i="5" s="1"/>
  <c r="F50" i="5" s="1"/>
  <c r="E49" i="5"/>
  <c r="F49" i="5" s="1"/>
  <c r="G49" i="5" s="1"/>
  <c r="F12" i="5" s="1"/>
  <c r="D36" i="5"/>
  <c r="E36" i="5" s="1"/>
  <c r="F36" i="5" s="1"/>
  <c r="E35" i="5"/>
  <c r="F35" i="5" s="1"/>
  <c r="G35" i="5" s="1"/>
  <c r="F10" i="5" s="1"/>
  <c r="D68" i="4"/>
  <c r="E68" i="4" s="1"/>
  <c r="F68" i="4" s="1"/>
  <c r="E67" i="4"/>
  <c r="F67" i="4" s="1"/>
  <c r="G67" i="4" s="1"/>
  <c r="F14" i="4" s="1"/>
  <c r="D85" i="4"/>
  <c r="E85" i="4" s="1"/>
  <c r="F85" i="4" s="1"/>
  <c r="E84" i="4"/>
  <c r="F84" i="4" s="1"/>
  <c r="G84" i="4" s="1"/>
  <c r="F15" i="4" s="1"/>
  <c r="D108" i="4"/>
  <c r="E108" i="4" s="1"/>
  <c r="F108" i="4" s="1"/>
  <c r="E107" i="4"/>
  <c r="F107" i="4" s="1"/>
  <c r="G107" i="4" s="1"/>
  <c r="F18" i="4" s="1"/>
  <c r="D54" i="4"/>
  <c r="E54" i="4" s="1"/>
  <c r="F54" i="4" s="1"/>
  <c r="E53" i="4"/>
  <c r="F53" i="4" s="1"/>
  <c r="B39" i="2"/>
  <c r="E19" i="5"/>
  <c r="E5" i="5" s="1"/>
  <c r="I18" i="1" s="1"/>
  <c r="B33" i="2"/>
  <c r="B34" i="2" s="1"/>
  <c r="B22" i="2"/>
  <c r="F19" i="4"/>
  <c r="E4" i="4" s="1"/>
  <c r="H6" i="5"/>
  <c r="I6" i="5" s="1"/>
  <c r="J6" i="5" s="1"/>
  <c r="I5" i="5"/>
  <c r="J5" i="5" s="1"/>
  <c r="G7" i="5" s="1"/>
  <c r="E5" i="6"/>
  <c r="I19" i="1" s="1"/>
  <c r="I5" i="6"/>
  <c r="J5" i="6" s="1"/>
  <c r="G7" i="6" s="1"/>
  <c r="H6" i="4"/>
  <c r="I6" i="4" s="1"/>
  <c r="J6" i="4" s="1"/>
  <c r="E19" i="4"/>
  <c r="B40" i="2" l="1"/>
  <c r="G53" i="4"/>
  <c r="E4" i="6"/>
  <c r="J19" i="1" s="1"/>
  <c r="F12" i="6"/>
  <c r="F19" i="5"/>
  <c r="E4" i="5"/>
  <c r="J18" i="1" s="1"/>
  <c r="E5" i="4"/>
  <c r="I17" i="1" s="1"/>
  <c r="I20" i="1" s="1"/>
  <c r="F12" i="4" l="1"/>
  <c r="F13" i="4"/>
  <c r="L9" i="1"/>
  <c r="J20" i="1" s="1"/>
  <c r="G9" i="1" s="1"/>
  <c r="J17" i="1"/>
</calcChain>
</file>

<file path=xl/sharedStrings.xml><?xml version="1.0" encoding="utf-8"?>
<sst xmlns="http://schemas.openxmlformats.org/spreadsheetml/2006/main" count="397" uniqueCount="220">
  <si>
    <t>ÍNDICE DE COMPETITIVIDADE "DENTRO DA PORTEIRA"</t>
  </si>
  <si>
    <t>PESO</t>
  </si>
  <si>
    <t>STATUS</t>
  </si>
  <si>
    <t>NOTA</t>
  </si>
  <si>
    <t>NOME DA PROPRIEDADE</t>
  </si>
  <si>
    <t>MUNICÍPIO</t>
  </si>
  <si>
    <t>PROPRIETÁRIO</t>
  </si>
  <si>
    <t>ESTADO</t>
  </si>
  <si>
    <t>TECNOLOGIA</t>
  </si>
  <si>
    <t>GESTÃO</t>
  </si>
  <si>
    <t>Peso</t>
  </si>
  <si>
    <t>Status</t>
  </si>
  <si>
    <t>Nota</t>
  </si>
  <si>
    <t>Fatores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</si>
  <si>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</si>
  <si>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</si>
  <si>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</si>
  <si>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</si>
  <si>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</si>
  <si>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</si>
  <si>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</si>
  <si>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</si>
  <si>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</si>
  <si>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Sub-fatores</t>
  </si>
  <si>
    <t>1.1.1</t>
  </si>
  <si>
    <t>1.1.2</t>
  </si>
  <si>
    <t>1.1.3</t>
  </si>
  <si>
    <t>TOTAL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</si>
  <si>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</si>
  <si>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</si>
  <si>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</si>
  <si>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</si>
  <si>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</si>
  <si>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</si>
  <si>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</si>
  <si>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</si>
  <si>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</si>
  <si>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</si>
  <si>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1.3.1</t>
  </si>
  <si>
    <t>1.3.2</t>
  </si>
  <si>
    <t>1.3.3</t>
  </si>
  <si>
    <t>1.3.4</t>
  </si>
  <si>
    <t>1.3.5</t>
  </si>
  <si>
    <t>1.3.6</t>
  </si>
  <si>
    <t>1.3.7</t>
  </si>
  <si>
    <t>SUBTOTAL</t>
  </si>
  <si>
    <t>1.4.1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</si>
  <si>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</si>
  <si>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</si>
  <si>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</si>
  <si>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</si>
  <si>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</si>
  <si>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</si>
  <si>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</si>
  <si>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</si>
  <si>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</si>
  <si>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</si>
  <si>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</si>
  <si>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</si>
  <si>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</si>
  <si>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</si>
  <si>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</si>
  <si>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</si>
  <si>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Subtotal</t>
  </si>
  <si>
    <t>1.6.1</t>
  </si>
  <si>
    <t>1.6.2</t>
  </si>
  <si>
    <t>1.6.3</t>
  </si>
  <si>
    <t>1.7.1</t>
  </si>
  <si>
    <t>1.7.2</t>
  </si>
  <si>
    <t>1.7.3</t>
  </si>
  <si>
    <t>1.7.4</t>
  </si>
  <si>
    <t>1.7.5</t>
  </si>
  <si>
    <t>1.7.6</t>
  </si>
  <si>
    <t>1.7.7</t>
  </si>
  <si>
    <t>1.8.1</t>
  </si>
  <si>
    <t>1.8.2</t>
  </si>
  <si>
    <t>1.8.3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</si>
  <si>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</si>
  <si>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</si>
  <si>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</si>
  <si>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</si>
  <si>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</si>
  <si>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</si>
  <si>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</si>
  <si>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</si>
  <si>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</si>
  <si>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</si>
  <si>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</si>
  <si>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</si>
  <si>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</si>
  <si>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</si>
  <si>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</si>
  <si>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</si>
  <si>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</si>
  <si>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</si>
  <si>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</si>
  <si>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</si>
  <si>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</si>
  <si>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</si>
  <si>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</si>
  <si>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</si>
  <si>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</si>
  <si>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</si>
  <si>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</si>
  <si>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</si>
  <si>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</si>
  <si>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</si>
  <si>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</si>
  <si>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</si>
  <si>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</si>
  <si>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</si>
  <si>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</si>
  <si>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</si>
  <si>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2.5.1</t>
  </si>
  <si>
    <t>2.5.2</t>
  </si>
  <si>
    <t>2.5.3</t>
  </si>
  <si>
    <t>2.5.4</t>
  </si>
  <si>
    <t>2.5.5</t>
  </si>
  <si>
    <t>2.5.6</t>
  </si>
  <si>
    <t>2.5.7</t>
  </si>
  <si>
    <t>2.6.1</t>
  </si>
  <si>
    <t>2.6.2</t>
  </si>
  <si>
    <t>2.6.3</t>
  </si>
  <si>
    <t>2.7.1</t>
  </si>
  <si>
    <t>2.7.2</t>
  </si>
  <si>
    <t>2.7.3</t>
  </si>
  <si>
    <t>2.7.4</t>
  </si>
  <si>
    <t>2.8.1</t>
  </si>
  <si>
    <t>2.8.2</t>
  </si>
  <si>
    <t>2.8.3</t>
  </si>
  <si>
    <t>2.8.4</t>
  </si>
  <si>
    <t>2.9.1</t>
  </si>
  <si>
    <t>2.9.2</t>
  </si>
  <si>
    <t>2.9.3</t>
  </si>
  <si>
    <t>2.10.1</t>
  </si>
  <si>
    <t>2.10.2</t>
  </si>
  <si>
    <t>2.10.3</t>
  </si>
  <si>
    <t>2.10.4</t>
  </si>
  <si>
    <t>2.10.5</t>
  </si>
  <si>
    <t>2.10.6</t>
  </si>
  <si>
    <t>2.10.7</t>
  </si>
  <si>
    <t>2.10.8</t>
  </si>
  <si>
    <t>2.10.9</t>
  </si>
  <si>
    <t>2.10.10</t>
  </si>
  <si>
    <t>3.1</t>
  </si>
  <si>
    <t>3.1.1</t>
  </si>
  <si>
    <t>3.1.2</t>
  </si>
  <si>
    <t>3.1.3</t>
  </si>
  <si>
    <t>3.1.4</t>
  </si>
  <si>
    <t>3.2</t>
  </si>
  <si>
    <t>3.2.1</t>
  </si>
  <si>
    <t>3.2.2</t>
  </si>
  <si>
    <t>3.2.3</t>
  </si>
  <si>
    <t>3.3</t>
  </si>
  <si>
    <t>3.3.1</t>
  </si>
  <si>
    <t>3.3.2</t>
  </si>
  <si>
    <t>DIRECIONADOR</t>
  </si>
  <si>
    <t>Tecnologia</t>
  </si>
  <si>
    <t>Gestão</t>
  </si>
  <si>
    <t>Relação de mercado e ambiente externo</t>
  </si>
  <si>
    <t>Nº de DIRECIONADORES</t>
  </si>
  <si>
    <t>Nº de FATORES PARA CADA DIRECIONADOR</t>
  </si>
  <si>
    <t>Nº de SUB-FATORES PARA CADA DIRECIONADOR</t>
  </si>
  <si>
    <t xml:space="preserve">Adequação do sistema de produção de cria </t>
  </si>
  <si>
    <t>Qualidade, manejo e espécies de pastagens utilizadas</t>
  </si>
  <si>
    <t>Suplementação animal</t>
  </si>
  <si>
    <t>Manejo reprodutivo</t>
  </si>
  <si>
    <t>Integração lavoura-pecuária</t>
  </si>
  <si>
    <t>Genética do rebanho</t>
  </si>
  <si>
    <t>Sanidade do rebanho</t>
  </si>
  <si>
    <t>Assessoria técnica</t>
  </si>
  <si>
    <t>Bem estar animal/ Manejo com animais</t>
  </si>
  <si>
    <t>Recursos Humanos</t>
  </si>
  <si>
    <t>Patrimônio</t>
  </si>
  <si>
    <t>Orçamento e fluxo de caixa</t>
  </si>
  <si>
    <t>Planejamento estratégico</t>
  </si>
  <si>
    <t>Controle de custos de produção</t>
  </si>
  <si>
    <t>Cálculo de indicadores financeiros</t>
  </si>
  <si>
    <t>Identificação e gestão do rebanho</t>
  </si>
  <si>
    <t>Comercialização</t>
  </si>
  <si>
    <t>Informatização da propriedade</t>
  </si>
  <si>
    <t>Controle zootécnico</t>
  </si>
  <si>
    <t>Relações de mercado e ambiente externo</t>
  </si>
  <si>
    <t>Relação fornecedor/ pecuarista/ comprador</t>
  </si>
  <si>
    <t>Acesso a inovações tecnológicas</t>
  </si>
  <si>
    <t>Organização dos produtores</t>
  </si>
  <si>
    <t>SubTOTAL</t>
  </si>
  <si>
    <t>NÍVEL DE COMPETITIVIDADE</t>
  </si>
  <si>
    <t>MUITO COMPETITIVA</t>
  </si>
  <si>
    <t>COMPETITIVA</t>
  </si>
  <si>
    <t>POUCO COMPETITIVA</t>
  </si>
  <si>
    <t>NÃO COMPETITIVA</t>
  </si>
  <si>
    <t>&gt;8,1 = 10</t>
  </si>
  <si>
    <t>&gt;6,1 = 8,0</t>
  </si>
  <si>
    <t>&gt;4,1 = 6,0</t>
  </si>
  <si>
    <t>&gt;2,1 = 4,0</t>
  </si>
  <si>
    <t>0 &lt; 2</t>
  </si>
  <si>
    <t>PARCIALMENTE COMPETITIVA (NEUTRA)</t>
  </si>
  <si>
    <t>RELAÇÕES DE MERCADO E AMBIENTE EXTERNO</t>
  </si>
  <si>
    <t>STATUS DE CADA DIRECIONADOR</t>
  </si>
  <si>
    <t>NÍVEL</t>
  </si>
  <si>
    <t>1.4.4</t>
  </si>
  <si>
    <t>1.5.15</t>
  </si>
  <si>
    <t>1.9.9</t>
  </si>
  <si>
    <t>FATORES</t>
  </si>
  <si>
    <t>SUBFATORES</t>
  </si>
  <si>
    <t>RESPOSTAS POSITIVAS</t>
  </si>
  <si>
    <t>RESPOSTAS NEGATIVAS</t>
  </si>
  <si>
    <t>SOMA</t>
  </si>
  <si>
    <t>Direcionador</t>
  </si>
  <si>
    <t>RM &amp; AE</t>
  </si>
  <si>
    <t>Nível de competitividade</t>
  </si>
  <si>
    <t>1.3.8</t>
  </si>
  <si>
    <t>1.7.8</t>
  </si>
  <si>
    <t>2.1.9</t>
  </si>
  <si>
    <t xml:space="preserve">    </t>
  </si>
  <si>
    <t>URUGUAIANA</t>
  </si>
  <si>
    <t>RIO GRANDE DO SUL</t>
  </si>
  <si>
    <t>X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</si>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</sst>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"/>
    <numFmt numFmtId="166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8">
    <xf numFmtId="0" fontId="0" fillId="0" borderId="0" xfId="0"/>
    <xf numFmtId="0" fontId="0" fillId="5" borderId="0" xfId="0" applyFill="1"/>
    <xf numFmtId="0" fontId="1" fillId="0" borderId="0" xfId="0" applyFont="1" applyFill="1" applyAlignment="1">
      <alignment horizontal="center"/>
    </xf>
    <xf numFmtId="0" fontId="4" fillId="5" borderId="0" xfId="0" applyFont="1" applyFill="1"/>
    <xf numFmtId="0" fontId="4" fillId="0" borderId="0" xfId="0" applyFont="1"/>
    <xf numFmtId="0" fontId="9" fillId="5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2" fontId="9" fillId="8" borderId="2" xfId="0" applyNumberFormat="1" applyFont="1" applyFill="1" applyBorder="1" applyAlignment="1">
      <alignment horizontal="center"/>
    </xf>
    <xf numFmtId="2" fontId="10" fillId="12" borderId="1" xfId="0" applyNumberFormat="1" applyFont="1" applyFill="1" applyBorder="1" applyAlignment="1">
      <alignment horizontal="center"/>
    </xf>
    <xf numFmtId="0" fontId="10" fillId="5" borderId="0" xfId="0" applyFont="1" applyFill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2" fontId="10" fillId="12" borderId="10" xfId="0" applyNumberFormat="1" applyFont="1" applyFill="1" applyBorder="1" applyAlignment="1">
      <alignment horizontal="center"/>
    </xf>
    <xf numFmtId="9" fontId="10" fillId="0" borderId="1" xfId="3" applyFont="1" applyBorder="1" applyAlignment="1">
      <alignment horizontal="center"/>
    </xf>
    <xf numFmtId="43" fontId="9" fillId="0" borderId="1" xfId="4" applyFont="1" applyBorder="1" applyAlignment="1"/>
    <xf numFmtId="0" fontId="9" fillId="12" borderId="5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165" fontId="10" fillId="5" borderId="0" xfId="0" applyNumberFormat="1" applyFont="1" applyFill="1"/>
    <xf numFmtId="0" fontId="10" fillId="0" borderId="16" xfId="0" applyFont="1" applyBorder="1" applyAlignment="1">
      <alignment horizontal="center"/>
    </xf>
    <xf numFmtId="2" fontId="10" fillId="0" borderId="0" xfId="0" applyNumberFormat="1" applyFont="1"/>
    <xf numFmtId="0" fontId="12" fillId="0" borderId="10" xfId="1" applyFont="1" applyBorder="1"/>
    <xf numFmtId="0" fontId="12" fillId="0" borderId="10" xfId="1" applyFont="1" applyBorder="1" applyAlignment="1">
      <alignment horizontal="center"/>
    </xf>
    <xf numFmtId="9" fontId="10" fillId="0" borderId="0" xfId="3" applyFont="1"/>
    <xf numFmtId="0" fontId="12" fillId="0" borderId="11" xfId="1" applyFont="1" applyBorder="1"/>
    <xf numFmtId="0" fontId="12" fillId="0" borderId="11" xfId="1" applyFont="1" applyBorder="1" applyAlignment="1">
      <alignment horizontal="center"/>
    </xf>
    <xf numFmtId="43" fontId="10" fillId="0" borderId="0" xfId="4" applyFont="1"/>
    <xf numFmtId="0" fontId="9" fillId="0" borderId="0" xfId="0" applyFont="1" applyAlignment="1">
      <alignment horizontal="center"/>
    </xf>
    <xf numFmtId="0" fontId="12" fillId="0" borderId="0" xfId="1" applyFont="1"/>
    <xf numFmtId="0" fontId="12" fillId="0" borderId="24" xfId="1" applyFont="1" applyBorder="1"/>
    <xf numFmtId="0" fontId="11" fillId="0" borderId="2" xfId="1" applyFont="1" applyFill="1" applyBorder="1"/>
    <xf numFmtId="0" fontId="9" fillId="0" borderId="4" xfId="0" applyFont="1" applyBorder="1" applyAlignment="1">
      <alignment horizontal="center"/>
    </xf>
    <xf numFmtId="0" fontId="12" fillId="5" borderId="0" xfId="1" applyFont="1" applyFill="1"/>
    <xf numFmtId="0" fontId="12" fillId="0" borderId="12" xfId="1" applyFont="1" applyBorder="1"/>
    <xf numFmtId="0" fontId="12" fillId="0" borderId="12" xfId="1" applyFont="1" applyBorder="1" applyAlignment="1">
      <alignment horizontal="center"/>
    </xf>
    <xf numFmtId="0" fontId="12" fillId="0" borderId="6" xfId="1" applyFont="1" applyBorder="1"/>
    <xf numFmtId="0" fontId="12" fillId="0" borderId="7" xfId="1" applyFont="1" applyBorder="1"/>
    <xf numFmtId="0" fontId="12" fillId="0" borderId="9" xfId="1" applyFont="1" applyBorder="1"/>
    <xf numFmtId="0" fontId="10" fillId="0" borderId="16" xfId="0" applyFont="1" applyBorder="1"/>
    <xf numFmtId="0" fontId="6" fillId="0" borderId="0" xfId="0" applyFont="1"/>
    <xf numFmtId="0" fontId="9" fillId="0" borderId="1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6" fillId="5" borderId="0" xfId="0" applyFont="1" applyFill="1"/>
    <xf numFmtId="0" fontId="10" fillId="5" borderId="0" xfId="0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9" fontId="10" fillId="0" borderId="1" xfId="3" applyFont="1" applyBorder="1"/>
    <xf numFmtId="43" fontId="10" fillId="0" borderId="1" xfId="4" applyFont="1" applyBorder="1"/>
    <xf numFmtId="0" fontId="9" fillId="12" borderId="3" xfId="0" applyFont="1" applyFill="1" applyBorder="1" applyAlignment="1">
      <alignment horizontal="left"/>
    </xf>
    <xf numFmtId="2" fontId="10" fillId="12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1" applyFont="1" applyBorder="1"/>
    <xf numFmtId="0" fontId="10" fillId="0" borderId="10" xfId="1" applyFont="1" applyBorder="1" applyAlignment="1">
      <alignment horizontal="center"/>
    </xf>
    <xf numFmtId="9" fontId="10" fillId="0" borderId="0" xfId="3" applyFont="1" applyAlignment="1"/>
    <xf numFmtId="0" fontId="10" fillId="0" borderId="0" xfId="0" applyFont="1" applyAlignment="1"/>
    <xf numFmtId="0" fontId="10" fillId="0" borderId="23" xfId="0" applyFont="1" applyBorder="1"/>
    <xf numFmtId="0" fontId="10" fillId="0" borderId="11" xfId="1" applyFont="1" applyBorder="1"/>
    <xf numFmtId="0" fontId="10" fillId="0" borderId="11" xfId="1" applyFont="1" applyBorder="1" applyAlignment="1">
      <alignment horizontal="center"/>
    </xf>
    <xf numFmtId="43" fontId="10" fillId="0" borderId="0" xfId="4" applyFont="1" applyAlignment="1"/>
    <xf numFmtId="0" fontId="10" fillId="0" borderId="12" xfId="1" applyFont="1" applyBorder="1"/>
    <xf numFmtId="0" fontId="10" fillId="0" borderId="12" xfId="1" applyFont="1" applyBorder="1" applyAlignment="1">
      <alignment horizontal="center"/>
    </xf>
    <xf numFmtId="0" fontId="9" fillId="0" borderId="2" xfId="1" applyFont="1" applyFill="1" applyBorder="1"/>
    <xf numFmtId="0" fontId="10" fillId="5" borderId="0" xfId="0" applyFont="1" applyFill="1" applyAlignment="1"/>
    <xf numFmtId="0" fontId="10" fillId="0" borderId="0" xfId="1" applyFont="1"/>
    <xf numFmtId="2" fontId="10" fillId="0" borderId="0" xfId="0" applyNumberFormat="1" applyFont="1" applyAlignment="1"/>
    <xf numFmtId="0" fontId="10" fillId="0" borderId="24" xfId="1" applyFont="1" applyBorder="1"/>
    <xf numFmtId="0" fontId="7" fillId="8" borderId="16" xfId="0" applyFont="1" applyFill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 applyAlignment="1">
      <alignment horizontal="center"/>
    </xf>
    <xf numFmtId="0" fontId="6" fillId="0" borderId="18" xfId="0" applyFont="1" applyBorder="1"/>
    <xf numFmtId="2" fontId="6" fillId="0" borderId="18" xfId="0" applyNumberFormat="1" applyFont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 applyAlignment="1">
      <alignment horizontal="center"/>
    </xf>
    <xf numFmtId="0" fontId="6" fillId="0" borderId="19" xfId="0" applyFont="1" applyBorder="1"/>
    <xf numFmtId="2" fontId="6" fillId="0" borderId="19" xfId="0" applyNumberFormat="1" applyFont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6" fillId="0" borderId="20" xfId="0" applyFont="1" applyBorder="1"/>
    <xf numFmtId="2" fontId="6" fillId="0" borderId="20" xfId="0" applyNumberFormat="1" applyFont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0" borderId="9" xfId="0" applyFont="1" applyBorder="1"/>
    <xf numFmtId="0" fontId="7" fillId="0" borderId="12" xfId="0" applyFont="1" applyBorder="1" applyAlignment="1">
      <alignment horizontal="center"/>
    </xf>
    <xf numFmtId="0" fontId="7" fillId="0" borderId="16" xfId="0" applyFont="1" applyBorder="1"/>
    <xf numFmtId="2" fontId="7" fillId="0" borderId="16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/>
    <xf numFmtId="0" fontId="9" fillId="13" borderId="1" xfId="0" applyFont="1" applyFill="1" applyBorder="1" applyAlignment="1">
      <alignment horizontal="center"/>
    </xf>
    <xf numFmtId="9" fontId="10" fillId="0" borderId="1" xfId="3" applyNumberFormat="1" applyFont="1" applyBorder="1" applyAlignment="1">
      <alignment horizontal="center"/>
    </xf>
    <xf numFmtId="43" fontId="10" fillId="0" borderId="1" xfId="4" applyFont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0" fillId="3" borderId="10" xfId="0" applyFont="1" applyFill="1" applyBorder="1"/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/>
    <xf numFmtId="164" fontId="10" fillId="3" borderId="12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8" fillId="0" borderId="10" xfId="0" applyFont="1" applyBorder="1"/>
    <xf numFmtId="2" fontId="4" fillId="0" borderId="25" xfId="0" applyNumberFormat="1" applyFont="1" applyBorder="1"/>
    <xf numFmtId="0" fontId="8" fillId="0" borderId="11" xfId="0" applyFont="1" applyBorder="1"/>
    <xf numFmtId="2" fontId="4" fillId="0" borderId="11" xfId="0" applyNumberFormat="1" applyFont="1" applyBorder="1"/>
    <xf numFmtId="0" fontId="8" fillId="0" borderId="12" xfId="0" applyFont="1" applyBorder="1"/>
    <xf numFmtId="2" fontId="4" fillId="0" borderId="12" xfId="0" applyNumberFormat="1" applyFont="1" applyBorder="1"/>
    <xf numFmtId="0" fontId="5" fillId="4" borderId="1" xfId="0" applyFont="1" applyFill="1" applyBorder="1"/>
    <xf numFmtId="2" fontId="5" fillId="4" borderId="4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4" fillId="0" borderId="10" xfId="0" applyNumberFormat="1" applyFont="1" applyBorder="1"/>
    <xf numFmtId="0" fontId="11" fillId="3" borderId="0" xfId="0" applyFont="1" applyFill="1" applyAlignment="1">
      <alignment horizontal="center"/>
    </xf>
    <xf numFmtId="0" fontId="8" fillId="0" borderId="12" xfId="0" applyFont="1" applyFill="1" applyBorder="1"/>
    <xf numFmtId="0" fontId="9" fillId="2" borderId="1" xfId="0" applyFont="1" applyFill="1" applyBorder="1"/>
    <xf numFmtId="2" fontId="9" fillId="2" borderId="1" xfId="0" applyNumberFormat="1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10" fillId="11" borderId="0" xfId="0" applyFont="1" applyFill="1"/>
    <xf numFmtId="0" fontId="10" fillId="11" borderId="0" xfId="0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10" fillId="10" borderId="0" xfId="0" applyFont="1" applyFill="1"/>
    <xf numFmtId="0" fontId="10" fillId="10" borderId="0" xfId="0" applyFont="1" applyFill="1" applyAlignment="1">
      <alignment horizontal="center"/>
    </xf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4" fillId="14" borderId="0" xfId="0" applyFont="1" applyFill="1"/>
    <xf numFmtId="0" fontId="0" fillId="14" borderId="0" xfId="0" applyFill="1"/>
    <xf numFmtId="2" fontId="4" fillId="14" borderId="0" xfId="0" applyNumberFormat="1" applyFont="1" applyFill="1"/>
    <xf numFmtId="0" fontId="7" fillId="16" borderId="16" xfId="0" applyFont="1" applyFill="1" applyBorder="1" applyAlignment="1">
      <alignment horizontal="center"/>
    </xf>
    <xf numFmtId="0" fontId="7" fillId="16" borderId="21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5" borderId="2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left"/>
    </xf>
    <xf numFmtId="0" fontId="9" fillId="12" borderId="3" xfId="0" applyFont="1" applyFill="1" applyBorder="1" applyAlignment="1">
      <alignment horizontal="left"/>
    </xf>
    <xf numFmtId="0" fontId="9" fillId="12" borderId="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11" fillId="3" borderId="8" xfId="1" applyFont="1" applyFill="1" applyBorder="1" applyAlignment="1">
      <alignment horizontal="center"/>
    </xf>
    <xf numFmtId="0" fontId="11" fillId="3" borderId="0" xfId="1" applyFont="1" applyFill="1" applyAlignment="1">
      <alignment horizontal="center"/>
    </xf>
    <xf numFmtId="0" fontId="11" fillId="3" borderId="4" xfId="1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0" fillId="14" borderId="0" xfId="0" applyFont="1" applyFill="1"/>
    <xf numFmtId="0" fontId="10" fillId="14" borderId="0" xfId="0" applyFont="1" applyFill="1" applyBorder="1"/>
    <xf numFmtId="0" fontId="10" fillId="0" borderId="2" xfId="0" applyFont="1" applyBorder="1" applyAlignment="1"/>
    <xf numFmtId="0" fontId="10" fillId="14" borderId="0" xfId="0" applyFont="1" applyFill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</cellXfs>
  <cellStyles count="5">
    <cellStyle name="Normal" xfId="0" builtinId="0"/>
    <cellStyle name="Normal 2" xfId="1"/>
    <cellStyle name="Porcentagem" xfId="3" builtinId="5"/>
    <cellStyle name="Separador de milhares 2" xfId="2"/>
    <cellStyle name="Vírgula" xfId="4" builtinId="3"/>
  </cellStyles>
  <dxfs count="174"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99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Tecnologia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78455818022749"/>
          <c:y val="0.26937868275256405"/>
          <c:w val="0.53708377077865221"/>
          <c:h val="0.67679288391422565"/>
        </c:manualLayout>
      </c:layout>
      <c:radarChart>
        <c:radarStyle val="marker"/>
        <c:varyColors val="0"/>
        <c:ser>
          <c:idx val="0"/>
          <c:order val="0"/>
          <c:tx>
            <c:strRef>
              <c:f>Direcionadores!$A$12</c:f>
              <c:strCache>
                <c:ptCount val="1"/>
                <c:pt idx="0">
                  <c:v>Tecnologia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Direcionadores!$A$13:$A$21</c:f>
              <c:strCache>
                <c:ptCount val="9"/>
                <c:pt idx="0">
                  <c:v>Adequação do sistema de produção de cria </c:v>
                </c:pt>
                <c:pt idx="1">
                  <c:v>Qualidade, manejo e espécies de pastagens utilizadas</c:v>
                </c:pt>
                <c:pt idx="2">
                  <c:v>Suplementação animal</c:v>
                </c:pt>
                <c:pt idx="3">
                  <c:v>Integração lavoura-pecuária</c:v>
                </c:pt>
                <c:pt idx="4">
                  <c:v>Manejo reprodutivo</c:v>
                </c:pt>
                <c:pt idx="5">
                  <c:v>Genética do rebanho</c:v>
                </c:pt>
                <c:pt idx="6">
                  <c:v>Sanidade do rebanho</c:v>
                </c:pt>
                <c:pt idx="7">
                  <c:v>Assessoria técnica</c:v>
                </c:pt>
                <c:pt idx="8">
                  <c:v>Bem estar animal/ Manejo com animais</c:v>
                </c:pt>
              </c:strCache>
            </c:strRef>
          </c:cat>
          <c:val>
            <c:numRef>
              <c:f>TECNOLOGIA!$E$9:$E$18</c:f>
              <c:numCache>
                <c:formatCode>0.00</c:formatCode>
                <c:ptCount val="10"/>
                <c:pt idx="0">
                  <c:v>0.44999999999999996</c:v>
                </c:pt>
                <c:pt idx="1">
                  <c:v>0.27</c:v>
                </c:pt>
                <c:pt idx="2">
                  <c:v>0.39374999999999999</c:v>
                </c:pt>
                <c:pt idx="3">
                  <c:v>0</c:v>
                </c:pt>
                <c:pt idx="4" formatCode="General">
                  <c:v>0</c:v>
                </c:pt>
                <c:pt idx="5">
                  <c:v>0.30000000000000004</c:v>
                </c:pt>
                <c:pt idx="6">
                  <c:v>0.44999999999999996</c:v>
                </c:pt>
                <c:pt idx="7">
                  <c:v>0.45</c:v>
                </c:pt>
                <c:pt idx="8">
                  <c:v>0.3</c:v>
                </c:pt>
                <c:pt idx="9">
                  <c:v>0.35000000000000003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4960"/>
        <c:axId val="98900992"/>
      </c:radarChart>
      <c:catAx>
        <c:axId val="987449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8900992"/>
        <c:crosses val="autoZero"/>
        <c:auto val="1"/>
        <c:lblAlgn val="ctr"/>
        <c:lblOffset val="100"/>
        <c:noMultiLvlLbl val="0"/>
      </c:catAx>
      <c:valAx>
        <c:axId val="98900992"/>
        <c:scaling>
          <c:orientation val="minMax"/>
        </c:scaling>
        <c:delete val="1"/>
        <c:axPos val="l"/>
        <c:majorGridlines/>
        <c:numFmt formatCode="0.00" sourceLinked="1"/>
        <c:majorTickMark val="cross"/>
        <c:minorTickMark val="none"/>
        <c:tickLblPos val="none"/>
        <c:crossAx val="9874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13426566187965"/>
          <c:y val="0.9099725437546109"/>
          <c:w val="0.1385211686394219"/>
          <c:h val="5.555426539424507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2325591559218408"/>
          <c:y val="0.1453718430153533"/>
          <c:w val="0.49674168681670694"/>
          <c:h val="0.72429588304538572"/>
        </c:manualLayout>
      </c:layout>
      <c:radarChart>
        <c:radarStyle val="marker"/>
        <c:varyColors val="0"/>
        <c:ser>
          <c:idx val="0"/>
          <c:order val="0"/>
          <c:tx>
            <c:strRef>
              <c:f>Direcionadores!$A$23</c:f>
              <c:strCache>
                <c:ptCount val="1"/>
                <c:pt idx="0">
                  <c:v>Gestão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Direcionadores!$A$24:$A$33</c:f>
              <c:strCache>
                <c:ptCount val="10"/>
                <c:pt idx="0">
                  <c:v>Recursos Humanos</c:v>
                </c:pt>
                <c:pt idx="1">
                  <c:v>Patrimônio</c:v>
                </c:pt>
                <c:pt idx="2">
                  <c:v>Orçamento e fluxo de caixa</c:v>
                </c:pt>
                <c:pt idx="3">
                  <c:v>Planejamento estratégico</c:v>
                </c:pt>
                <c:pt idx="4">
                  <c:v>Controle de custos de produção</c:v>
                </c:pt>
                <c:pt idx="5">
                  <c:v>Cálculo de indicadores financeiros</c:v>
                </c:pt>
                <c:pt idx="6">
                  <c:v>Identificação e gestão do rebanho</c:v>
                </c:pt>
                <c:pt idx="7">
                  <c:v>Comercialização</c:v>
                </c:pt>
                <c:pt idx="8">
                  <c:v>Informatização da propriedade</c:v>
                </c:pt>
                <c:pt idx="9">
                  <c:v>Controle zootécnico</c:v>
                </c:pt>
              </c:strCache>
            </c:strRef>
          </c:cat>
          <c:val>
            <c:numRef>
              <c:f>GESTÃO!$E$9:$E$18</c:f>
              <c:numCache>
                <c:formatCode>0.00</c:formatCode>
                <c:ptCount val="10"/>
                <c:pt idx="0">
                  <c:v>0.38888888888888884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0.3571428571428571</c:v>
                </c:pt>
                <c:pt idx="5">
                  <c:v>0.16666666666666666</c:v>
                </c:pt>
                <c:pt idx="6">
                  <c:v>0.375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0.30000000000000004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656"/>
        <c:axId val="111033728"/>
      </c:radarChart>
      <c:catAx>
        <c:axId val="1110306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1033728"/>
        <c:crosses val="autoZero"/>
        <c:auto val="1"/>
        <c:lblAlgn val="ctr"/>
        <c:lblOffset val="100"/>
        <c:noMultiLvlLbl val="0"/>
      </c:catAx>
      <c:valAx>
        <c:axId val="111033728"/>
        <c:scaling>
          <c:orientation val="minMax"/>
        </c:scaling>
        <c:delete val="1"/>
        <c:axPos val="l"/>
        <c:majorGridlines/>
        <c:numFmt formatCode="0.00" sourceLinked="1"/>
        <c:majorTickMark val="cross"/>
        <c:minorTickMark val="none"/>
        <c:tickLblPos val="none"/>
        <c:crossAx val="11103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09359871693011"/>
          <c:y val="0.8158135101488031"/>
          <c:w val="0.12306578213156433"/>
          <c:h val="5.281608513386346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1304806781984867"/>
          <c:y val="0.25389711531960174"/>
          <c:w val="0.51575544895463055"/>
          <c:h val="0.69574114711071011"/>
        </c:manualLayout>
      </c:layout>
      <c:radarChart>
        <c:radarStyle val="marker"/>
        <c:varyColors val="0"/>
        <c:ser>
          <c:idx val="0"/>
          <c:order val="0"/>
          <c:tx>
            <c:strRef>
              <c:f>Direcionadores!$A$35</c:f>
              <c:strCache>
                <c:ptCount val="1"/>
                <c:pt idx="0">
                  <c:v>Relações de mercado e ambiente externo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Direcionadores!$A$36:$A$38</c:f>
              <c:strCache>
                <c:ptCount val="3"/>
                <c:pt idx="0">
                  <c:v>Relação fornecedor/ pecuarista/ comprador</c:v>
                </c:pt>
                <c:pt idx="1">
                  <c:v>Acesso a inovações tecnológicas</c:v>
                </c:pt>
                <c:pt idx="2">
                  <c:v>Organização dos produtores</c:v>
                </c:pt>
              </c:strCache>
            </c:strRef>
          </c:cat>
          <c:val>
            <c:numRef>
              <c:f>'RM&amp;AE'!$E$9:$E$11</c:f>
              <c:numCache>
                <c:formatCode>0.00</c:formatCode>
                <c:ptCount val="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4304"/>
        <c:axId val="146995840"/>
      </c:radarChart>
      <c:catAx>
        <c:axId val="1469943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6995840"/>
        <c:crosses val="autoZero"/>
        <c:auto val="1"/>
        <c:lblAlgn val="ctr"/>
        <c:lblOffset val="100"/>
        <c:noMultiLvlLbl val="0"/>
      </c:catAx>
      <c:valAx>
        <c:axId val="146995840"/>
        <c:scaling>
          <c:orientation val="minMax"/>
        </c:scaling>
        <c:delete val="1"/>
        <c:axPos val="l"/>
        <c:majorGridlines>
          <c:spPr>
            <a:ln w="3175"/>
          </c:spPr>
        </c:majorGridlines>
        <c:numFmt formatCode="0.00" sourceLinked="1"/>
        <c:majorTickMark val="cross"/>
        <c:minorTickMark val="none"/>
        <c:tickLblPos val="none"/>
        <c:crossAx val="14699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470204786795663"/>
          <c:y val="0.8804302740845924"/>
          <c:w val="0.44529795213204276"/>
          <c:h val="9.419461911523364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48099217723335"/>
          <c:y val="0.13723443075603245"/>
          <c:w val="0.5873298264495187"/>
          <c:h val="0.74195395321004665"/>
        </c:manualLayout>
      </c:layout>
      <c:radarChart>
        <c:radarStyle val="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(Direcionadores!$A$13:$A$21,Direcionadores!$A$24:$A$33,Direcionadores!$A$36:$A$38)</c:f>
              <c:strCache>
                <c:ptCount val="22"/>
                <c:pt idx="0">
                  <c:v>Adequação do sistema de produção de cria </c:v>
                </c:pt>
                <c:pt idx="1">
                  <c:v>Qualidade, manejo e espécies de pastagens utilizadas</c:v>
                </c:pt>
                <c:pt idx="2">
                  <c:v>Suplementação animal</c:v>
                </c:pt>
                <c:pt idx="3">
                  <c:v>Integração lavoura-pecuária</c:v>
                </c:pt>
                <c:pt idx="4">
                  <c:v>Manejo reprodutivo</c:v>
                </c:pt>
                <c:pt idx="5">
                  <c:v>Genética do rebanho</c:v>
                </c:pt>
                <c:pt idx="6">
                  <c:v>Sanidade do rebanho</c:v>
                </c:pt>
                <c:pt idx="7">
                  <c:v>Assessoria técnica</c:v>
                </c:pt>
                <c:pt idx="8">
                  <c:v>Bem estar animal/ Manejo com animais</c:v>
                </c:pt>
                <c:pt idx="9">
                  <c:v>Recursos Humanos</c:v>
                </c:pt>
                <c:pt idx="10">
                  <c:v>Patrimônio</c:v>
                </c:pt>
                <c:pt idx="11">
                  <c:v>Orçamento e fluxo de caixa</c:v>
                </c:pt>
                <c:pt idx="12">
                  <c:v>Planejamento estratégico</c:v>
                </c:pt>
                <c:pt idx="13">
                  <c:v>Controle de custos de produção</c:v>
                </c:pt>
                <c:pt idx="14">
                  <c:v>Cálculo de indicadores financeiros</c:v>
                </c:pt>
                <c:pt idx="15">
                  <c:v>Identificação e gestão do rebanho</c:v>
                </c:pt>
                <c:pt idx="16">
                  <c:v>Comercialização</c:v>
                </c:pt>
                <c:pt idx="17">
                  <c:v>Informatização da propriedade</c:v>
                </c:pt>
                <c:pt idx="18">
                  <c:v>Controle zootécnico</c:v>
                </c:pt>
                <c:pt idx="19">
                  <c:v>Relação fornecedor/ pecuarista/ comprador</c:v>
                </c:pt>
                <c:pt idx="20">
                  <c:v>Acesso a inovações tecnológicas</c:v>
                </c:pt>
                <c:pt idx="21">
                  <c:v>Organização dos produtores</c:v>
                </c:pt>
              </c:strCache>
            </c:strRef>
          </c:cat>
          <c:val>
            <c:numRef>
              <c:f>(Direcionadores!$B$13:$B$21,Direcionadores!$B$24:$B$33,Direcionadores!$B$36:$B$38)</c:f>
              <c:numCache>
                <c:formatCode>0.00</c:formatCode>
                <c:ptCount val="22"/>
                <c:pt idx="0">
                  <c:v>0.44999999999999996</c:v>
                </c:pt>
                <c:pt idx="1">
                  <c:v>0.27</c:v>
                </c:pt>
                <c:pt idx="2">
                  <c:v>0.39374999999999999</c:v>
                </c:pt>
                <c:pt idx="3">
                  <c:v>0</c:v>
                </c:pt>
                <c:pt idx="4">
                  <c:v>0.30000000000000004</c:v>
                </c:pt>
                <c:pt idx="5">
                  <c:v>0.44999999999999996</c:v>
                </c:pt>
                <c:pt idx="6">
                  <c:v>0.45</c:v>
                </c:pt>
                <c:pt idx="7">
                  <c:v>0.3</c:v>
                </c:pt>
                <c:pt idx="8">
                  <c:v>0.35000000000000003</c:v>
                </c:pt>
                <c:pt idx="9">
                  <c:v>0.38888888888888884</c:v>
                </c:pt>
                <c:pt idx="10">
                  <c:v>0.5</c:v>
                </c:pt>
                <c:pt idx="11">
                  <c:v>0.5</c:v>
                </c:pt>
                <c:pt idx="12">
                  <c:v>0</c:v>
                </c:pt>
                <c:pt idx="13">
                  <c:v>0.3571428571428571</c:v>
                </c:pt>
                <c:pt idx="14">
                  <c:v>0.16666666666666666</c:v>
                </c:pt>
                <c:pt idx="15">
                  <c:v>0.375</c:v>
                </c:pt>
                <c:pt idx="16">
                  <c:v>0.375</c:v>
                </c:pt>
                <c:pt idx="17">
                  <c:v>0.33333333333333331</c:v>
                </c:pt>
                <c:pt idx="18">
                  <c:v>0.30000000000000004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4112"/>
        <c:axId val="159217920"/>
      </c:radarChart>
      <c:catAx>
        <c:axId val="159194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9217920"/>
        <c:crosses val="autoZero"/>
        <c:auto val="1"/>
        <c:lblAlgn val="ctr"/>
        <c:lblOffset val="100"/>
        <c:noMultiLvlLbl val="0"/>
      </c:catAx>
      <c:valAx>
        <c:axId val="159217920"/>
        <c:scaling>
          <c:orientation val="minMax"/>
        </c:scaling>
        <c:delete val="1"/>
        <c:axPos val="l"/>
        <c:majorGridlines/>
        <c:numFmt formatCode="0.00" sourceLinked="1"/>
        <c:majorTickMark val="cross"/>
        <c:minorTickMark val="none"/>
        <c:tickLblPos val="none"/>
        <c:crossAx val="159194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</xdr:colOff>
      <xdr:row>8</xdr:row>
      <xdr:rowOff>0</xdr:rowOff>
    </xdr:from>
    <xdr:to>
      <xdr:col>16</xdr:col>
      <xdr:colOff>645584</xdr:colOff>
      <xdr:row>28</xdr:row>
      <xdr:rowOff>211667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201083</xdr:rowOff>
    </xdr:from>
    <xdr:to>
      <xdr:col>16</xdr:col>
      <xdr:colOff>698500</xdr:colOff>
      <xdr:row>30</xdr:row>
      <xdr:rowOff>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275166</xdr:colOff>
      <xdr:row>12</xdr:row>
      <xdr:rowOff>179918</xdr:rowOff>
    </xdr:from>
    <xdr:to>
      <xdr:col>15</xdr:col>
      <xdr:colOff>603249</xdr:colOff>
      <xdr:row>31</xdr:row>
      <xdr:rowOff>24343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5</xdr:row>
      <xdr:rowOff>95250</xdr:rowOff>
    </xdr:from>
    <xdr:to>
      <xdr:col>19</xdr:col>
      <xdr:colOff>133350</xdr:colOff>
      <xdr:row>39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70" zoomScaleNormal="70" workbookViewId="0">
      <selection activeCell="I27" sqref="I27"/>
    </sheetView>
  </sheetViews>
  <sheetFormatPr defaultRowHeight="18.75" x14ac:dyDescent="0.3"/>
  <cols>
    <col min="1" max="1" width="11.140625" style="43" customWidth="1"/>
    <col min="2" max="2" width="11.28515625" style="43" customWidth="1"/>
    <col min="3" max="3" width="24.7109375" style="43" customWidth="1"/>
    <col min="4" max="4" width="14.42578125" style="43" customWidth="1"/>
    <col min="5" max="6" width="9.140625" style="43"/>
    <col min="7" max="7" width="11.7109375" style="43" customWidth="1"/>
    <col min="8" max="8" width="81.140625" style="43" customWidth="1"/>
    <col min="9" max="9" width="12.140625" style="43" customWidth="1"/>
    <col min="10" max="10" width="20.28515625" style="43" bestFit="1" customWidth="1"/>
    <col min="11" max="11" width="10.140625" style="43" customWidth="1"/>
    <col min="12" max="12" width="9.140625" style="43"/>
    <col min="13" max="13" width="11.85546875" style="43" customWidth="1"/>
    <col min="14" max="14" width="13" style="43" customWidth="1"/>
    <col min="15" max="15" width="9.28515625" style="43" customWidth="1"/>
    <col min="16" max="16" width="9.85546875" style="43" customWidth="1"/>
    <col min="17" max="17" width="12.5703125" style="43" customWidth="1"/>
    <col min="19" max="19" width="55.85546875" customWidth="1"/>
    <col min="20" max="20" width="11" bestFit="1" customWidth="1"/>
    <col min="21" max="21" width="20.28515625" bestFit="1" customWidth="1"/>
  </cols>
  <sheetData>
    <row r="1" spans="1:17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7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x14ac:dyDescent="0.3">
      <c r="A3" s="142" t="s">
        <v>4</v>
      </c>
      <c r="B3" s="143"/>
      <c r="C3" s="143"/>
      <c r="D3" s="154"/>
      <c r="E3" s="139" t="s">
        <v>218</v>
      </c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1"/>
    </row>
    <row r="4" spans="1:17" x14ac:dyDescent="0.3">
      <c r="A4" s="143" t="s">
        <v>6</v>
      </c>
      <c r="B4" s="143"/>
      <c r="C4" s="143"/>
      <c r="D4" s="154"/>
      <c r="E4" s="139" t="s">
        <v>218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</row>
    <row r="5" spans="1:17" x14ac:dyDescent="0.3">
      <c r="A5" s="142" t="s">
        <v>5</v>
      </c>
      <c r="B5" s="143"/>
      <c r="C5" s="143"/>
      <c r="D5" s="154"/>
      <c r="E5" s="139" t="s">
        <v>216</v>
      </c>
      <c r="F5" s="140"/>
      <c r="G5" s="140"/>
      <c r="H5" s="140"/>
      <c r="I5" s="140"/>
      <c r="J5" s="141"/>
      <c r="K5" s="142" t="s">
        <v>7</v>
      </c>
      <c r="L5" s="143"/>
      <c r="M5" s="143"/>
      <c r="N5" s="139" t="s">
        <v>217</v>
      </c>
      <c r="O5" s="140"/>
      <c r="P5" s="140"/>
      <c r="Q5" s="141"/>
    </row>
    <row r="6" spans="1:17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17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x14ac:dyDescent="0.3">
      <c r="A8" s="147" t="s">
        <v>1</v>
      </c>
      <c r="B8" s="147"/>
      <c r="C8" s="147"/>
      <c r="D8" s="147"/>
      <c r="E8" s="147"/>
      <c r="F8" s="147"/>
      <c r="G8" s="148" t="s">
        <v>2</v>
      </c>
      <c r="H8" s="148"/>
      <c r="I8" s="148"/>
      <c r="J8" s="148"/>
      <c r="K8" s="148"/>
      <c r="L8" s="155" t="s">
        <v>3</v>
      </c>
      <c r="M8" s="156"/>
      <c r="N8" s="156"/>
      <c r="O8" s="156"/>
      <c r="P8" s="156"/>
      <c r="Q8" s="157"/>
    </row>
    <row r="9" spans="1:17" x14ac:dyDescent="0.3">
      <c r="A9" s="149">
        <f>D20</f>
        <v>10</v>
      </c>
      <c r="B9" s="149"/>
      <c r="C9" s="149"/>
      <c r="D9" s="149"/>
      <c r="E9" s="149"/>
      <c r="F9" s="150"/>
      <c r="G9" s="151" t="str">
        <f>J20</f>
        <v>C</v>
      </c>
      <c r="H9" s="152"/>
      <c r="I9" s="152"/>
      <c r="J9" s="152"/>
      <c r="K9" s="153"/>
      <c r="L9" s="158">
        <f>I20</f>
        <v>7.2597817460317469</v>
      </c>
      <c r="M9" s="159"/>
      <c r="N9" s="159"/>
      <c r="O9" s="159"/>
      <c r="P9" s="159"/>
      <c r="Q9" s="160"/>
    </row>
    <row r="10" spans="1:17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spans="1:17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</row>
    <row r="12" spans="1:17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</row>
    <row r="13" spans="1:17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</row>
    <row r="15" spans="1:17" ht="15.75" customHeight="1" x14ac:dyDescent="0.3">
      <c r="A15" s="46"/>
      <c r="B15" s="46"/>
      <c r="C15" s="46"/>
      <c r="D15" s="46"/>
      <c r="E15" s="46"/>
      <c r="F15" s="46"/>
      <c r="G15" s="46"/>
      <c r="H15" s="144"/>
      <c r="I15" s="144"/>
      <c r="J15" s="144"/>
      <c r="K15" s="46"/>
      <c r="L15" s="46"/>
      <c r="M15" s="46"/>
      <c r="N15" s="46"/>
      <c r="O15" s="46"/>
      <c r="P15" s="46"/>
      <c r="Q15" s="46"/>
    </row>
    <row r="16" spans="1:17" x14ac:dyDescent="0.3">
      <c r="A16" s="46"/>
      <c r="B16" s="46"/>
      <c r="C16" s="135" t="s">
        <v>209</v>
      </c>
      <c r="D16" s="135" t="s">
        <v>10</v>
      </c>
      <c r="E16" s="46"/>
      <c r="F16" s="46"/>
      <c r="G16" s="46"/>
      <c r="H16" s="132" t="s">
        <v>199</v>
      </c>
      <c r="I16" s="133" t="s">
        <v>3</v>
      </c>
      <c r="J16" s="134" t="s">
        <v>200</v>
      </c>
      <c r="K16" s="46"/>
      <c r="L16" s="46"/>
      <c r="M16" s="46"/>
      <c r="N16" s="46"/>
      <c r="O16" s="46"/>
      <c r="P16" s="46"/>
      <c r="Q16" s="46"/>
    </row>
    <row r="17" spans="1:18" x14ac:dyDescent="0.3">
      <c r="A17" s="46"/>
      <c r="B17" s="46"/>
      <c r="C17" s="70" t="s">
        <v>8</v>
      </c>
      <c r="D17" s="71">
        <v>4.5</v>
      </c>
      <c r="E17" s="46"/>
      <c r="F17" s="46"/>
      <c r="G17" s="46"/>
      <c r="H17" s="72" t="s">
        <v>8</v>
      </c>
      <c r="I17" s="73">
        <f>TECNOLOGIA!E5</f>
        <v>2.9637500000000001</v>
      </c>
      <c r="J17" s="74" t="str">
        <f>TECNOLOGIA!E4</f>
        <v>C</v>
      </c>
      <c r="K17" s="46"/>
      <c r="L17" s="46"/>
      <c r="M17" s="46"/>
      <c r="N17" s="46"/>
      <c r="O17" s="46"/>
      <c r="P17" s="46"/>
      <c r="Q17" s="46"/>
    </row>
    <row r="18" spans="1:18" x14ac:dyDescent="0.3">
      <c r="A18" s="46"/>
      <c r="B18" s="46"/>
      <c r="C18" s="75" t="s">
        <v>9</v>
      </c>
      <c r="D18" s="76">
        <v>4.5</v>
      </c>
      <c r="E18" s="46"/>
      <c r="F18" s="46"/>
      <c r="G18" s="46"/>
      <c r="H18" s="77" t="s">
        <v>9</v>
      </c>
      <c r="I18" s="78">
        <f>GESTÃO!E5</f>
        <v>3.2960317460317468</v>
      </c>
      <c r="J18" s="79" t="str">
        <f>GESTÃO!E4</f>
        <v>C</v>
      </c>
      <c r="K18" s="46"/>
      <c r="L18" s="46"/>
      <c r="M18" s="46"/>
      <c r="N18" s="46"/>
      <c r="O18" s="46"/>
      <c r="P18" s="46"/>
      <c r="Q18" s="46"/>
    </row>
    <row r="19" spans="1:18" x14ac:dyDescent="0.3">
      <c r="A19" s="46"/>
      <c r="B19" s="46"/>
      <c r="C19" s="75" t="s">
        <v>210</v>
      </c>
      <c r="D19" s="76">
        <v>1</v>
      </c>
      <c r="E19" s="46"/>
      <c r="F19" s="46"/>
      <c r="G19" s="46"/>
      <c r="H19" s="80" t="s">
        <v>198</v>
      </c>
      <c r="I19" s="81">
        <f>'RM&amp;AE'!E5</f>
        <v>1</v>
      </c>
      <c r="J19" s="82" t="str">
        <f>'RM&amp;AE'!E4</f>
        <v>MC</v>
      </c>
      <c r="K19" s="46"/>
      <c r="L19" s="46"/>
      <c r="M19" s="46"/>
      <c r="N19" s="46"/>
      <c r="O19" s="46"/>
      <c r="P19" s="46"/>
      <c r="Q19" s="46"/>
    </row>
    <row r="20" spans="1:18" x14ac:dyDescent="0.3">
      <c r="A20" s="46"/>
      <c r="B20" s="46"/>
      <c r="C20" s="83" t="s">
        <v>27</v>
      </c>
      <c r="D20" s="84">
        <v>10</v>
      </c>
      <c r="E20" s="46"/>
      <c r="F20" s="46"/>
      <c r="G20" s="46"/>
      <c r="H20" s="85" t="s">
        <v>208</v>
      </c>
      <c r="I20" s="86">
        <f>I17+I18+I19</f>
        <v>7.2597817460317469</v>
      </c>
      <c r="J20" s="69" t="str">
        <f>IF(L9/A9&lt;=0.2,"NC",IF(L9/A9&lt;=0.4,"PC",IF(L9/A9&lt;=0.6,"N",IF(L9/A9&lt;=0.8,"C","MC"))))</f>
        <v>C</v>
      </c>
      <c r="K20" s="46"/>
      <c r="L20" s="46"/>
      <c r="M20" s="46"/>
      <c r="N20" s="46"/>
      <c r="O20" s="46"/>
      <c r="P20" s="46"/>
      <c r="Q20" s="46"/>
    </row>
    <row r="21" spans="1:18" x14ac:dyDescent="0.3">
      <c r="A21" s="46"/>
      <c r="B21" s="46"/>
      <c r="C21" s="46"/>
      <c r="D21" s="46"/>
      <c r="E21" s="46"/>
      <c r="F21" s="46"/>
      <c r="G21" s="46"/>
      <c r="H21" s="145"/>
      <c r="I21" s="145"/>
      <c r="J21" s="145"/>
      <c r="K21" s="46"/>
      <c r="L21" s="46"/>
      <c r="M21" s="46"/>
      <c r="N21" s="46"/>
      <c r="O21" s="46"/>
      <c r="P21" s="46"/>
      <c r="Q21" s="46"/>
    </row>
    <row r="28" spans="1:18" x14ac:dyDescent="0.3">
      <c r="R28" s="2"/>
    </row>
  </sheetData>
  <mergeCells count="17">
    <mergeCell ref="A1:Q1"/>
    <mergeCell ref="A8:F8"/>
    <mergeCell ref="G8:K8"/>
    <mergeCell ref="A9:F9"/>
    <mergeCell ref="G9:K9"/>
    <mergeCell ref="A3:D3"/>
    <mergeCell ref="E3:Q3"/>
    <mergeCell ref="L8:Q8"/>
    <mergeCell ref="L9:Q9"/>
    <mergeCell ref="A5:D5"/>
    <mergeCell ref="A4:D4"/>
    <mergeCell ref="E4:Q4"/>
    <mergeCell ref="E5:J5"/>
    <mergeCell ref="K5:M5"/>
    <mergeCell ref="N5:Q5"/>
    <mergeCell ref="H15:J15"/>
    <mergeCell ref="H21:J21"/>
  </mergeCells>
  <conditionalFormatting sqref="J17">
    <cfRule type="containsText" dxfId="162" priority="15" operator="containsText" text="N">
      <formula>NOT(ISERROR(SEARCH("N",J17)))</formula>
    </cfRule>
  </conditionalFormatting>
  <conditionalFormatting sqref="J18">
    <cfRule type="containsText" dxfId="161" priority="14" operator="containsText" text="C">
      <formula>NOT(ISERROR(SEARCH("C",J18)))</formula>
    </cfRule>
  </conditionalFormatting>
  <conditionalFormatting sqref="J19">
    <cfRule type="containsText" dxfId="160" priority="13" operator="containsText" text="PC">
      <formula>NOT(ISERROR(SEARCH("PC",J19)))</formula>
    </cfRule>
  </conditionalFormatting>
  <conditionalFormatting sqref="J20">
    <cfRule type="containsText" dxfId="159" priority="11" operator="containsText" text="C">
      <formula>NOT(ISERROR(SEARCH("C",J20)))</formula>
    </cfRule>
    <cfRule type="containsText" dxfId="158" priority="12" operator="containsText" text="C">
      <formula>NOT(ISERROR(SEARCH("C",J20)))</formula>
    </cfRule>
  </conditionalFormatting>
  <conditionalFormatting sqref="A8:R22">
    <cfRule type="cellIs" dxfId="157" priority="6" operator="equal">
      <formula>"MC"</formula>
    </cfRule>
    <cfRule type="cellIs" dxfId="156" priority="7" operator="equal">
      <formula>"C"</formula>
    </cfRule>
    <cfRule type="cellIs" dxfId="155" priority="8" operator="equal">
      <formula>"N"</formula>
    </cfRule>
    <cfRule type="cellIs" dxfId="154" priority="9" operator="equal">
      <formula>"PC"</formula>
    </cfRule>
    <cfRule type="cellIs" dxfId="153" priority="10" operator="equal">
      <formula>"NC"</formula>
    </cfRule>
  </conditionalFormatting>
  <conditionalFormatting sqref="A1:Q1048576">
    <cfRule type="cellIs" dxfId="152" priority="1" operator="equal">
      <formula>"MC"</formula>
    </cfRule>
    <cfRule type="cellIs" dxfId="151" priority="2" operator="equal">
      <formula>"C"</formula>
    </cfRule>
    <cfRule type="cellIs" dxfId="150" priority="3" operator="equal">
      <formula>"N"</formula>
    </cfRule>
    <cfRule type="cellIs" dxfId="149" priority="4" operator="equal">
      <formula>"PC"</formula>
    </cfRule>
    <cfRule type="cellIs" dxfId="148" priority="5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tabSelected="1" zoomScale="90" zoomScaleNormal="90" workbookViewId="0">
      <selection activeCell="G17" sqref="G17"/>
    </sheetView>
  </sheetViews>
  <sheetFormatPr defaultRowHeight="15.75" x14ac:dyDescent="0.25"/>
  <cols>
    <col min="1" max="1" width="13.5703125" style="21" customWidth="1"/>
    <col min="2" max="2" width="11.28515625" style="21" customWidth="1"/>
    <col min="3" max="3" width="30.5703125" style="21" customWidth="1"/>
    <col min="4" max="4" width="8.5703125" style="21" bestFit="1" customWidth="1"/>
    <col min="5" max="5" width="7.5703125" style="21" customWidth="1"/>
    <col min="6" max="6" width="24.140625" style="53" customWidth="1"/>
    <col min="7" max="7" width="40.42578125" style="21" customWidth="1"/>
    <col min="8" max="8" width="4.28515625" style="21" bestFit="1" customWidth="1"/>
    <col min="9" max="9" width="7.140625" style="21" bestFit="1" customWidth="1"/>
    <col min="10" max="10" width="17.42578125" style="21" customWidth="1"/>
    <col min="11" max="11" width="18.42578125" style="21" customWidth="1"/>
    <col min="12" max="12" width="9.140625" style="21"/>
    <col min="13" max="13" width="11.85546875" style="21" customWidth="1"/>
    <col min="14" max="14" width="13" style="21" customWidth="1"/>
    <col min="15" max="15" width="9.28515625" style="21" customWidth="1"/>
    <col min="16" max="16" width="9.85546875" style="21" customWidth="1"/>
    <col min="17" max="17" width="12.5703125" style="21" customWidth="1"/>
    <col min="19" max="19" width="55.85546875" customWidth="1"/>
    <col min="20" max="20" width="9.5703125" bestFit="1" customWidth="1"/>
  </cols>
  <sheetData>
    <row r="1" spans="1:17" x14ac:dyDescent="0.25">
      <c r="A1" s="168" t="s">
        <v>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164" t="s">
        <v>10</v>
      </c>
      <c r="B3" s="165"/>
      <c r="C3" s="165"/>
      <c r="D3" s="166"/>
      <c r="E3" s="9">
        <v>4.5</v>
      </c>
      <c r="F3" s="47"/>
      <c r="G3" s="11" t="s">
        <v>204</v>
      </c>
      <c r="H3" s="11">
        <v>9</v>
      </c>
      <c r="I3" s="11"/>
      <c r="J3" s="11"/>
      <c r="K3" s="10"/>
      <c r="L3" s="10"/>
      <c r="M3" s="10"/>
      <c r="N3" s="10"/>
      <c r="O3" s="10"/>
      <c r="P3" s="10"/>
      <c r="Q3" s="10"/>
    </row>
    <row r="4" spans="1:17" x14ac:dyDescent="0.25">
      <c r="A4" s="164" t="s">
        <v>11</v>
      </c>
      <c r="B4" s="165"/>
      <c r="C4" s="165"/>
      <c r="D4" s="166"/>
      <c r="E4" s="48" t="str">
        <f>F19</f>
        <v>C</v>
      </c>
      <c r="F4" s="47"/>
      <c r="G4" s="11" t="s">
        <v>205</v>
      </c>
      <c r="H4" s="11">
        <v>61</v>
      </c>
      <c r="I4" s="11"/>
      <c r="J4" s="11"/>
      <c r="K4" s="10"/>
      <c r="L4" s="10"/>
      <c r="M4" s="10"/>
      <c r="N4" s="10"/>
      <c r="O4" s="10"/>
      <c r="P4" s="10"/>
      <c r="Q4" s="10"/>
    </row>
    <row r="5" spans="1:17" x14ac:dyDescent="0.25">
      <c r="A5" s="164" t="s">
        <v>12</v>
      </c>
      <c r="B5" s="165"/>
      <c r="C5" s="165"/>
      <c r="D5" s="166"/>
      <c r="E5" s="9">
        <f>E19</f>
        <v>2.9637500000000001</v>
      </c>
      <c r="F5" s="47"/>
      <c r="G5" s="11" t="s">
        <v>206</v>
      </c>
      <c r="H5" s="11">
        <f>SUM(B25+B38+B49+B56+B81+B86+B97+B103+B115)</f>
        <v>46</v>
      </c>
      <c r="I5" s="49">
        <f>H5/H4</f>
        <v>0.75409836065573765</v>
      </c>
      <c r="J5" s="50">
        <f>I5*E6</f>
        <v>7.5409836065573765</v>
      </c>
      <c r="K5" s="10"/>
      <c r="L5" s="10"/>
      <c r="M5" s="10"/>
      <c r="N5" s="10"/>
      <c r="O5" s="10"/>
      <c r="P5" s="10"/>
      <c r="Q5" s="10"/>
    </row>
    <row r="6" spans="1:17" x14ac:dyDescent="0.25">
      <c r="A6" s="51" t="s">
        <v>27</v>
      </c>
      <c r="B6" s="51"/>
      <c r="C6" s="51"/>
      <c r="D6" s="51"/>
      <c r="E6" s="52">
        <v>10</v>
      </c>
      <c r="F6" s="47"/>
      <c r="G6" s="11" t="s">
        <v>207</v>
      </c>
      <c r="H6" s="11">
        <f>H4-H5</f>
        <v>15</v>
      </c>
      <c r="I6" s="49">
        <f>H6/H4</f>
        <v>0.24590163934426229</v>
      </c>
      <c r="J6" s="50">
        <f>I6*E6</f>
        <v>2.459016393442623</v>
      </c>
      <c r="K6" s="10"/>
      <c r="L6" s="10"/>
      <c r="M6" s="10"/>
      <c r="N6" s="10"/>
      <c r="O6" s="10"/>
      <c r="P6" s="10"/>
      <c r="Q6" s="10"/>
    </row>
    <row r="7" spans="1:17" x14ac:dyDescent="0.25">
      <c r="A7" s="175"/>
      <c r="B7" s="175"/>
      <c r="C7" s="175"/>
      <c r="D7" s="175"/>
      <c r="E7" s="175"/>
      <c r="F7" s="47"/>
      <c r="G7" s="176" t="str">
        <f>IF(J5/E6&lt;=0.2,"NC",IF(J5/E6&lt;=0.4,"PC",IF(J5/E6&lt;=0.6,"N",IF(J5/E6&lt;=0.8,"C","MC"))))</f>
        <v>C</v>
      </c>
      <c r="H7" s="176"/>
      <c r="I7" s="176"/>
      <c r="J7" s="176"/>
      <c r="K7" s="10"/>
      <c r="L7" s="10"/>
      <c r="M7" s="10"/>
      <c r="N7" s="10"/>
      <c r="O7" s="10"/>
      <c r="P7" s="10"/>
      <c r="Q7" s="10"/>
    </row>
    <row r="8" spans="1:17" x14ac:dyDescent="0.25">
      <c r="A8" s="17" t="s">
        <v>13</v>
      </c>
      <c r="B8" s="17" t="s">
        <v>23</v>
      </c>
      <c r="C8" s="17" t="s">
        <v>10</v>
      </c>
      <c r="D8" s="17" t="s">
        <v>63</v>
      </c>
      <c r="E8" s="17" t="s">
        <v>12</v>
      </c>
      <c r="F8" s="17" t="s">
        <v>211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 t="s">
        <v>14</v>
      </c>
      <c r="B9" s="12">
        <v>3</v>
      </c>
      <c r="C9" s="18">
        <f>(4.5/10)/B9</f>
        <v>0.15</v>
      </c>
      <c r="D9" s="12">
        <f>B25</f>
        <v>3</v>
      </c>
      <c r="E9" s="18">
        <f>(C9*B25)</f>
        <v>0.44999999999999996</v>
      </c>
      <c r="F9" s="20" t="str">
        <f>G23</f>
        <v>MC</v>
      </c>
      <c r="G9" s="10"/>
      <c r="H9" s="10"/>
      <c r="Q9" s="10"/>
    </row>
    <row r="10" spans="1:17" x14ac:dyDescent="0.25">
      <c r="A10" s="12" t="s">
        <v>15</v>
      </c>
      <c r="B10" s="12">
        <v>10</v>
      </c>
      <c r="C10" s="18">
        <f t="shared" ref="C10:C18" si="0">(4.5/10)/B10</f>
        <v>4.4999999999999998E-2</v>
      </c>
      <c r="D10" s="12">
        <f>B38</f>
        <v>6</v>
      </c>
      <c r="E10" s="18">
        <f t="shared" ref="E10:E18" si="1">C10*D10</f>
        <v>0.27</v>
      </c>
      <c r="F10" s="20" t="str">
        <f>G29</f>
        <v>N</v>
      </c>
      <c r="G10" s="10"/>
      <c r="H10" s="10"/>
      <c r="Q10" s="10"/>
    </row>
    <row r="11" spans="1:17" x14ac:dyDescent="0.25">
      <c r="A11" s="12" t="s">
        <v>16</v>
      </c>
      <c r="B11" s="12">
        <v>8</v>
      </c>
      <c r="C11" s="18">
        <f t="shared" si="0"/>
        <v>5.6250000000000001E-2</v>
      </c>
      <c r="D11" s="12">
        <f>B49</f>
        <v>7</v>
      </c>
      <c r="E11" s="18">
        <f t="shared" si="1"/>
        <v>0.39374999999999999</v>
      </c>
      <c r="F11" s="20" t="str">
        <f>G42</f>
        <v>MC</v>
      </c>
      <c r="G11" s="191"/>
      <c r="H11" s="191"/>
      <c r="Q11" s="10"/>
    </row>
    <row r="12" spans="1:17" x14ac:dyDescent="0.25">
      <c r="A12" s="12" t="s">
        <v>17</v>
      </c>
      <c r="B12" s="12">
        <v>4</v>
      </c>
      <c r="C12" s="18">
        <f t="shared" si="0"/>
        <v>0.1125</v>
      </c>
      <c r="D12" s="12">
        <f>B56</f>
        <v>0</v>
      </c>
      <c r="E12" s="18">
        <f t="shared" si="1"/>
        <v>0</v>
      </c>
      <c r="F12" s="20" t="str">
        <f>G53</f>
        <v>NC</v>
      </c>
      <c r="G12" s="191"/>
      <c r="H12" s="191"/>
      <c r="Q12" s="10"/>
    </row>
    <row r="13" spans="1:17" x14ac:dyDescent="0.25">
      <c r="A13" s="12" t="s">
        <v>18</v>
      </c>
      <c r="B13" s="12">
        <v>4</v>
      </c>
      <c r="C13" s="18">
        <f t="shared" si="0"/>
        <v>0.1125</v>
      </c>
      <c r="D13" s="12">
        <v>0</v>
      </c>
      <c r="E13" s="12">
        <v>0</v>
      </c>
      <c r="F13" s="197" t="str">
        <f>G53</f>
        <v>NC</v>
      </c>
      <c r="G13" s="191"/>
      <c r="H13" s="191"/>
    </row>
    <row r="14" spans="1:17" x14ac:dyDescent="0.25">
      <c r="A14" s="12" t="s">
        <v>19</v>
      </c>
      <c r="B14" s="12">
        <v>15</v>
      </c>
      <c r="C14" s="18">
        <f t="shared" si="0"/>
        <v>3.0000000000000002E-2</v>
      </c>
      <c r="D14" s="12">
        <f>B81</f>
        <v>10</v>
      </c>
      <c r="E14" s="18">
        <f>C14*D14</f>
        <v>0.30000000000000004</v>
      </c>
      <c r="F14" s="20" t="str">
        <f>G67</f>
        <v>C</v>
      </c>
      <c r="G14" s="191"/>
      <c r="H14" s="191"/>
      <c r="Q14" s="10"/>
    </row>
    <row r="15" spans="1:17" x14ac:dyDescent="0.25">
      <c r="A15" s="12" t="s">
        <v>20</v>
      </c>
      <c r="B15" s="12">
        <v>3</v>
      </c>
      <c r="C15" s="18">
        <f t="shared" si="0"/>
        <v>0.15</v>
      </c>
      <c r="D15" s="12">
        <f>B86</f>
        <v>3</v>
      </c>
      <c r="E15" s="18">
        <f t="shared" si="1"/>
        <v>0.44999999999999996</v>
      </c>
      <c r="F15" s="20" t="str">
        <f>G84</f>
        <v>MC</v>
      </c>
      <c r="G15" s="192"/>
      <c r="H15" s="191"/>
      <c r="Q15" s="10"/>
    </row>
    <row r="16" spans="1:17" x14ac:dyDescent="0.25">
      <c r="A16" s="12" t="s">
        <v>21</v>
      </c>
      <c r="B16" s="12">
        <v>8</v>
      </c>
      <c r="C16" s="18">
        <f t="shared" si="0"/>
        <v>5.6250000000000001E-2</v>
      </c>
      <c r="D16" s="12">
        <f>B97</f>
        <v>8</v>
      </c>
      <c r="E16" s="18">
        <f t="shared" si="1"/>
        <v>0.45</v>
      </c>
      <c r="F16" s="20" t="str">
        <f>G90</f>
        <v>MC</v>
      </c>
      <c r="G16" s="191"/>
      <c r="H16" s="191"/>
      <c r="Q16" s="10"/>
    </row>
    <row r="17" spans="1:17" x14ac:dyDescent="0.25">
      <c r="A17" s="12" t="s">
        <v>22</v>
      </c>
      <c r="B17" s="12">
        <v>3</v>
      </c>
      <c r="C17" s="18">
        <f t="shared" si="0"/>
        <v>0.15</v>
      </c>
      <c r="D17" s="12">
        <f>B103</f>
        <v>2</v>
      </c>
      <c r="E17" s="18">
        <f t="shared" si="1"/>
        <v>0.3</v>
      </c>
      <c r="F17" s="20" t="str">
        <f>G101</f>
        <v>C</v>
      </c>
      <c r="G17" s="5"/>
      <c r="H17" s="10"/>
      <c r="Q17" s="10"/>
    </row>
    <row r="18" spans="1:17" x14ac:dyDescent="0.25">
      <c r="A18" s="12" t="s">
        <v>219</v>
      </c>
      <c r="B18" s="12">
        <v>9</v>
      </c>
      <c r="C18" s="18">
        <f t="shared" si="0"/>
        <v>0.05</v>
      </c>
      <c r="D18" s="12">
        <f>B115</f>
        <v>7</v>
      </c>
      <c r="E18" s="18">
        <f t="shared" si="1"/>
        <v>0.35000000000000003</v>
      </c>
      <c r="F18" s="20" t="str">
        <f>G107</f>
        <v>C</v>
      </c>
      <c r="G18" s="10"/>
      <c r="H18" s="10"/>
      <c r="Q18" s="10"/>
    </row>
    <row r="19" spans="1:17" x14ac:dyDescent="0.25">
      <c r="A19" s="44" t="s">
        <v>27</v>
      </c>
      <c r="B19" s="44">
        <f>SUM(B9:B18)</f>
        <v>67</v>
      </c>
      <c r="C19" s="45"/>
      <c r="D19" s="44">
        <f>SUM(D9:D18)</f>
        <v>46</v>
      </c>
      <c r="E19" s="45">
        <f>SUM(E9:E18)</f>
        <v>2.9637500000000001</v>
      </c>
      <c r="F19" s="48" t="str">
        <f>G7</f>
        <v>C</v>
      </c>
      <c r="G19" s="10"/>
      <c r="H19" s="10"/>
      <c r="I19" s="24"/>
      <c r="Q19" s="10"/>
    </row>
    <row r="20" spans="1:17" x14ac:dyDescent="0.25">
      <c r="A20" s="10"/>
      <c r="B20" s="10"/>
      <c r="C20" s="22"/>
      <c r="D20" s="10"/>
      <c r="E20" s="10"/>
      <c r="F20" s="47"/>
      <c r="G20" s="10"/>
      <c r="H20" s="10"/>
      <c r="Q20" s="10"/>
    </row>
    <row r="21" spans="1:17" x14ac:dyDescent="0.25">
      <c r="A21" s="171" t="s">
        <v>14</v>
      </c>
      <c r="B21" s="172"/>
      <c r="G21" s="23" t="s">
        <v>187</v>
      </c>
      <c r="H21" s="10"/>
      <c r="Q21" s="10"/>
    </row>
    <row r="22" spans="1:17" x14ac:dyDescent="0.25">
      <c r="A22" s="54" t="s">
        <v>24</v>
      </c>
      <c r="B22" s="55">
        <v>1</v>
      </c>
      <c r="C22" s="21" t="s">
        <v>205</v>
      </c>
      <c r="D22" s="53">
        <v>3</v>
      </c>
      <c r="E22" s="56"/>
      <c r="F22" s="57"/>
      <c r="G22" s="58"/>
      <c r="H22" s="10"/>
      <c r="Q22" s="10"/>
    </row>
    <row r="23" spans="1:17" ht="18" customHeight="1" x14ac:dyDescent="0.25">
      <c r="A23" s="59" t="s">
        <v>25</v>
      </c>
      <c r="B23" s="60">
        <v>1</v>
      </c>
      <c r="C23" s="21" t="s">
        <v>206</v>
      </c>
      <c r="D23" s="53">
        <f>B25</f>
        <v>3</v>
      </c>
      <c r="E23" s="56">
        <f>D23/D22</f>
        <v>1</v>
      </c>
      <c r="F23" s="61">
        <f>E23*E6</f>
        <v>10</v>
      </c>
      <c r="G23" s="161" t="str">
        <f>IF(F23/E6&lt;=0.2,"NC",IF(F23/E6&lt;=0.4,"PC",IF(F23/E6&lt;=0.6,"N",IF(F23/E6&lt;=0.8,"C","MC"))))</f>
        <v>MC</v>
      </c>
      <c r="H23" s="10"/>
      <c r="Q23" s="10"/>
    </row>
    <row r="24" spans="1:17" ht="18" customHeight="1" x14ac:dyDescent="0.25">
      <c r="A24" s="62" t="s">
        <v>26</v>
      </c>
      <c r="B24" s="63">
        <v>1</v>
      </c>
      <c r="C24" s="21" t="s">
        <v>207</v>
      </c>
      <c r="D24" s="53">
        <f>D22-D23</f>
        <v>0</v>
      </c>
      <c r="E24" s="56">
        <f>D24/D22</f>
        <v>0</v>
      </c>
      <c r="F24" s="61">
        <f>E24*E6</f>
        <v>0</v>
      </c>
      <c r="G24" s="162"/>
      <c r="H24" s="10"/>
      <c r="Q24" s="10"/>
    </row>
    <row r="25" spans="1:17" x14ac:dyDescent="0.25">
      <c r="A25" s="64" t="s">
        <v>45</v>
      </c>
      <c r="B25" s="35">
        <f>SUM(B22:B24)</f>
        <v>3</v>
      </c>
      <c r="D25" s="53"/>
      <c r="E25" s="57"/>
      <c r="F25" s="57"/>
      <c r="H25" s="10"/>
      <c r="Q25" s="10"/>
    </row>
    <row r="26" spans="1:17" x14ac:dyDescent="0.25">
      <c r="A26" s="10"/>
      <c r="B26" s="10"/>
      <c r="C26" s="10"/>
      <c r="D26" s="47"/>
      <c r="E26" s="65"/>
      <c r="F26" s="65"/>
      <c r="G26" s="10"/>
      <c r="H26" s="10"/>
      <c r="Q26" s="10"/>
    </row>
    <row r="27" spans="1:17" x14ac:dyDescent="0.25">
      <c r="A27" s="171" t="s">
        <v>15</v>
      </c>
      <c r="B27" s="172"/>
      <c r="C27" s="66"/>
      <c r="D27" s="53"/>
      <c r="E27" s="57"/>
      <c r="F27" s="57"/>
      <c r="H27" s="10"/>
      <c r="Q27" s="10"/>
    </row>
    <row r="28" spans="1:17" x14ac:dyDescent="0.25">
      <c r="A28" s="54" t="s">
        <v>28</v>
      </c>
      <c r="B28" s="55">
        <v>0</v>
      </c>
      <c r="C28" s="21" t="s">
        <v>205</v>
      </c>
      <c r="D28" s="53">
        <v>10</v>
      </c>
      <c r="E28" s="56"/>
      <c r="F28" s="57"/>
      <c r="H28" s="10"/>
      <c r="Q28" s="10"/>
    </row>
    <row r="29" spans="1:17" ht="18" customHeight="1" x14ac:dyDescent="0.25">
      <c r="A29" s="59" t="s">
        <v>29</v>
      </c>
      <c r="B29" s="60">
        <v>1</v>
      </c>
      <c r="C29" s="21" t="s">
        <v>206</v>
      </c>
      <c r="D29" s="53">
        <f>B38</f>
        <v>6</v>
      </c>
      <c r="E29" s="56">
        <f>D29/D28</f>
        <v>0.6</v>
      </c>
      <c r="F29" s="61">
        <f>E29*E6</f>
        <v>6</v>
      </c>
      <c r="G29" s="167" t="str">
        <f>IF(F29/E6&lt;=0.2,"NC",IF(F29/E6&lt;=0.4,"PC",IF(F29/E6&lt;=0.6,"N",IF(F29/E6&lt;=0.8,"C","MC"))))</f>
        <v>N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8" customHeight="1" x14ac:dyDescent="0.25">
      <c r="A30" s="59" t="s">
        <v>30</v>
      </c>
      <c r="B30" s="60">
        <v>1</v>
      </c>
      <c r="C30" s="21" t="s">
        <v>207</v>
      </c>
      <c r="D30" s="53">
        <f>D28-D29</f>
        <v>4</v>
      </c>
      <c r="E30" s="56">
        <f>D30/D28</f>
        <v>0.4</v>
      </c>
      <c r="F30" s="61">
        <f>E30*E6</f>
        <v>4</v>
      </c>
      <c r="G30" s="167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59" t="s">
        <v>31</v>
      </c>
      <c r="B31" s="60">
        <v>1</v>
      </c>
      <c r="C31" s="66"/>
      <c r="D31" s="53"/>
      <c r="E31" s="57"/>
      <c r="F31" s="57"/>
      <c r="H31" s="10"/>
    </row>
    <row r="32" spans="1:17" x14ac:dyDescent="0.25">
      <c r="A32" s="59" t="s">
        <v>32</v>
      </c>
      <c r="B32" s="60">
        <v>1</v>
      </c>
      <c r="C32" s="66"/>
      <c r="D32" s="53"/>
      <c r="E32" s="57"/>
      <c r="F32" s="57"/>
      <c r="H32" s="10"/>
    </row>
    <row r="33" spans="1:8" x14ac:dyDescent="0.25">
      <c r="A33" s="59" t="s">
        <v>33</v>
      </c>
      <c r="B33" s="60">
        <v>1</v>
      </c>
      <c r="C33" s="66"/>
      <c r="D33" s="53"/>
      <c r="E33" s="57"/>
      <c r="F33" s="57"/>
      <c r="H33" s="10"/>
    </row>
    <row r="34" spans="1:8" x14ac:dyDescent="0.25">
      <c r="A34" s="59" t="s">
        <v>34</v>
      </c>
      <c r="B34" s="60">
        <v>0</v>
      </c>
      <c r="C34" s="66"/>
      <c r="D34" s="53"/>
      <c r="E34" s="57"/>
      <c r="F34" s="57"/>
      <c r="H34" s="10"/>
    </row>
    <row r="35" spans="1:8" x14ac:dyDescent="0.25">
      <c r="A35" s="59" t="s">
        <v>35</v>
      </c>
      <c r="B35" s="60">
        <v>0</v>
      </c>
      <c r="C35" s="66"/>
      <c r="D35" s="53"/>
      <c r="E35" s="57"/>
      <c r="F35" s="57"/>
      <c r="H35" s="10"/>
    </row>
    <row r="36" spans="1:8" x14ac:dyDescent="0.25">
      <c r="A36" s="59" t="s">
        <v>36</v>
      </c>
      <c r="B36" s="60">
        <v>1</v>
      </c>
      <c r="C36" s="66"/>
      <c r="D36" s="53"/>
      <c r="E36" s="57"/>
      <c r="F36" s="57"/>
      <c r="H36" s="10"/>
    </row>
    <row r="37" spans="1:8" x14ac:dyDescent="0.25">
      <c r="A37" s="62" t="s">
        <v>37</v>
      </c>
      <c r="B37" s="63">
        <v>0</v>
      </c>
      <c r="C37" s="66"/>
      <c r="D37" s="53"/>
      <c r="E37" s="57"/>
      <c r="F37" s="57"/>
      <c r="H37" s="10"/>
    </row>
    <row r="38" spans="1:8" x14ac:dyDescent="0.25">
      <c r="A38" s="64" t="s">
        <v>45</v>
      </c>
      <c r="B38" s="35">
        <f>SUM(B28:B37)</f>
        <v>6</v>
      </c>
      <c r="D38" s="53"/>
      <c r="E38" s="57"/>
      <c r="F38" s="57"/>
      <c r="H38" s="10"/>
    </row>
    <row r="39" spans="1:8" x14ac:dyDescent="0.25">
      <c r="A39" s="10"/>
      <c r="B39" s="10"/>
      <c r="C39" s="10"/>
      <c r="D39" s="47"/>
      <c r="E39" s="65"/>
      <c r="F39" s="65"/>
      <c r="G39" s="10"/>
      <c r="H39" s="10"/>
    </row>
    <row r="40" spans="1:8" x14ac:dyDescent="0.25">
      <c r="A40" s="173" t="s">
        <v>16</v>
      </c>
      <c r="B40" s="174"/>
      <c r="D40" s="53"/>
      <c r="E40" s="57"/>
      <c r="F40" s="57"/>
      <c r="H40" s="10"/>
    </row>
    <row r="41" spans="1:8" x14ac:dyDescent="0.25">
      <c r="A41" s="54" t="s">
        <v>38</v>
      </c>
      <c r="B41" s="55">
        <v>0</v>
      </c>
      <c r="C41" s="21" t="s">
        <v>205</v>
      </c>
      <c r="D41" s="53">
        <v>8</v>
      </c>
      <c r="E41" s="56"/>
      <c r="F41" s="57"/>
      <c r="H41" s="10"/>
    </row>
    <row r="42" spans="1:8" ht="18" customHeight="1" x14ac:dyDescent="0.25">
      <c r="A42" s="59" t="s">
        <v>39</v>
      </c>
      <c r="B42" s="60">
        <v>1</v>
      </c>
      <c r="C42" s="21" t="s">
        <v>206</v>
      </c>
      <c r="D42" s="53">
        <f>B49</f>
        <v>7</v>
      </c>
      <c r="E42" s="56">
        <f>D42/D41</f>
        <v>0.875</v>
      </c>
      <c r="F42" s="67">
        <f>E42*E6</f>
        <v>8.75</v>
      </c>
      <c r="G42" s="161" t="str">
        <f>IF(F42/E6&lt;=0.2,"NC",IF(F42/E6&lt;=0.4,"PC",IF(F42/E6&lt;=0.6,"N",IF(F42/E6&lt;=0.8,"C","MC"))))</f>
        <v>MC</v>
      </c>
      <c r="H42" s="10"/>
    </row>
    <row r="43" spans="1:8" ht="18" customHeight="1" x14ac:dyDescent="0.25">
      <c r="A43" s="59" t="s">
        <v>40</v>
      </c>
      <c r="B43" s="60">
        <v>1</v>
      </c>
      <c r="C43" s="21" t="s">
        <v>207</v>
      </c>
      <c r="D43" s="53">
        <f>D41-D42</f>
        <v>1</v>
      </c>
      <c r="E43" s="56">
        <f>D43/D41</f>
        <v>0.125</v>
      </c>
      <c r="F43" s="61">
        <f>E43*E6</f>
        <v>1.25</v>
      </c>
      <c r="G43" s="162"/>
      <c r="H43" s="10"/>
    </row>
    <row r="44" spans="1:8" x14ac:dyDescent="0.25">
      <c r="A44" s="59" t="s">
        <v>41</v>
      </c>
      <c r="B44" s="60">
        <v>1</v>
      </c>
      <c r="D44" s="53"/>
      <c r="E44" s="57"/>
      <c r="F44" s="57"/>
      <c r="H44" s="10"/>
    </row>
    <row r="45" spans="1:8" x14ac:dyDescent="0.25">
      <c r="A45" s="59" t="s">
        <v>42</v>
      </c>
      <c r="B45" s="60">
        <v>1</v>
      </c>
      <c r="D45" s="53"/>
      <c r="E45" s="57"/>
      <c r="F45" s="57"/>
      <c r="H45" s="10"/>
    </row>
    <row r="46" spans="1:8" x14ac:dyDescent="0.25">
      <c r="A46" s="59" t="s">
        <v>43</v>
      </c>
      <c r="B46" s="60">
        <v>1</v>
      </c>
      <c r="D46" s="53"/>
      <c r="E46" s="57"/>
      <c r="F46" s="57"/>
      <c r="H46" s="10"/>
    </row>
    <row r="47" spans="1:8" x14ac:dyDescent="0.25">
      <c r="A47" s="68" t="s">
        <v>44</v>
      </c>
      <c r="B47" s="60">
        <v>1</v>
      </c>
      <c r="D47" s="53"/>
      <c r="E47" s="57"/>
      <c r="F47" s="57"/>
      <c r="H47" s="10"/>
    </row>
    <row r="48" spans="1:8" x14ac:dyDescent="0.25">
      <c r="A48" s="68" t="s">
        <v>212</v>
      </c>
      <c r="B48" s="60">
        <v>1</v>
      </c>
      <c r="D48" s="53"/>
      <c r="E48" s="57"/>
      <c r="F48" s="57"/>
      <c r="H48" s="10"/>
    </row>
    <row r="49" spans="1:8" x14ac:dyDescent="0.25">
      <c r="A49" s="64" t="s">
        <v>45</v>
      </c>
      <c r="B49" s="35">
        <f>SUM(B41:B48)</f>
        <v>7</v>
      </c>
      <c r="D49" s="53"/>
      <c r="E49" s="57"/>
      <c r="F49" s="57"/>
      <c r="H49" s="10"/>
    </row>
    <row r="50" spans="1:8" x14ac:dyDescent="0.25">
      <c r="A50" s="10"/>
      <c r="B50" s="10"/>
      <c r="C50" s="10"/>
      <c r="D50" s="47"/>
      <c r="E50" s="65"/>
      <c r="F50" s="65"/>
      <c r="G50" s="10"/>
      <c r="H50" s="10"/>
    </row>
    <row r="51" spans="1:8" x14ac:dyDescent="0.25">
      <c r="A51" s="173" t="s">
        <v>17</v>
      </c>
      <c r="B51" s="174"/>
      <c r="D51" s="53"/>
      <c r="E51" s="57"/>
      <c r="F51" s="57"/>
      <c r="H51" s="10"/>
    </row>
    <row r="52" spans="1:8" x14ac:dyDescent="0.25">
      <c r="A52" s="54" t="s">
        <v>46</v>
      </c>
      <c r="B52" s="55"/>
      <c r="C52" s="21" t="s">
        <v>205</v>
      </c>
      <c r="D52" s="53">
        <v>4</v>
      </c>
      <c r="E52" s="56"/>
      <c r="F52" s="57"/>
      <c r="H52" s="10"/>
    </row>
    <row r="53" spans="1:8" ht="18" customHeight="1" x14ac:dyDescent="0.25">
      <c r="A53" s="59" t="s">
        <v>47</v>
      </c>
      <c r="B53" s="60"/>
      <c r="C53" s="21" t="s">
        <v>206</v>
      </c>
      <c r="D53" s="53">
        <f>B56</f>
        <v>0</v>
      </c>
      <c r="E53" s="56">
        <f>D53/D52</f>
        <v>0</v>
      </c>
      <c r="F53" s="61">
        <f>E53*E6</f>
        <v>0</v>
      </c>
      <c r="G53" s="161" t="str">
        <f>IF(F53/E6&lt;=0.2,"NC",IF(F53/E6&lt;=0.4,"PC",IF(F53/E6&lt;=0.6,"N",IF(F53/E6&lt;=0.8,"C","MC"))))</f>
        <v>NC</v>
      </c>
      <c r="H53" s="10"/>
    </row>
    <row r="54" spans="1:8" ht="18" customHeight="1" x14ac:dyDescent="0.25">
      <c r="A54" s="59" t="s">
        <v>48</v>
      </c>
      <c r="B54" s="60"/>
      <c r="C54" s="21" t="s">
        <v>207</v>
      </c>
      <c r="D54" s="53">
        <f>D52-D53</f>
        <v>4</v>
      </c>
      <c r="E54" s="56">
        <f>D54/D52</f>
        <v>1</v>
      </c>
      <c r="F54" s="61">
        <f>E54*E6</f>
        <v>10</v>
      </c>
      <c r="G54" s="162"/>
      <c r="H54" s="10"/>
    </row>
    <row r="55" spans="1:8" x14ac:dyDescent="0.25">
      <c r="A55" s="62" t="s">
        <v>201</v>
      </c>
      <c r="B55" s="63"/>
      <c r="D55" s="53"/>
      <c r="E55" s="57"/>
      <c r="F55" s="57"/>
      <c r="H55" s="10"/>
    </row>
    <row r="56" spans="1:8" x14ac:dyDescent="0.25">
      <c r="A56" s="64" t="s">
        <v>45</v>
      </c>
      <c r="B56" s="35">
        <f>SUM(B52:B55)</f>
        <v>0</v>
      </c>
      <c r="D56" s="53"/>
      <c r="E56" s="57"/>
      <c r="F56" s="57"/>
      <c r="H56" s="10"/>
    </row>
    <row r="57" spans="1:8" x14ac:dyDescent="0.25">
      <c r="A57" s="10"/>
      <c r="B57" s="10"/>
      <c r="C57" s="10"/>
      <c r="D57" s="47"/>
      <c r="E57" s="65"/>
      <c r="F57" s="65"/>
      <c r="G57" s="10"/>
      <c r="H57" s="10"/>
    </row>
    <row r="58" spans="1:8" x14ac:dyDescent="0.25">
      <c r="A58" s="173" t="s">
        <v>18</v>
      </c>
      <c r="B58" s="174"/>
      <c r="H58" s="10"/>
    </row>
    <row r="59" spans="1:8" x14ac:dyDescent="0.25">
      <c r="A59" s="54" t="s">
        <v>49</v>
      </c>
      <c r="B59" s="55"/>
      <c r="C59" s="21" t="s">
        <v>205</v>
      </c>
      <c r="D59" s="21">
        <v>4</v>
      </c>
      <c r="H59" s="10"/>
    </row>
    <row r="60" spans="1:8" ht="18" customHeight="1" x14ac:dyDescent="0.25">
      <c r="A60" s="59" t="s">
        <v>50</v>
      </c>
      <c r="B60" s="60"/>
      <c r="C60" s="21" t="s">
        <v>206</v>
      </c>
      <c r="G60" s="161"/>
      <c r="H60" s="10"/>
    </row>
    <row r="61" spans="1:8" ht="18" customHeight="1" x14ac:dyDescent="0.25">
      <c r="A61" s="59" t="s">
        <v>51</v>
      </c>
      <c r="B61" s="60"/>
      <c r="C61" s="21" t="s">
        <v>207</v>
      </c>
      <c r="D61" s="21">
        <v>4</v>
      </c>
      <c r="G61" s="162"/>
      <c r="H61" s="10"/>
    </row>
    <row r="62" spans="1:8" x14ac:dyDescent="0.25">
      <c r="A62" s="59" t="s">
        <v>52</v>
      </c>
      <c r="B62" s="60"/>
      <c r="H62" s="10"/>
    </row>
    <row r="63" spans="1:8" x14ac:dyDescent="0.25">
      <c r="A63" s="193" t="s">
        <v>45</v>
      </c>
      <c r="B63" s="196">
        <v>0</v>
      </c>
      <c r="H63" s="10"/>
    </row>
    <row r="64" spans="1:8" x14ac:dyDescent="0.25">
      <c r="A64" s="191"/>
      <c r="B64" s="191"/>
      <c r="C64" s="191"/>
      <c r="D64" s="191"/>
      <c r="E64" s="191"/>
      <c r="F64" s="194"/>
      <c r="G64" s="191"/>
      <c r="H64" s="10"/>
    </row>
    <row r="65" spans="1:8" x14ac:dyDescent="0.25">
      <c r="A65" s="173" t="s">
        <v>19</v>
      </c>
      <c r="B65" s="174"/>
      <c r="D65" s="53"/>
      <c r="E65" s="57"/>
      <c r="F65" s="57"/>
      <c r="H65" s="10"/>
    </row>
    <row r="66" spans="1:8" x14ac:dyDescent="0.25">
      <c r="A66" s="54" t="s">
        <v>49</v>
      </c>
      <c r="B66" s="55">
        <v>1</v>
      </c>
      <c r="C66" s="21" t="s">
        <v>205</v>
      </c>
      <c r="D66" s="53">
        <v>15</v>
      </c>
      <c r="E66" s="56"/>
      <c r="F66" s="57"/>
      <c r="H66" s="10"/>
    </row>
    <row r="67" spans="1:8" x14ac:dyDescent="0.25">
      <c r="A67" s="59" t="s">
        <v>50</v>
      </c>
      <c r="B67" s="60">
        <v>0</v>
      </c>
      <c r="C67" s="21" t="s">
        <v>206</v>
      </c>
      <c r="D67" s="53">
        <f>B81</f>
        <v>10</v>
      </c>
      <c r="E67" s="56">
        <f>D67/D66</f>
        <v>0.66666666666666663</v>
      </c>
      <c r="F67" s="61">
        <f>E67*E6</f>
        <v>6.6666666666666661</v>
      </c>
      <c r="G67" s="161" t="str">
        <f>IF(F67/E6&lt;=0.2,"NC",IF(F67/E6&lt;=0.4,"PC",IF(F67/E6&lt;=0.6,"N",IF(F67/E6&lt;=0.8,"C","MC"))))</f>
        <v>C</v>
      </c>
      <c r="H67" s="10"/>
    </row>
    <row r="68" spans="1:8" x14ac:dyDescent="0.25">
      <c r="A68" s="59" t="s">
        <v>51</v>
      </c>
      <c r="B68" s="60">
        <v>0</v>
      </c>
      <c r="C68" s="21" t="s">
        <v>207</v>
      </c>
      <c r="D68" s="53">
        <f>D66-D67</f>
        <v>5</v>
      </c>
      <c r="E68" s="56">
        <f>D68/D66</f>
        <v>0.33333333333333331</v>
      </c>
      <c r="F68" s="61">
        <f>E68*E6</f>
        <v>3.333333333333333</v>
      </c>
      <c r="G68" s="162"/>
      <c r="H68" s="10"/>
    </row>
    <row r="69" spans="1:8" x14ac:dyDescent="0.25">
      <c r="A69" s="59" t="s">
        <v>52</v>
      </c>
      <c r="B69" s="60">
        <v>1</v>
      </c>
      <c r="D69" s="53"/>
      <c r="E69" s="57"/>
      <c r="F69" s="57"/>
      <c r="H69" s="10"/>
    </row>
    <row r="70" spans="1:8" x14ac:dyDescent="0.25">
      <c r="A70" s="59" t="s">
        <v>53</v>
      </c>
      <c r="B70" s="60">
        <v>1</v>
      </c>
      <c r="D70" s="53"/>
      <c r="E70" s="57"/>
      <c r="F70" s="57"/>
      <c r="H70" s="10"/>
    </row>
    <row r="71" spans="1:8" x14ac:dyDescent="0.25">
      <c r="A71" s="59" t="s">
        <v>54</v>
      </c>
      <c r="B71" s="60">
        <v>1</v>
      </c>
      <c r="D71" s="53"/>
      <c r="E71" s="57"/>
      <c r="F71" s="57"/>
      <c r="H71" s="10"/>
    </row>
    <row r="72" spans="1:8" x14ac:dyDescent="0.25">
      <c r="A72" s="59" t="s">
        <v>55</v>
      </c>
      <c r="B72" s="60">
        <v>1</v>
      </c>
      <c r="D72" s="53"/>
      <c r="E72" s="57"/>
      <c r="F72" s="57"/>
      <c r="H72" s="10"/>
    </row>
    <row r="73" spans="1:8" x14ac:dyDescent="0.25">
      <c r="A73" s="59" t="s">
        <v>56</v>
      </c>
      <c r="B73" s="60">
        <v>1</v>
      </c>
      <c r="D73" s="53"/>
      <c r="E73" s="57"/>
      <c r="F73" s="57"/>
      <c r="H73" s="10"/>
    </row>
    <row r="74" spans="1:8" x14ac:dyDescent="0.25">
      <c r="A74" s="59" t="s">
        <v>57</v>
      </c>
      <c r="B74" s="60">
        <v>0</v>
      </c>
      <c r="D74" s="53"/>
      <c r="E74" s="57"/>
      <c r="F74" s="57"/>
      <c r="H74" s="10"/>
    </row>
    <row r="75" spans="1:8" x14ac:dyDescent="0.25">
      <c r="A75" s="59" t="s">
        <v>58</v>
      </c>
      <c r="B75" s="60">
        <v>0</v>
      </c>
      <c r="D75" s="53"/>
      <c r="E75" s="57"/>
      <c r="F75" s="57"/>
      <c r="H75" s="10"/>
    </row>
    <row r="76" spans="1:8" x14ac:dyDescent="0.25">
      <c r="A76" s="59" t="s">
        <v>59</v>
      </c>
      <c r="B76" s="60">
        <v>1</v>
      </c>
      <c r="D76" s="53"/>
      <c r="E76" s="57"/>
      <c r="F76" s="57"/>
      <c r="H76" s="10"/>
    </row>
    <row r="77" spans="1:8" ht="18" customHeight="1" x14ac:dyDescent="0.25">
      <c r="A77" s="59" t="s">
        <v>60</v>
      </c>
      <c r="B77" s="60">
        <v>1</v>
      </c>
      <c r="D77" s="53"/>
      <c r="E77" s="57"/>
      <c r="F77" s="57"/>
      <c r="H77" s="10"/>
    </row>
    <row r="78" spans="1:8" ht="18" customHeight="1" x14ac:dyDescent="0.25">
      <c r="A78" s="59" t="s">
        <v>61</v>
      </c>
      <c r="B78" s="60">
        <v>1</v>
      </c>
      <c r="D78" s="53"/>
      <c r="E78" s="57"/>
      <c r="F78" s="57"/>
      <c r="H78" s="10"/>
    </row>
    <row r="79" spans="1:8" x14ac:dyDescent="0.25">
      <c r="A79" s="68" t="s">
        <v>62</v>
      </c>
      <c r="B79" s="60">
        <v>0</v>
      </c>
      <c r="D79" s="53"/>
      <c r="E79" s="57"/>
      <c r="F79" s="57"/>
      <c r="H79" s="10"/>
    </row>
    <row r="80" spans="1:8" x14ac:dyDescent="0.25">
      <c r="A80" s="68" t="s">
        <v>202</v>
      </c>
      <c r="B80" s="60">
        <v>1</v>
      </c>
      <c r="D80" s="53"/>
      <c r="E80" s="57"/>
      <c r="F80" s="57"/>
      <c r="H80" s="10"/>
    </row>
    <row r="81" spans="1:8" x14ac:dyDescent="0.25">
      <c r="A81" s="64" t="s">
        <v>45</v>
      </c>
      <c r="B81" s="35">
        <f>SUM(B66:B80)</f>
        <v>10</v>
      </c>
      <c r="D81" s="53"/>
      <c r="E81" s="57"/>
      <c r="F81" s="57"/>
      <c r="H81" s="10"/>
    </row>
    <row r="82" spans="1:8" x14ac:dyDescent="0.25">
      <c r="A82" s="173" t="s">
        <v>20</v>
      </c>
      <c r="B82" s="174"/>
      <c r="C82" s="10"/>
      <c r="D82" s="47"/>
      <c r="E82" s="65"/>
      <c r="F82" s="65"/>
      <c r="G82" s="10"/>
      <c r="H82" s="10"/>
    </row>
    <row r="83" spans="1:8" ht="18" customHeight="1" x14ac:dyDescent="0.25">
      <c r="A83" s="54" t="s">
        <v>64</v>
      </c>
      <c r="B83" s="55">
        <v>1</v>
      </c>
      <c r="C83" s="21" t="s">
        <v>205</v>
      </c>
      <c r="D83" s="53">
        <v>3</v>
      </c>
      <c r="E83" s="56"/>
      <c r="F83" s="57"/>
      <c r="H83" s="10"/>
    </row>
    <row r="84" spans="1:8" ht="18" customHeight="1" x14ac:dyDescent="0.25">
      <c r="A84" s="59" t="s">
        <v>65</v>
      </c>
      <c r="B84" s="60">
        <v>1</v>
      </c>
      <c r="C84" s="21" t="s">
        <v>206</v>
      </c>
      <c r="D84" s="53">
        <f>B86</f>
        <v>3</v>
      </c>
      <c r="E84" s="56">
        <f>D84/D83</f>
        <v>1</v>
      </c>
      <c r="F84" s="61">
        <f>E84*E6</f>
        <v>10</v>
      </c>
      <c r="G84" s="136" t="str">
        <f>IF(F84/E6&lt;=0.2,"NC",IF(F84/E6&lt;=0.4,"PC",IF(F84/E6&lt;=0.6,"N",IF(F84/E6&lt;=0.8,"C","MC"))))</f>
        <v>MC</v>
      </c>
      <c r="H84" s="10"/>
    </row>
    <row r="85" spans="1:8" x14ac:dyDescent="0.25">
      <c r="A85" s="62" t="s">
        <v>66</v>
      </c>
      <c r="B85" s="63">
        <v>1</v>
      </c>
      <c r="C85" s="21" t="s">
        <v>207</v>
      </c>
      <c r="D85" s="53">
        <f>D83-D84</f>
        <v>0</v>
      </c>
      <c r="E85" s="56">
        <f>D85/D83</f>
        <v>0</v>
      </c>
      <c r="F85" s="61">
        <f>E85*E6</f>
        <v>0</v>
      </c>
      <c r="G85" s="137"/>
      <c r="H85" s="10"/>
    </row>
    <row r="86" spans="1:8" x14ac:dyDescent="0.25">
      <c r="A86" s="64" t="s">
        <v>45</v>
      </c>
      <c r="B86" s="35">
        <f>SUM(B83:B85)</f>
        <v>3</v>
      </c>
      <c r="D86" s="53"/>
      <c r="E86" s="57"/>
      <c r="F86" s="57"/>
      <c r="H86" s="10"/>
    </row>
    <row r="87" spans="1:8" x14ac:dyDescent="0.25">
      <c r="A87" s="138"/>
      <c r="B87" s="138"/>
      <c r="C87" s="10"/>
      <c r="D87" s="47"/>
      <c r="E87" s="65"/>
      <c r="F87" s="65"/>
      <c r="G87" s="10"/>
      <c r="H87" s="10"/>
    </row>
    <row r="88" spans="1:8" x14ac:dyDescent="0.25">
      <c r="A88" s="195" t="s">
        <v>21</v>
      </c>
      <c r="B88" s="195"/>
      <c r="D88" s="53"/>
      <c r="E88" s="57"/>
      <c r="F88" s="57"/>
      <c r="H88" s="10"/>
    </row>
    <row r="89" spans="1:8" x14ac:dyDescent="0.25">
      <c r="A89" s="54" t="s">
        <v>67</v>
      </c>
      <c r="B89" s="55">
        <v>1</v>
      </c>
      <c r="C89" s="21" t="s">
        <v>205</v>
      </c>
      <c r="D89" s="53">
        <v>8</v>
      </c>
      <c r="E89" s="56"/>
      <c r="F89" s="57"/>
      <c r="H89" s="10"/>
    </row>
    <row r="90" spans="1:8" x14ac:dyDescent="0.25">
      <c r="A90" s="59" t="s">
        <v>68</v>
      </c>
      <c r="B90" s="60">
        <v>1</v>
      </c>
      <c r="C90" s="21" t="s">
        <v>206</v>
      </c>
      <c r="D90" s="53">
        <f>B97</f>
        <v>8</v>
      </c>
      <c r="E90" s="56">
        <f>D90/D89</f>
        <v>1</v>
      </c>
      <c r="F90" s="61">
        <f>E90*E6</f>
        <v>10</v>
      </c>
      <c r="G90" s="136" t="str">
        <f>IF(F90/E6&lt;=0.2,"NC",IF(F90/E6&lt;=0.4,"PC",IF(F90/E6&lt;=0.6,"N",IF(F90/E6&lt;=0.8,"C","MC"))))</f>
        <v>MC</v>
      </c>
      <c r="H90" s="10"/>
    </row>
    <row r="91" spans="1:8" x14ac:dyDescent="0.25">
      <c r="A91" s="59" t="s">
        <v>69</v>
      </c>
      <c r="B91" s="60">
        <v>1</v>
      </c>
      <c r="C91" s="21" t="s">
        <v>207</v>
      </c>
      <c r="D91" s="53">
        <f>D89-D90</f>
        <v>0</v>
      </c>
      <c r="E91" s="56">
        <f>D91/D89</f>
        <v>0</v>
      </c>
      <c r="F91" s="61">
        <f>E91*E6</f>
        <v>0</v>
      </c>
      <c r="G91" s="137"/>
      <c r="H91" s="10"/>
    </row>
    <row r="92" spans="1:8" x14ac:dyDescent="0.25">
      <c r="A92" s="59" t="s">
        <v>70</v>
      </c>
      <c r="B92" s="60">
        <v>1</v>
      </c>
      <c r="D92" s="53"/>
      <c r="E92" s="57"/>
      <c r="F92" s="57"/>
      <c r="H92" s="10"/>
    </row>
    <row r="93" spans="1:8" x14ac:dyDescent="0.25">
      <c r="A93" s="59" t="s">
        <v>71</v>
      </c>
      <c r="B93" s="60">
        <v>1</v>
      </c>
      <c r="D93" s="53"/>
      <c r="E93" s="57"/>
      <c r="F93" s="57"/>
      <c r="H93" s="10"/>
    </row>
    <row r="94" spans="1:8" ht="18" customHeight="1" x14ac:dyDescent="0.25">
      <c r="A94" s="59" t="s">
        <v>72</v>
      </c>
      <c r="B94" s="60">
        <v>1</v>
      </c>
      <c r="D94" s="53"/>
      <c r="E94" s="57"/>
      <c r="F94" s="57"/>
      <c r="H94" s="10"/>
    </row>
    <row r="95" spans="1:8" ht="18" customHeight="1" x14ac:dyDescent="0.25">
      <c r="A95" s="68" t="s">
        <v>73</v>
      </c>
      <c r="B95" s="60">
        <v>1</v>
      </c>
      <c r="D95" s="53"/>
      <c r="E95" s="57"/>
      <c r="F95" s="57"/>
      <c r="H95" s="10"/>
    </row>
    <row r="96" spans="1:8" x14ac:dyDescent="0.25">
      <c r="A96" s="68" t="s">
        <v>213</v>
      </c>
      <c r="B96" s="60">
        <v>1</v>
      </c>
      <c r="D96" s="53"/>
      <c r="E96" s="57"/>
      <c r="F96" s="57"/>
      <c r="H96" s="10"/>
    </row>
    <row r="97" spans="1:8" x14ac:dyDescent="0.25">
      <c r="A97" s="64" t="s">
        <v>45</v>
      </c>
      <c r="B97" s="35">
        <f>SUM(B89:B96)</f>
        <v>8</v>
      </c>
      <c r="D97" s="53"/>
      <c r="E97" s="57"/>
      <c r="F97" s="57"/>
      <c r="H97" s="10"/>
    </row>
    <row r="98" spans="1:8" x14ac:dyDescent="0.25">
      <c r="A98" s="138"/>
      <c r="B98" s="138"/>
      <c r="C98" s="10"/>
      <c r="D98" s="47"/>
      <c r="E98" s="65"/>
      <c r="F98" s="65"/>
      <c r="G98" s="10"/>
      <c r="H98" s="10"/>
    </row>
    <row r="99" spans="1:8" x14ac:dyDescent="0.25">
      <c r="A99" s="173" t="s">
        <v>22</v>
      </c>
      <c r="B99" s="174"/>
      <c r="D99" s="53"/>
      <c r="E99" s="57"/>
      <c r="F99" s="57"/>
      <c r="H99" s="10"/>
    </row>
    <row r="100" spans="1:8" ht="18" customHeight="1" x14ac:dyDescent="0.25">
      <c r="A100" s="54" t="s">
        <v>74</v>
      </c>
      <c r="B100" s="55">
        <v>0</v>
      </c>
      <c r="C100" s="21" t="s">
        <v>205</v>
      </c>
      <c r="D100" s="53">
        <v>3</v>
      </c>
      <c r="E100" s="56"/>
      <c r="F100" s="57"/>
      <c r="H100" s="10"/>
    </row>
    <row r="101" spans="1:8" x14ac:dyDescent="0.25">
      <c r="A101" s="59" t="s">
        <v>75</v>
      </c>
      <c r="B101" s="60">
        <v>1</v>
      </c>
      <c r="C101" s="21" t="s">
        <v>206</v>
      </c>
      <c r="D101" s="53">
        <f>B103</f>
        <v>2</v>
      </c>
      <c r="E101" s="56">
        <f>D101/D100</f>
        <v>0.66666666666666663</v>
      </c>
      <c r="F101" s="61">
        <f>E101*E6</f>
        <v>6.6666666666666661</v>
      </c>
      <c r="G101" s="136" t="str">
        <f>IF(F101/E6&lt;=0.2,"NC",IF(F101/E6&lt;=0.4,"PC",IF(F101/E6&lt;=0.6,"N",IF(F101/E6&lt;=0.8,"C","MC"))))</f>
        <v>C</v>
      </c>
      <c r="H101" s="10"/>
    </row>
    <row r="102" spans="1:8" x14ac:dyDescent="0.25">
      <c r="A102" s="62" t="s">
        <v>76</v>
      </c>
      <c r="B102" s="63">
        <v>1</v>
      </c>
      <c r="C102" s="21" t="s">
        <v>207</v>
      </c>
      <c r="D102" s="53">
        <f>D100-D101</f>
        <v>1</v>
      </c>
      <c r="E102" s="56">
        <f>D102/D100</f>
        <v>0.33333333333333331</v>
      </c>
      <c r="F102" s="61">
        <f>E102*E6</f>
        <v>3.333333333333333</v>
      </c>
      <c r="G102" s="137"/>
      <c r="H102" s="10"/>
    </row>
    <row r="103" spans="1:8" x14ac:dyDescent="0.25">
      <c r="A103" s="64" t="s">
        <v>45</v>
      </c>
      <c r="B103" s="35">
        <f>SUM(B100:B102)</f>
        <v>2</v>
      </c>
      <c r="D103" s="53"/>
      <c r="E103" s="57"/>
      <c r="F103" s="57"/>
      <c r="H103" s="10"/>
    </row>
    <row r="104" spans="1:8" x14ac:dyDescent="0.25">
      <c r="A104" s="10"/>
      <c r="B104" s="10"/>
      <c r="C104" s="10"/>
      <c r="D104" s="47"/>
      <c r="E104" s="65"/>
      <c r="F104" s="65"/>
      <c r="G104" s="10"/>
      <c r="H104" s="10"/>
    </row>
    <row r="105" spans="1:8" x14ac:dyDescent="0.25">
      <c r="A105" s="195" t="s">
        <v>219</v>
      </c>
      <c r="B105" s="195"/>
      <c r="D105" s="53"/>
      <c r="E105" s="57"/>
      <c r="F105" s="57"/>
      <c r="H105" s="10"/>
    </row>
    <row r="106" spans="1:8" x14ac:dyDescent="0.25">
      <c r="A106" s="54" t="s">
        <v>77</v>
      </c>
      <c r="B106" s="55">
        <v>1</v>
      </c>
      <c r="C106" s="21" t="s">
        <v>205</v>
      </c>
      <c r="D106" s="53">
        <v>9</v>
      </c>
      <c r="E106" s="56"/>
      <c r="F106" s="57"/>
      <c r="H106" s="10"/>
    </row>
    <row r="107" spans="1:8" x14ac:dyDescent="0.25">
      <c r="A107" s="59" t="s">
        <v>78</v>
      </c>
      <c r="B107" s="60">
        <v>1</v>
      </c>
      <c r="C107" s="21" t="s">
        <v>206</v>
      </c>
      <c r="D107" s="53">
        <f>B115</f>
        <v>7</v>
      </c>
      <c r="E107" s="56">
        <f>D107/D106</f>
        <v>0.77777777777777779</v>
      </c>
      <c r="F107" s="61">
        <f>E107*E6</f>
        <v>7.7777777777777777</v>
      </c>
      <c r="G107" s="136" t="str">
        <f>IF(F107/E6&lt;G104=0.2,"NC",IF(F107/E6&lt;=0.4,"PC",IF(F107/E6&lt;=0.6,"N",IF(F107/E6&lt;=0.8,"C","MC"))))</f>
        <v>C</v>
      </c>
      <c r="H107" s="10"/>
    </row>
    <row r="108" spans="1:8" x14ac:dyDescent="0.25">
      <c r="A108" s="59" t="s">
        <v>79</v>
      </c>
      <c r="B108" s="60">
        <v>1</v>
      </c>
      <c r="C108" s="21" t="s">
        <v>207</v>
      </c>
      <c r="D108" s="53">
        <f>D106-D107</f>
        <v>2</v>
      </c>
      <c r="E108" s="56">
        <f>D108/D106</f>
        <v>0.22222222222222221</v>
      </c>
      <c r="F108" s="61">
        <f>E108*E6</f>
        <v>2.2222222222222223</v>
      </c>
      <c r="G108" s="137"/>
      <c r="H108" s="10"/>
    </row>
    <row r="109" spans="1:8" x14ac:dyDescent="0.25">
      <c r="A109" s="59" t="s">
        <v>80</v>
      </c>
      <c r="B109" s="60">
        <v>1</v>
      </c>
      <c r="D109" s="53"/>
      <c r="E109" s="57"/>
      <c r="F109" s="57"/>
      <c r="H109" s="10"/>
    </row>
    <row r="110" spans="1:8" x14ac:dyDescent="0.25">
      <c r="A110" s="59" t="s">
        <v>81</v>
      </c>
      <c r="B110" s="60">
        <v>1</v>
      </c>
      <c r="D110" s="53"/>
      <c r="E110" s="57"/>
      <c r="F110" s="57"/>
    </row>
    <row r="111" spans="1:8" x14ac:dyDescent="0.25">
      <c r="A111" s="59" t="s">
        <v>82</v>
      </c>
      <c r="B111" s="60">
        <v>0</v>
      </c>
      <c r="D111" s="53"/>
      <c r="E111" s="57"/>
      <c r="F111" s="57"/>
    </row>
    <row r="112" spans="1:8" x14ac:dyDescent="0.25">
      <c r="A112" s="59" t="s">
        <v>83</v>
      </c>
      <c r="B112" s="60">
        <v>1</v>
      </c>
      <c r="D112" s="53"/>
      <c r="E112" s="57"/>
      <c r="F112" s="57"/>
    </row>
    <row r="113" spans="1:6" x14ac:dyDescent="0.25">
      <c r="A113" s="68" t="s">
        <v>84</v>
      </c>
      <c r="B113" s="60">
        <v>0</v>
      </c>
      <c r="D113" s="53"/>
      <c r="E113" s="57"/>
      <c r="F113" s="57"/>
    </row>
    <row r="114" spans="1:6" x14ac:dyDescent="0.25">
      <c r="A114" s="68" t="s">
        <v>203</v>
      </c>
      <c r="B114" s="60">
        <v>1</v>
      </c>
      <c r="D114" s="53"/>
      <c r="E114" s="57"/>
      <c r="F114" s="57"/>
    </row>
    <row r="115" spans="1:6" x14ac:dyDescent="0.25">
      <c r="A115" s="64" t="s">
        <v>45</v>
      </c>
      <c r="B115" s="35">
        <f>SUM(B106:B114)</f>
        <v>7</v>
      </c>
      <c r="D115" s="53"/>
      <c r="E115" s="57"/>
      <c r="F115" s="57"/>
    </row>
  </sheetData>
  <mergeCells count="23">
    <mergeCell ref="A105:B105"/>
    <mergeCell ref="G60:G61"/>
    <mergeCell ref="A58:B58"/>
    <mergeCell ref="A82:B82"/>
    <mergeCell ref="A88:B88"/>
    <mergeCell ref="A99:B99"/>
    <mergeCell ref="A3:D3"/>
    <mergeCell ref="A1:Q1"/>
    <mergeCell ref="A2:Q2"/>
    <mergeCell ref="A27:B27"/>
    <mergeCell ref="A21:B21"/>
    <mergeCell ref="A51:B51"/>
    <mergeCell ref="A65:B65"/>
    <mergeCell ref="A40:B40"/>
    <mergeCell ref="A7:E7"/>
    <mergeCell ref="G7:J7"/>
    <mergeCell ref="A4:D4"/>
    <mergeCell ref="A5:D5"/>
    <mergeCell ref="G23:G24"/>
    <mergeCell ref="G29:G30"/>
    <mergeCell ref="G42:G43"/>
    <mergeCell ref="G53:G54"/>
    <mergeCell ref="G67:G68"/>
  </mergeCells>
  <conditionalFormatting sqref="M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 F14:F19">
    <cfRule type="cellIs" dxfId="147" priority="81" operator="equal">
      <formula>"N"</formula>
    </cfRule>
    <cfRule type="cellIs" dxfId="146" priority="82" operator="equal">
      <formula>"PC"</formula>
    </cfRule>
    <cfRule type="cellIs" dxfId="145" priority="83" operator="equal">
      <formula>"C"</formula>
    </cfRule>
    <cfRule type="containsText" dxfId="144" priority="84" operator="containsText" text="C ">
      <formula>NOT(ISERROR(SEARCH("C ",F9)))</formula>
    </cfRule>
    <cfRule type="expression" priority="85">
      <formula>$F$9</formula>
    </cfRule>
  </conditionalFormatting>
  <conditionalFormatting sqref="G23:G57 G65:G115">
    <cfRule type="cellIs" dxfId="143" priority="76" operator="equal">
      <formula>"MC"</formula>
    </cfRule>
    <cfRule type="cellIs" dxfId="142" priority="77" operator="equal">
      <formula>"NC "</formula>
    </cfRule>
    <cfRule type="cellIs" dxfId="141" priority="78" operator="equal">
      <formula>"C"</formula>
    </cfRule>
    <cfRule type="cellIs" dxfId="140" priority="79" operator="equal">
      <formula>"N"</formula>
    </cfRule>
    <cfRule type="cellIs" dxfId="139" priority="80" operator="equal">
      <formula>"PC"</formula>
    </cfRule>
  </conditionalFormatting>
  <conditionalFormatting sqref="E4">
    <cfRule type="cellIs" dxfId="138" priority="71" operator="equal">
      <formula>"MC"</formula>
    </cfRule>
    <cfRule type="cellIs" dxfId="137" priority="72" operator="equal">
      <formula>"C"</formula>
    </cfRule>
    <cfRule type="cellIs" dxfId="136" priority="73" operator="equal">
      <formula>"PC"</formula>
    </cfRule>
    <cfRule type="cellIs" dxfId="135" priority="74" operator="equal">
      <formula>"NC"</formula>
    </cfRule>
    <cfRule type="cellIs" dxfId="134" priority="75" operator="equal">
      <formula>"N"</formula>
    </cfRule>
  </conditionalFormatting>
  <conditionalFormatting sqref="G7:J7">
    <cfRule type="cellIs" dxfId="133" priority="66" operator="equal">
      <formula>"MC"</formula>
    </cfRule>
    <cfRule type="cellIs" dxfId="132" priority="67" operator="equal">
      <formula>"C"</formula>
    </cfRule>
    <cfRule type="cellIs" dxfId="131" priority="68" operator="equal">
      <formula>"N"</formula>
    </cfRule>
    <cfRule type="cellIs" dxfId="130" priority="69" operator="equal">
      <formula>"PC"</formula>
    </cfRule>
    <cfRule type="cellIs" dxfId="129" priority="70" operator="equal">
      <formula>"NC"</formula>
    </cfRule>
  </conditionalFormatting>
  <conditionalFormatting sqref="A3:Q9 A14:B18 D14:Q18 A10:B12 D10:Q12 C10:C18 A19:Q57 H58:Q110 A65:G81 A83:G87 A82 C82:G82 A89:G98 A88 C88:G88 A100:G104 A99 C99:G99 A106:G115 A105 C105:G105">
    <cfRule type="cellIs" dxfId="128" priority="61" operator="equal">
      <formula>"MC"</formula>
    </cfRule>
    <cfRule type="cellIs" dxfId="127" priority="62" operator="equal">
      <formula>"C"</formula>
    </cfRule>
    <cfRule type="cellIs" dxfId="126" priority="63" operator="equal">
      <formula>"N"</formula>
    </cfRule>
    <cfRule type="cellIs" dxfId="125" priority="64" operator="equal">
      <formula>"PC"</formula>
    </cfRule>
    <cfRule type="cellIs" dxfId="124" priority="65" operator="equal">
      <formula>"NC"</formula>
    </cfRule>
  </conditionalFormatting>
  <conditionalFormatting sqref="A1:N9 A14:B18 D14:N18 A10:B12 D10:N12 C10:C18 A116:N1048576 A19:N57 H58:N115 A65:G81 A83:G87 A82 C82:G82 A89:G98 A88 C88:G88 A100:G104 A99 C99:G99 A106:G115 A105 C105:G105">
    <cfRule type="cellIs" dxfId="123" priority="55" operator="equal">
      <formula>"MC"</formula>
    </cfRule>
    <cfRule type="cellIs" dxfId="122" priority="56" operator="equal">
      <formula>"C"</formula>
    </cfRule>
    <cfRule type="cellIs" dxfId="121" priority="57" operator="equal">
      <formula>"N"</formula>
    </cfRule>
    <cfRule type="cellIs" dxfId="120" priority="58" operator="equal">
      <formula>"NC"</formula>
    </cfRule>
    <cfRule type="cellIs" dxfId="119" priority="59" operator="equal">
      <formula>"PC"</formula>
    </cfRule>
    <cfRule type="cellIs" dxfId="118" priority="60" operator="equal">
      <formula>"NC"</formula>
    </cfRule>
  </conditionalFormatting>
  <conditionalFormatting sqref="F9:F12 F14:F1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B62">
    <cfRule type="cellIs" dxfId="107" priority="50" operator="equal">
      <formula>"MC"</formula>
    </cfRule>
    <cfRule type="cellIs" dxfId="106" priority="51" operator="equal">
      <formula>"C"</formula>
    </cfRule>
    <cfRule type="cellIs" dxfId="105" priority="52" operator="equal">
      <formula>"N"</formula>
    </cfRule>
    <cfRule type="cellIs" dxfId="104" priority="53" operator="equal">
      <formula>"PC"</formula>
    </cfRule>
    <cfRule type="cellIs" dxfId="103" priority="54" operator="equal">
      <formula>"NC"</formula>
    </cfRule>
  </conditionalFormatting>
  <conditionalFormatting sqref="A58:B62">
    <cfRule type="cellIs" dxfId="97" priority="44" operator="equal">
      <formula>"MC"</formula>
    </cfRule>
    <cfRule type="cellIs" dxfId="96" priority="45" operator="equal">
      <formula>"C"</formula>
    </cfRule>
    <cfRule type="cellIs" dxfId="95" priority="46" operator="equal">
      <formula>"N"</formula>
    </cfRule>
    <cfRule type="cellIs" dxfId="94" priority="47" operator="equal">
      <formula>"NC"</formula>
    </cfRule>
    <cfRule type="cellIs" dxfId="93" priority="48" operator="equal">
      <formula>"PC"</formula>
    </cfRule>
    <cfRule type="cellIs" dxfId="92" priority="49" operator="equal">
      <formula>"NC"</formula>
    </cfRule>
  </conditionalFormatting>
  <conditionalFormatting sqref="G60:G61">
    <cfRule type="cellIs" dxfId="53" priority="23" operator="equal">
      <formula>"MC"</formula>
    </cfRule>
    <cfRule type="cellIs" dxfId="52" priority="24" operator="equal">
      <formula>"NC "</formula>
    </cfRule>
    <cfRule type="cellIs" dxfId="51" priority="25" operator="equal">
      <formula>"C"</formula>
    </cfRule>
    <cfRule type="cellIs" dxfId="50" priority="26" operator="equal">
      <formula>"N"</formula>
    </cfRule>
    <cfRule type="cellIs" dxfId="49" priority="27" operator="equal">
      <formula>"PC"</formula>
    </cfRule>
  </conditionalFormatting>
  <conditionalFormatting sqref="G60:G61">
    <cfRule type="cellIs" dxfId="43" priority="18" operator="equal">
      <formula>"MC"</formula>
    </cfRule>
    <cfRule type="cellIs" dxfId="42" priority="19" operator="equal">
      <formula>"C"</formula>
    </cfRule>
    <cfRule type="cellIs" dxfId="41" priority="20" operator="equal">
      <formula>"N"</formula>
    </cfRule>
    <cfRule type="cellIs" dxfId="40" priority="21" operator="equal">
      <formula>"PC"</formula>
    </cfRule>
    <cfRule type="cellIs" dxfId="39" priority="22" operator="equal">
      <formula>"NC"</formula>
    </cfRule>
  </conditionalFormatting>
  <conditionalFormatting sqref="G60:G61">
    <cfRule type="cellIs" dxfId="33" priority="12" operator="equal">
      <formula>"MC"</formula>
    </cfRule>
    <cfRule type="cellIs" dxfId="32" priority="13" operator="equal">
      <formula>"C"</formula>
    </cfRule>
    <cfRule type="cellIs" dxfId="31" priority="14" operator="equal">
      <formula>"N"</formula>
    </cfRule>
    <cfRule type="cellIs" dxfId="30" priority="15" operator="equal">
      <formula>"NC"</formula>
    </cfRule>
    <cfRule type="cellIs" dxfId="29" priority="16" operator="equal">
      <formula>"PC"</formula>
    </cfRule>
    <cfRule type="cellIs" dxfId="28" priority="17" operator="equal">
      <formula>"NC"</formula>
    </cfRule>
  </conditionalFormatting>
  <conditionalFormatting sqref="C59:C61">
    <cfRule type="cellIs" dxfId="21" priority="7" operator="equal">
      <formula>"MC"</formula>
    </cfRule>
    <cfRule type="cellIs" dxfId="20" priority="8" operator="equal">
      <formula>"C"</formula>
    </cfRule>
    <cfRule type="cellIs" dxfId="19" priority="9" operator="equal">
      <formula>"N"</formula>
    </cfRule>
    <cfRule type="cellIs" dxfId="18" priority="10" operator="equal">
      <formula>"PC"</formula>
    </cfRule>
    <cfRule type="cellIs" dxfId="17" priority="11" operator="equal">
      <formula>"NC"</formula>
    </cfRule>
  </conditionalFormatting>
  <conditionalFormatting sqref="C59:C61">
    <cfRule type="cellIs" dxfId="11" priority="1" operator="equal">
      <formula>"MC"</formula>
    </cfRule>
    <cfRule type="cellIs" dxfId="10" priority="2" operator="equal">
      <formula>"C"</formula>
    </cfRule>
    <cfRule type="cellIs" dxfId="9" priority="3" operator="equal">
      <formula>"N"</formula>
    </cfRule>
    <cfRule type="cellIs" dxfId="8" priority="4" operator="equal">
      <formula>"NC"</formula>
    </cfRule>
    <cfRule type="cellIs" dxfId="7" priority="5" operator="equal">
      <formula>"PC"</formula>
    </cfRule>
    <cfRule type="cellIs" dxfId="6" priority="6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A58" zoomScale="90" zoomScaleNormal="90" workbookViewId="0">
      <selection activeCell="G14" sqref="G14"/>
    </sheetView>
  </sheetViews>
  <sheetFormatPr defaultRowHeight="15.75" x14ac:dyDescent="0.25"/>
  <cols>
    <col min="1" max="1" width="13.42578125" style="21" customWidth="1"/>
    <col min="2" max="2" width="11.28515625" style="21" customWidth="1"/>
    <col min="3" max="3" width="30.7109375" style="21" customWidth="1"/>
    <col min="4" max="4" width="8.5703125" style="21" bestFit="1" customWidth="1"/>
    <col min="5" max="5" width="7.85546875" style="21" bestFit="1" customWidth="1"/>
    <col min="6" max="6" width="23.140625" style="21" customWidth="1"/>
    <col min="7" max="7" width="39.42578125" style="21" customWidth="1"/>
    <col min="8" max="8" width="7.5703125" style="21" bestFit="1" customWidth="1"/>
    <col min="9" max="9" width="6.140625" style="21" bestFit="1" customWidth="1"/>
    <col min="10" max="10" width="15.140625" style="21" bestFit="1" customWidth="1"/>
    <col min="11" max="11" width="10.140625" style="21" customWidth="1"/>
    <col min="12" max="12" width="9.140625" style="21"/>
    <col min="13" max="13" width="11.85546875" style="21" customWidth="1"/>
    <col min="14" max="14" width="13" style="21" customWidth="1"/>
    <col min="15" max="15" width="9.28515625" style="21" customWidth="1"/>
    <col min="16" max="16" width="9.85546875" style="21" customWidth="1"/>
    <col min="17" max="17" width="12.5703125" style="21" customWidth="1"/>
    <col min="19" max="19" width="55.85546875" customWidth="1"/>
    <col min="20" max="20" width="9.5703125" bestFit="1" customWidth="1"/>
  </cols>
  <sheetData>
    <row r="1" spans="1:17" x14ac:dyDescent="0.25">
      <c r="A1" s="168" t="s">
        <v>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164" t="s">
        <v>10</v>
      </c>
      <c r="B3" s="165"/>
      <c r="C3" s="165"/>
      <c r="D3" s="166"/>
      <c r="E3" s="9">
        <v>4.5</v>
      </c>
      <c r="F3" s="10"/>
      <c r="G3" s="11" t="s">
        <v>204</v>
      </c>
      <c r="H3" s="12">
        <v>10</v>
      </c>
      <c r="I3" s="12"/>
      <c r="J3" s="11"/>
      <c r="K3" s="10"/>
      <c r="L3" s="10"/>
      <c r="M3" s="10"/>
      <c r="N3" s="10"/>
      <c r="O3" s="10"/>
      <c r="P3" s="10"/>
      <c r="Q3" s="10"/>
    </row>
    <row r="4" spans="1:17" x14ac:dyDescent="0.25">
      <c r="A4" s="164" t="s">
        <v>11</v>
      </c>
      <c r="B4" s="165"/>
      <c r="C4" s="165"/>
      <c r="D4" s="166"/>
      <c r="E4" s="6" t="str">
        <f>G7</f>
        <v>C</v>
      </c>
      <c r="F4" s="10"/>
      <c r="G4" s="11" t="s">
        <v>205</v>
      </c>
      <c r="H4" s="12">
        <v>49</v>
      </c>
      <c r="I4" s="12"/>
      <c r="J4" s="11"/>
      <c r="K4" s="10"/>
      <c r="L4" s="10"/>
      <c r="M4" s="10"/>
      <c r="N4" s="10"/>
      <c r="O4" s="10"/>
      <c r="P4" s="10"/>
      <c r="Q4" s="10"/>
    </row>
    <row r="5" spans="1:17" x14ac:dyDescent="0.25">
      <c r="A5" s="164" t="s">
        <v>12</v>
      </c>
      <c r="B5" s="165"/>
      <c r="C5" s="165"/>
      <c r="D5" s="166"/>
      <c r="E5" s="13">
        <f>E19</f>
        <v>3.2960317460317468</v>
      </c>
      <c r="F5" s="10"/>
      <c r="G5" s="11" t="s">
        <v>206</v>
      </c>
      <c r="H5" s="12">
        <f>SUM(B31+B38+B45+B50+B60+B66+B73+B80+B86+B99)</f>
        <v>35</v>
      </c>
      <c r="I5" s="14">
        <f>H5/H4</f>
        <v>0.7142857142857143</v>
      </c>
      <c r="J5" s="15">
        <f>I5*E6</f>
        <v>7.1428571428571432</v>
      </c>
      <c r="K5" s="10"/>
      <c r="L5" s="10"/>
      <c r="M5" s="10"/>
      <c r="N5" s="10"/>
      <c r="O5" s="10"/>
      <c r="P5" s="10"/>
      <c r="Q5" s="10"/>
    </row>
    <row r="6" spans="1:17" x14ac:dyDescent="0.25">
      <c r="A6" s="16" t="s">
        <v>27</v>
      </c>
      <c r="B6" s="16"/>
      <c r="C6" s="16"/>
      <c r="D6" s="16"/>
      <c r="E6" s="9">
        <v>10</v>
      </c>
      <c r="F6" s="10"/>
      <c r="G6" s="11" t="s">
        <v>207</v>
      </c>
      <c r="H6" s="12">
        <f>H4-H5</f>
        <v>14</v>
      </c>
      <c r="I6" s="14">
        <f>H6/H4</f>
        <v>0.2857142857142857</v>
      </c>
      <c r="J6" s="15">
        <f>I6*E6</f>
        <v>2.8571428571428568</v>
      </c>
      <c r="K6" s="10"/>
      <c r="L6" s="10"/>
      <c r="M6" s="10"/>
      <c r="N6" s="10"/>
      <c r="O6" s="10"/>
      <c r="P6" s="10"/>
      <c r="Q6" s="10"/>
    </row>
    <row r="7" spans="1:17" x14ac:dyDescent="0.25">
      <c r="A7" s="163"/>
      <c r="B7" s="163"/>
      <c r="C7" s="163"/>
      <c r="D7" s="163"/>
      <c r="E7" s="182"/>
      <c r="F7" s="10"/>
      <c r="G7" s="183" t="str">
        <f>IF(J5/E6&lt;=0.2,"NC",IF(J5/E6&lt;=0.4,"PC",IF(J5/E6&lt;=0.6,"N",IF(J5/E6&lt;=0.8,"C","MC"))))</f>
        <v>C</v>
      </c>
      <c r="H7" s="184"/>
      <c r="I7" s="184"/>
      <c r="J7" s="184"/>
      <c r="K7" s="10"/>
      <c r="L7" s="10"/>
      <c r="M7" s="10"/>
      <c r="N7" s="10"/>
      <c r="O7" s="10"/>
      <c r="P7" s="10"/>
      <c r="Q7" s="10"/>
    </row>
    <row r="8" spans="1:17" x14ac:dyDescent="0.25">
      <c r="A8" s="17" t="s">
        <v>13</v>
      </c>
      <c r="B8" s="17" t="s">
        <v>23</v>
      </c>
      <c r="C8" s="17" t="s">
        <v>10</v>
      </c>
      <c r="D8" s="17" t="s">
        <v>63</v>
      </c>
      <c r="E8" s="17" t="s">
        <v>12</v>
      </c>
      <c r="F8" s="17" t="s">
        <v>211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 t="s">
        <v>85</v>
      </c>
      <c r="B9" s="12">
        <v>9</v>
      </c>
      <c r="C9" s="18">
        <f>(4.5/9)/B9</f>
        <v>5.5555555555555552E-2</v>
      </c>
      <c r="D9" s="12">
        <f>B31</f>
        <v>7</v>
      </c>
      <c r="E9" s="19">
        <f>C9*D9</f>
        <v>0.38888888888888884</v>
      </c>
      <c r="F9" s="20" t="str">
        <f>G23</f>
        <v>C</v>
      </c>
      <c r="G9" s="10"/>
      <c r="H9" s="10"/>
      <c r="Q9" s="10"/>
    </row>
    <row r="10" spans="1:17" x14ac:dyDescent="0.25">
      <c r="A10" s="12" t="s">
        <v>86</v>
      </c>
      <c r="B10" s="12">
        <v>4</v>
      </c>
      <c r="C10" s="18">
        <f t="shared" ref="C10:C18" si="0">(4.5/9)/B10</f>
        <v>0.125</v>
      </c>
      <c r="D10" s="12">
        <f>B38</f>
        <v>4</v>
      </c>
      <c r="E10" s="19">
        <f t="shared" ref="E10:E18" si="1">C10*D10</f>
        <v>0.5</v>
      </c>
      <c r="F10" s="20" t="str">
        <f>G35</f>
        <v>MC</v>
      </c>
      <c r="G10" s="10"/>
      <c r="H10" s="10"/>
      <c r="Q10" s="10"/>
    </row>
    <row r="11" spans="1:17" x14ac:dyDescent="0.25">
      <c r="A11" s="12" t="s">
        <v>87</v>
      </c>
      <c r="B11" s="12">
        <v>4</v>
      </c>
      <c r="C11" s="18">
        <f t="shared" si="0"/>
        <v>0.125</v>
      </c>
      <c r="D11" s="12">
        <f>B45</f>
        <v>4</v>
      </c>
      <c r="E11" s="19">
        <f t="shared" si="1"/>
        <v>0.5</v>
      </c>
      <c r="F11" s="20" t="str">
        <f>G42</f>
        <v>MC</v>
      </c>
      <c r="G11" s="10"/>
      <c r="H11" s="10"/>
      <c r="Q11" s="10"/>
    </row>
    <row r="12" spans="1:17" x14ac:dyDescent="0.25">
      <c r="A12" s="12" t="s">
        <v>88</v>
      </c>
      <c r="B12" s="12">
        <v>2</v>
      </c>
      <c r="C12" s="18">
        <f t="shared" si="0"/>
        <v>0.25</v>
      </c>
      <c r="D12" s="12">
        <f>B50</f>
        <v>0</v>
      </c>
      <c r="E12" s="19">
        <f t="shared" si="1"/>
        <v>0</v>
      </c>
      <c r="F12" s="20" t="str">
        <f>G49</f>
        <v>NC</v>
      </c>
      <c r="G12" s="10"/>
      <c r="H12" s="10"/>
      <c r="Q12" s="10"/>
    </row>
    <row r="13" spans="1:17" x14ac:dyDescent="0.25">
      <c r="A13" s="12" t="s">
        <v>89</v>
      </c>
      <c r="B13" s="12">
        <v>7</v>
      </c>
      <c r="C13" s="18">
        <f t="shared" si="0"/>
        <v>7.1428571428571425E-2</v>
      </c>
      <c r="D13" s="12">
        <f>B60</f>
        <v>5</v>
      </c>
      <c r="E13" s="19">
        <f t="shared" si="1"/>
        <v>0.3571428571428571</v>
      </c>
      <c r="F13" s="20" t="str">
        <f>G54</f>
        <v>C</v>
      </c>
      <c r="G13" s="10"/>
      <c r="H13" s="10"/>
      <c r="Q13" s="10"/>
    </row>
    <row r="14" spans="1:17" x14ac:dyDescent="0.25">
      <c r="A14" s="12" t="s">
        <v>90</v>
      </c>
      <c r="B14" s="12">
        <v>3</v>
      </c>
      <c r="C14" s="18">
        <f t="shared" si="0"/>
        <v>0.16666666666666666</v>
      </c>
      <c r="D14" s="12">
        <f>B66</f>
        <v>1</v>
      </c>
      <c r="E14" s="19">
        <f t="shared" si="1"/>
        <v>0.16666666666666666</v>
      </c>
      <c r="F14" s="20" t="str">
        <f>G64</f>
        <v>PC</v>
      </c>
      <c r="G14" s="10"/>
      <c r="H14" s="10"/>
      <c r="Q14" s="10"/>
    </row>
    <row r="15" spans="1:17" x14ac:dyDescent="0.25">
      <c r="A15" s="12" t="s">
        <v>91</v>
      </c>
      <c r="B15" s="12">
        <v>4</v>
      </c>
      <c r="C15" s="18">
        <f t="shared" si="0"/>
        <v>0.125</v>
      </c>
      <c r="D15" s="12">
        <f>B73</f>
        <v>3</v>
      </c>
      <c r="E15" s="19">
        <f t="shared" si="1"/>
        <v>0.375</v>
      </c>
      <c r="F15" s="20" t="str">
        <f>G70</f>
        <v>C</v>
      </c>
      <c r="G15" s="10"/>
      <c r="H15" s="10"/>
      <c r="Q15" s="10"/>
    </row>
    <row r="16" spans="1:17" x14ac:dyDescent="0.25">
      <c r="A16" s="12" t="s">
        <v>92</v>
      </c>
      <c r="B16" s="12">
        <v>4</v>
      </c>
      <c r="C16" s="18">
        <f t="shared" si="0"/>
        <v>0.125</v>
      </c>
      <c r="D16" s="12">
        <f>B80</f>
        <v>3</v>
      </c>
      <c r="E16" s="19">
        <f t="shared" si="1"/>
        <v>0.375</v>
      </c>
      <c r="F16" s="20" t="str">
        <f>G77</f>
        <v>C</v>
      </c>
      <c r="G16" s="5"/>
      <c r="H16" s="10"/>
      <c r="Q16" s="10"/>
    </row>
    <row r="17" spans="1:17" x14ac:dyDescent="0.25">
      <c r="A17" s="12" t="s">
        <v>93</v>
      </c>
      <c r="B17" s="12">
        <v>3</v>
      </c>
      <c r="C17" s="18">
        <f t="shared" si="0"/>
        <v>0.16666666666666666</v>
      </c>
      <c r="D17" s="12">
        <f>B86</f>
        <v>2</v>
      </c>
      <c r="E17" s="19">
        <f t="shared" si="1"/>
        <v>0.33333333333333331</v>
      </c>
      <c r="F17" s="20" t="str">
        <f>G84</f>
        <v>C</v>
      </c>
      <c r="G17" s="10"/>
      <c r="H17" s="10"/>
      <c r="Q17" s="10"/>
    </row>
    <row r="18" spans="1:17" x14ac:dyDescent="0.25">
      <c r="A18" s="12" t="s">
        <v>94</v>
      </c>
      <c r="B18" s="12">
        <v>10</v>
      </c>
      <c r="C18" s="18">
        <f t="shared" si="0"/>
        <v>0.05</v>
      </c>
      <c r="D18" s="12">
        <f>B99</f>
        <v>6</v>
      </c>
      <c r="E18" s="19">
        <f t="shared" si="1"/>
        <v>0.30000000000000004</v>
      </c>
      <c r="F18" s="20" t="str">
        <f>G90</f>
        <v>N</v>
      </c>
      <c r="G18" s="10"/>
      <c r="H18" s="10"/>
      <c r="Q18" s="10"/>
    </row>
    <row r="19" spans="1:17" x14ac:dyDescent="0.25">
      <c r="A19" s="6" t="s">
        <v>27</v>
      </c>
      <c r="B19" s="6">
        <f>SUM(B9:B18)</f>
        <v>50</v>
      </c>
      <c r="C19" s="7"/>
      <c r="D19" s="6">
        <f>SUM(D9:D17)</f>
        <v>29</v>
      </c>
      <c r="E19" s="8">
        <f>SUM(E9:E18)</f>
        <v>3.2960317460317468</v>
      </c>
      <c r="F19" s="6" t="str">
        <f>G7</f>
        <v>C</v>
      </c>
      <c r="G19" s="10"/>
      <c r="H19" s="10"/>
      <c r="Q19" s="10"/>
    </row>
    <row r="20" spans="1:17" x14ac:dyDescent="0.25">
      <c r="A20" s="10"/>
      <c r="B20" s="10"/>
      <c r="C20" s="22"/>
      <c r="D20" s="10"/>
      <c r="E20" s="10"/>
      <c r="F20" s="10"/>
      <c r="G20" s="10"/>
      <c r="H20" s="10"/>
      <c r="Q20" s="10"/>
    </row>
    <row r="21" spans="1:17" x14ac:dyDescent="0.25">
      <c r="A21" s="177" t="s">
        <v>85</v>
      </c>
      <c r="B21" s="180"/>
      <c r="G21" s="23" t="s">
        <v>187</v>
      </c>
      <c r="H21" s="10"/>
      <c r="I21" s="24"/>
      <c r="Q21" s="10"/>
    </row>
    <row r="22" spans="1:17" x14ac:dyDescent="0.25">
      <c r="A22" s="25" t="s">
        <v>95</v>
      </c>
      <c r="B22" s="26">
        <v>1</v>
      </c>
      <c r="C22" s="21" t="s">
        <v>205</v>
      </c>
      <c r="D22" s="21">
        <v>9</v>
      </c>
      <c r="E22" s="27"/>
      <c r="H22" s="10"/>
      <c r="Q22" s="10"/>
    </row>
    <row r="23" spans="1:17" ht="18" customHeight="1" x14ac:dyDescent="0.25">
      <c r="A23" s="28" t="s">
        <v>96</v>
      </c>
      <c r="B23" s="29">
        <v>1</v>
      </c>
      <c r="C23" s="21" t="s">
        <v>206</v>
      </c>
      <c r="D23" s="21">
        <f>B31</f>
        <v>7</v>
      </c>
      <c r="E23" s="27">
        <f>D23/D22</f>
        <v>0.77777777777777779</v>
      </c>
      <c r="F23" s="30">
        <f>E23*E6</f>
        <v>7.7777777777777777</v>
      </c>
      <c r="G23" s="161" t="str">
        <f>IF(F23/E6&lt;=0.2,"NC",IF(F23/E6&lt;=0.4,"PC",IF(F23/E6&lt;=0.6,"N",IF(F23/E6&lt;=0.8,"C","MC"))))</f>
        <v>C</v>
      </c>
      <c r="H23" s="10"/>
      <c r="Q23" s="10"/>
    </row>
    <row r="24" spans="1:17" ht="18" customHeight="1" x14ac:dyDescent="0.25">
      <c r="A24" s="28" t="s">
        <v>97</v>
      </c>
      <c r="B24" s="29">
        <v>1</v>
      </c>
      <c r="C24" s="21" t="s">
        <v>207</v>
      </c>
      <c r="D24" s="21">
        <f>D22-D23</f>
        <v>2</v>
      </c>
      <c r="E24" s="27">
        <f>D24/D22</f>
        <v>0.22222222222222221</v>
      </c>
      <c r="F24" s="30">
        <f>E24*E6</f>
        <v>2.2222222222222223</v>
      </c>
      <c r="G24" s="162"/>
      <c r="H24" s="10"/>
      <c r="Q24" s="10"/>
    </row>
    <row r="25" spans="1:17" x14ac:dyDescent="0.25">
      <c r="A25" s="28" t="s">
        <v>98</v>
      </c>
      <c r="B25" s="29">
        <v>0</v>
      </c>
      <c r="G25" s="31"/>
      <c r="H25" s="10"/>
      <c r="Q25" s="10"/>
    </row>
    <row r="26" spans="1:17" x14ac:dyDescent="0.25">
      <c r="A26" s="28" t="s">
        <v>99</v>
      </c>
      <c r="B26" s="29">
        <v>1</v>
      </c>
      <c r="G26" s="31"/>
      <c r="H26" s="10"/>
      <c r="Q26" s="10"/>
    </row>
    <row r="27" spans="1:17" x14ac:dyDescent="0.25">
      <c r="A27" s="28" t="s">
        <v>100</v>
      </c>
      <c r="B27" s="29">
        <v>1</v>
      </c>
      <c r="C27" s="32"/>
      <c r="G27" s="31"/>
      <c r="H27" s="10"/>
      <c r="Q27" s="10"/>
    </row>
    <row r="28" spans="1:17" x14ac:dyDescent="0.25">
      <c r="A28" s="28" t="s">
        <v>101</v>
      </c>
      <c r="B28" s="29">
        <v>0</v>
      </c>
      <c r="G28" s="31"/>
      <c r="H28" s="10"/>
      <c r="Q28" s="10"/>
    </row>
    <row r="29" spans="1:17" x14ac:dyDescent="0.25">
      <c r="A29" s="33" t="s">
        <v>102</v>
      </c>
      <c r="B29" s="29">
        <v>1</v>
      </c>
      <c r="G29" s="31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33" t="s">
        <v>214</v>
      </c>
      <c r="B30" s="29">
        <v>1</v>
      </c>
      <c r="G30" s="31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34" t="s">
        <v>45</v>
      </c>
      <c r="B31" s="35">
        <f>SUM(B22:B30)</f>
        <v>7</v>
      </c>
      <c r="G31" s="31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63"/>
      <c r="B32" s="163"/>
      <c r="C32" s="36"/>
      <c r="D32" s="10"/>
      <c r="E32" s="10"/>
      <c r="F32" s="10"/>
      <c r="G32" s="5"/>
      <c r="H32" s="10"/>
    </row>
    <row r="33" spans="1:8" x14ac:dyDescent="0.25">
      <c r="A33" s="177" t="s">
        <v>86</v>
      </c>
      <c r="B33" s="180"/>
      <c r="C33" s="32"/>
      <c r="G33" s="31"/>
      <c r="H33" s="10"/>
    </row>
    <row r="34" spans="1:8" x14ac:dyDescent="0.25">
      <c r="A34" s="25" t="s">
        <v>103</v>
      </c>
      <c r="B34" s="26">
        <v>1</v>
      </c>
      <c r="C34" s="21" t="s">
        <v>205</v>
      </c>
      <c r="D34" s="21">
        <v>4</v>
      </c>
      <c r="E34" s="27"/>
      <c r="G34" s="31"/>
      <c r="H34" s="10"/>
    </row>
    <row r="35" spans="1:8" ht="18" customHeight="1" x14ac:dyDescent="0.25">
      <c r="A35" s="28" t="s">
        <v>104</v>
      </c>
      <c r="B35" s="29">
        <v>1</v>
      </c>
      <c r="C35" s="21" t="s">
        <v>206</v>
      </c>
      <c r="D35" s="21">
        <f>B38</f>
        <v>4</v>
      </c>
      <c r="E35" s="27">
        <f>D35/D34</f>
        <v>1</v>
      </c>
      <c r="F35" s="30">
        <f>E35*E6</f>
        <v>10</v>
      </c>
      <c r="G35" s="161" t="str">
        <f>IF(F35/E6&lt;=0.2,"NC",IF(F35/E6&lt;=0.4,"PC",IF(F35/E6&lt;=0.6,"N",IF(F35/E6&lt;=0.8,"C","MC"))))</f>
        <v>MC</v>
      </c>
      <c r="H35" s="10"/>
    </row>
    <row r="36" spans="1:8" ht="18" customHeight="1" x14ac:dyDescent="0.25">
      <c r="A36" s="28" t="s">
        <v>105</v>
      </c>
      <c r="B36" s="29">
        <v>1</v>
      </c>
      <c r="C36" s="21" t="s">
        <v>207</v>
      </c>
      <c r="D36" s="21">
        <f>D34-D35</f>
        <v>0</v>
      </c>
      <c r="E36" s="27">
        <f>D36/D34</f>
        <v>0</v>
      </c>
      <c r="F36" s="30">
        <f>E36*E6</f>
        <v>0</v>
      </c>
      <c r="G36" s="162"/>
      <c r="H36" s="10"/>
    </row>
    <row r="37" spans="1:8" x14ac:dyDescent="0.25">
      <c r="A37" s="37" t="s">
        <v>106</v>
      </c>
      <c r="B37" s="38">
        <v>1</v>
      </c>
      <c r="C37" s="32"/>
      <c r="G37" s="31"/>
      <c r="H37" s="10"/>
    </row>
    <row r="38" spans="1:8" x14ac:dyDescent="0.25">
      <c r="A38" s="34" t="s">
        <v>45</v>
      </c>
      <c r="B38" s="35">
        <f>SUM(B34:B37)</f>
        <v>4</v>
      </c>
      <c r="C38" s="32"/>
      <c r="G38" s="31"/>
      <c r="H38" s="10"/>
    </row>
    <row r="39" spans="1:8" x14ac:dyDescent="0.25">
      <c r="A39" s="163"/>
      <c r="B39" s="163"/>
      <c r="C39" s="10"/>
      <c r="D39" s="10"/>
      <c r="E39" s="10"/>
      <c r="F39" s="10"/>
      <c r="G39" s="5"/>
      <c r="H39" s="10"/>
    </row>
    <row r="40" spans="1:8" x14ac:dyDescent="0.25">
      <c r="A40" s="177" t="s">
        <v>87</v>
      </c>
      <c r="B40" s="180"/>
      <c r="G40" s="31"/>
      <c r="H40" s="10"/>
    </row>
    <row r="41" spans="1:8" x14ac:dyDescent="0.25">
      <c r="A41" s="25" t="s">
        <v>107</v>
      </c>
      <c r="B41" s="26">
        <v>1</v>
      </c>
      <c r="C41" s="21" t="s">
        <v>205</v>
      </c>
      <c r="D41" s="21">
        <v>4</v>
      </c>
      <c r="E41" s="27"/>
      <c r="G41" s="31"/>
      <c r="H41" s="10"/>
    </row>
    <row r="42" spans="1:8" ht="18" customHeight="1" x14ac:dyDescent="0.25">
      <c r="A42" s="28" t="s">
        <v>108</v>
      </c>
      <c r="B42" s="29">
        <v>1</v>
      </c>
      <c r="C42" s="21" t="s">
        <v>206</v>
      </c>
      <c r="D42" s="21">
        <v>4</v>
      </c>
      <c r="E42" s="27">
        <f>D42/D41</f>
        <v>1</v>
      </c>
      <c r="F42" s="30">
        <f>E42*E6</f>
        <v>10</v>
      </c>
      <c r="G42" s="161" t="str">
        <f>IF(F42/E6&lt;=0.2,"NC",IF(F42/E6&lt;=0.4,"PC",IF(F42/E6&lt;=0.6,"N",IF(F42/E6&lt;=0.8,"C","MC"))))</f>
        <v>MC</v>
      </c>
      <c r="H42" s="10"/>
    </row>
    <row r="43" spans="1:8" ht="18" customHeight="1" x14ac:dyDescent="0.25">
      <c r="A43" s="28" t="s">
        <v>109</v>
      </c>
      <c r="B43" s="29">
        <v>1</v>
      </c>
      <c r="C43" s="21" t="s">
        <v>207</v>
      </c>
      <c r="D43" s="21">
        <v>0</v>
      </c>
      <c r="E43" s="27">
        <f>D43/D41</f>
        <v>0</v>
      </c>
      <c r="F43" s="30">
        <f>E43</f>
        <v>0</v>
      </c>
      <c r="G43" s="162"/>
      <c r="H43" s="10"/>
    </row>
    <row r="44" spans="1:8" x14ac:dyDescent="0.25">
      <c r="A44" s="37" t="s">
        <v>110</v>
      </c>
      <c r="B44" s="38">
        <v>1</v>
      </c>
      <c r="G44" s="31"/>
      <c r="H44" s="10"/>
    </row>
    <row r="45" spans="1:8" x14ac:dyDescent="0.25">
      <c r="A45" s="34" t="s">
        <v>45</v>
      </c>
      <c r="B45" s="35">
        <f>SUM(B41:B44)</f>
        <v>4</v>
      </c>
      <c r="G45" s="31"/>
      <c r="H45" s="10"/>
    </row>
    <row r="46" spans="1:8" x14ac:dyDescent="0.25">
      <c r="A46" s="163"/>
      <c r="B46" s="163"/>
      <c r="C46" s="10"/>
      <c r="D46" s="10"/>
      <c r="E46" s="10"/>
      <c r="F46" s="10"/>
      <c r="G46" s="5"/>
      <c r="H46" s="10"/>
    </row>
    <row r="47" spans="1:8" x14ac:dyDescent="0.25">
      <c r="A47" s="177" t="s">
        <v>88</v>
      </c>
      <c r="B47" s="180"/>
      <c r="G47" s="31"/>
      <c r="H47" s="10"/>
    </row>
    <row r="48" spans="1:8" x14ac:dyDescent="0.25">
      <c r="A48" s="25" t="s">
        <v>111</v>
      </c>
      <c r="B48" s="26">
        <v>0</v>
      </c>
      <c r="C48" s="21" t="s">
        <v>205</v>
      </c>
      <c r="D48" s="21">
        <v>2</v>
      </c>
      <c r="E48" s="27"/>
      <c r="G48" s="31"/>
      <c r="H48" s="10"/>
    </row>
    <row r="49" spans="1:8" ht="18" customHeight="1" x14ac:dyDescent="0.25">
      <c r="A49" s="37" t="s">
        <v>112</v>
      </c>
      <c r="B49" s="38">
        <v>0</v>
      </c>
      <c r="C49" s="21" t="s">
        <v>206</v>
      </c>
      <c r="D49" s="21">
        <f>B50</f>
        <v>0</v>
      </c>
      <c r="E49" s="27">
        <f>D49/D48</f>
        <v>0</v>
      </c>
      <c r="F49" s="30">
        <f>E49*E6</f>
        <v>0</v>
      </c>
      <c r="G49" s="161" t="str">
        <f>IF(F49/E6&lt;=0.2,"NC",IF(F49/E6&lt;=0.4,"PC",IF(F49/E6&lt;=0.6,"N",IF(F49/E6&lt;=0.8,"C","MC"))))</f>
        <v>NC</v>
      </c>
      <c r="H49" s="10"/>
    </row>
    <row r="50" spans="1:8" ht="18" customHeight="1" x14ac:dyDescent="0.25">
      <c r="A50" s="34" t="s">
        <v>45</v>
      </c>
      <c r="B50" s="35">
        <f>SUM(B48:B49)</f>
        <v>0</v>
      </c>
      <c r="C50" s="21" t="s">
        <v>207</v>
      </c>
      <c r="D50" s="21">
        <f>D48-D49</f>
        <v>2</v>
      </c>
      <c r="E50" s="27">
        <f>D50/D48</f>
        <v>1</v>
      </c>
      <c r="F50" s="30">
        <f>E50*E6</f>
        <v>10</v>
      </c>
      <c r="G50" s="162"/>
      <c r="H50" s="10"/>
    </row>
    <row r="51" spans="1:8" x14ac:dyDescent="0.25">
      <c r="A51" s="163"/>
      <c r="B51" s="163"/>
      <c r="C51" s="10"/>
      <c r="D51" s="10"/>
      <c r="E51" s="10"/>
      <c r="F51" s="10"/>
      <c r="G51" s="5"/>
      <c r="H51" s="10"/>
    </row>
    <row r="52" spans="1:8" x14ac:dyDescent="0.25">
      <c r="A52" s="179" t="s">
        <v>89</v>
      </c>
      <c r="B52" s="179"/>
      <c r="G52" s="31"/>
      <c r="H52" s="10"/>
    </row>
    <row r="53" spans="1:8" x14ac:dyDescent="0.25">
      <c r="A53" s="25" t="s">
        <v>113</v>
      </c>
      <c r="B53" s="26">
        <v>1</v>
      </c>
      <c r="C53" s="21" t="s">
        <v>205</v>
      </c>
      <c r="D53" s="21">
        <v>7</v>
      </c>
      <c r="E53" s="27"/>
      <c r="G53" s="31"/>
      <c r="H53" s="10"/>
    </row>
    <row r="54" spans="1:8" ht="18" customHeight="1" x14ac:dyDescent="0.25">
      <c r="A54" s="28" t="s">
        <v>114</v>
      </c>
      <c r="B54" s="29">
        <v>1</v>
      </c>
      <c r="C54" s="21" t="s">
        <v>206</v>
      </c>
      <c r="D54" s="21">
        <f>B60</f>
        <v>5</v>
      </c>
      <c r="E54" s="27">
        <f>D54/D53</f>
        <v>0.7142857142857143</v>
      </c>
      <c r="F54" s="30">
        <f>E54*E6</f>
        <v>7.1428571428571432</v>
      </c>
      <c r="G54" s="161" t="str">
        <f>IF(F54/E6&lt;=0.2,"NC",IF(F54/E6&lt;=0.4,"PC",IF(F54/E6&lt;=0.6,"N",IF(F54/E6&lt;=0.8,"C","MC"))))</f>
        <v>C</v>
      </c>
      <c r="H54" s="10"/>
    </row>
    <row r="55" spans="1:8" ht="18" customHeight="1" x14ac:dyDescent="0.25">
      <c r="A55" s="28" t="s">
        <v>115</v>
      </c>
      <c r="B55" s="29">
        <v>1</v>
      </c>
      <c r="C55" s="21" t="s">
        <v>207</v>
      </c>
      <c r="D55" s="21">
        <f>D53-D54</f>
        <v>2</v>
      </c>
      <c r="E55" s="27">
        <f>D55/D53</f>
        <v>0.2857142857142857</v>
      </c>
      <c r="F55" s="30">
        <f>E55*E6</f>
        <v>2.8571428571428568</v>
      </c>
      <c r="G55" s="162"/>
      <c r="H55" s="10"/>
    </row>
    <row r="56" spans="1:8" x14ac:dyDescent="0.25">
      <c r="A56" s="28" t="s">
        <v>116</v>
      </c>
      <c r="B56" s="29">
        <v>0</v>
      </c>
      <c r="G56" s="31"/>
      <c r="H56" s="10"/>
    </row>
    <row r="57" spans="1:8" x14ac:dyDescent="0.25">
      <c r="A57" s="28" t="s">
        <v>117</v>
      </c>
      <c r="B57" s="29">
        <v>0</v>
      </c>
      <c r="G57" s="31"/>
      <c r="H57" s="10"/>
    </row>
    <row r="58" spans="1:8" x14ac:dyDescent="0.25">
      <c r="A58" s="28" t="s">
        <v>118</v>
      </c>
      <c r="B58" s="29">
        <v>1</v>
      </c>
      <c r="G58" s="31"/>
      <c r="H58" s="10"/>
    </row>
    <row r="59" spans="1:8" x14ac:dyDescent="0.25">
      <c r="A59" s="37" t="s">
        <v>119</v>
      </c>
      <c r="B59" s="38">
        <v>1</v>
      </c>
      <c r="G59" s="31"/>
      <c r="H59" s="10"/>
    </row>
    <row r="60" spans="1:8" x14ac:dyDescent="0.25">
      <c r="A60" s="34" t="s">
        <v>45</v>
      </c>
      <c r="B60" s="35">
        <f>SUM(B53:B59)</f>
        <v>5</v>
      </c>
      <c r="G60" s="31"/>
      <c r="H60" s="10"/>
    </row>
    <row r="61" spans="1:8" x14ac:dyDescent="0.25">
      <c r="A61" s="163"/>
      <c r="B61" s="163"/>
      <c r="C61" s="10"/>
      <c r="D61" s="10"/>
      <c r="E61" s="10"/>
      <c r="F61" s="10"/>
      <c r="G61" s="5"/>
      <c r="H61" s="10"/>
    </row>
    <row r="62" spans="1:8" x14ac:dyDescent="0.25">
      <c r="A62" s="177" t="s">
        <v>90</v>
      </c>
      <c r="B62" s="180"/>
      <c r="G62" s="31"/>
      <c r="H62" s="10"/>
    </row>
    <row r="63" spans="1:8" x14ac:dyDescent="0.25">
      <c r="A63" s="25" t="s">
        <v>120</v>
      </c>
      <c r="B63" s="26">
        <v>1</v>
      </c>
      <c r="C63" s="21" t="s">
        <v>205</v>
      </c>
      <c r="D63" s="21">
        <v>3</v>
      </c>
      <c r="E63" s="27"/>
      <c r="G63" s="31"/>
      <c r="H63" s="10"/>
    </row>
    <row r="64" spans="1:8" ht="18" customHeight="1" x14ac:dyDescent="0.25">
      <c r="A64" s="28" t="s">
        <v>121</v>
      </c>
      <c r="B64" s="29">
        <v>0</v>
      </c>
      <c r="C64" s="21" t="s">
        <v>206</v>
      </c>
      <c r="D64" s="21">
        <f>B66</f>
        <v>1</v>
      </c>
      <c r="E64" s="27">
        <f>D64/D63</f>
        <v>0.33333333333333331</v>
      </c>
      <c r="F64" s="30">
        <f>E64*E6</f>
        <v>3.333333333333333</v>
      </c>
      <c r="G64" s="161" t="str">
        <f>IF(F64/E6&lt;=0.2,"NC",IF(F64/E6&lt;=0.4,"PC",IF(F64/E6&lt;=0.6,"N",IF(F64/E6&lt;=0.8,"C","MC"))))</f>
        <v>PC</v>
      </c>
      <c r="H64" s="10"/>
    </row>
    <row r="65" spans="1:8" ht="18" customHeight="1" x14ac:dyDescent="0.25">
      <c r="A65" s="37" t="s">
        <v>122</v>
      </c>
      <c r="B65" s="38">
        <v>0</v>
      </c>
      <c r="C65" s="21" t="s">
        <v>207</v>
      </c>
      <c r="D65" s="21">
        <f>D63-D64</f>
        <v>2</v>
      </c>
      <c r="E65" s="27">
        <f>D65/D63</f>
        <v>0.66666666666666663</v>
      </c>
      <c r="F65" s="30">
        <f>E65*E6</f>
        <v>6.6666666666666661</v>
      </c>
      <c r="G65" s="162"/>
      <c r="H65" s="10"/>
    </row>
    <row r="66" spans="1:8" x14ac:dyDescent="0.25">
      <c r="A66" s="34" t="s">
        <v>45</v>
      </c>
      <c r="B66" s="35">
        <f>SUM(B63:B65)</f>
        <v>1</v>
      </c>
      <c r="G66" s="31"/>
      <c r="H66" s="10"/>
    </row>
    <row r="67" spans="1:8" x14ac:dyDescent="0.25">
      <c r="A67" s="181"/>
      <c r="B67" s="181"/>
      <c r="C67" s="10"/>
      <c r="D67" s="10"/>
      <c r="E67" s="10"/>
      <c r="F67" s="10"/>
      <c r="G67" s="5"/>
      <c r="H67" s="10"/>
    </row>
    <row r="68" spans="1:8" x14ac:dyDescent="0.25">
      <c r="A68" s="177" t="s">
        <v>91</v>
      </c>
      <c r="B68" s="180"/>
      <c r="G68" s="31"/>
      <c r="H68" s="10"/>
    </row>
    <row r="69" spans="1:8" x14ac:dyDescent="0.25">
      <c r="A69" s="25" t="s">
        <v>123</v>
      </c>
      <c r="B69" s="26">
        <v>1</v>
      </c>
      <c r="C69" s="21" t="s">
        <v>205</v>
      </c>
      <c r="D69" s="21">
        <v>4</v>
      </c>
      <c r="E69" s="27"/>
      <c r="G69" s="31"/>
      <c r="H69" s="10"/>
    </row>
    <row r="70" spans="1:8" ht="18" customHeight="1" x14ac:dyDescent="0.25">
      <c r="A70" s="28" t="s">
        <v>124</v>
      </c>
      <c r="B70" s="29">
        <v>1</v>
      </c>
      <c r="C70" s="21" t="s">
        <v>206</v>
      </c>
      <c r="D70" s="21">
        <f>B73</f>
        <v>3</v>
      </c>
      <c r="E70" s="27">
        <f>D70/D69</f>
        <v>0.75</v>
      </c>
      <c r="F70" s="30">
        <f>E70*E6</f>
        <v>7.5</v>
      </c>
      <c r="G70" s="161" t="str">
        <f>IF(F70/E6&lt;=0.2,"NC",IF(F70/E6&lt;=0.4,"PC",IF(F70/E6&lt;=0.6,"N",IF(F70/E6&lt;=0.8,"C","MC"))))</f>
        <v>C</v>
      </c>
      <c r="H70" s="10"/>
    </row>
    <row r="71" spans="1:8" ht="18" customHeight="1" x14ac:dyDescent="0.25">
      <c r="A71" s="28" t="s">
        <v>125</v>
      </c>
      <c r="B71" s="29">
        <v>1</v>
      </c>
      <c r="C71" s="21" t="s">
        <v>207</v>
      </c>
      <c r="D71" s="21">
        <f>D69-D70</f>
        <v>1</v>
      </c>
      <c r="E71" s="27">
        <f>D71/D69</f>
        <v>0.25</v>
      </c>
      <c r="F71" s="30">
        <f>E71*E6</f>
        <v>2.5</v>
      </c>
      <c r="G71" s="162"/>
      <c r="H71" s="10"/>
    </row>
    <row r="72" spans="1:8" x14ac:dyDescent="0.25">
      <c r="A72" s="37" t="s">
        <v>126</v>
      </c>
      <c r="B72" s="38">
        <v>0</v>
      </c>
      <c r="G72" s="31"/>
      <c r="H72" s="10"/>
    </row>
    <row r="73" spans="1:8" x14ac:dyDescent="0.25">
      <c r="A73" s="34" t="s">
        <v>45</v>
      </c>
      <c r="B73" s="35">
        <f>SUM(B69:B72)</f>
        <v>3</v>
      </c>
      <c r="G73" s="31"/>
      <c r="H73" s="10"/>
    </row>
    <row r="74" spans="1:8" x14ac:dyDescent="0.25">
      <c r="A74" s="163"/>
      <c r="B74" s="163"/>
      <c r="C74" s="10"/>
      <c r="D74" s="10"/>
      <c r="E74" s="10"/>
      <c r="F74" s="10"/>
      <c r="G74" s="5"/>
      <c r="H74" s="10"/>
    </row>
    <row r="75" spans="1:8" x14ac:dyDescent="0.25">
      <c r="A75" s="177" t="s">
        <v>92</v>
      </c>
      <c r="B75" s="180"/>
      <c r="G75" s="31"/>
      <c r="H75" s="10"/>
    </row>
    <row r="76" spans="1:8" x14ac:dyDescent="0.25">
      <c r="A76" s="25" t="s">
        <v>127</v>
      </c>
      <c r="B76" s="26">
        <v>1</v>
      </c>
      <c r="C76" s="21" t="s">
        <v>205</v>
      </c>
      <c r="D76" s="21">
        <v>4</v>
      </c>
      <c r="E76" s="27"/>
      <c r="G76" s="31"/>
      <c r="H76" s="10"/>
    </row>
    <row r="77" spans="1:8" ht="18" customHeight="1" x14ac:dyDescent="0.25">
      <c r="A77" s="28" t="s">
        <v>128</v>
      </c>
      <c r="B77" s="29">
        <v>1</v>
      </c>
      <c r="C77" s="21" t="s">
        <v>206</v>
      </c>
      <c r="D77" s="21">
        <f>B80</f>
        <v>3</v>
      </c>
      <c r="E77" s="27">
        <f>D77/D76</f>
        <v>0.75</v>
      </c>
      <c r="F77" s="30">
        <f>E77*E6</f>
        <v>7.5</v>
      </c>
      <c r="G77" s="161" t="str">
        <f>IF(F77/E6&lt;=0.2,"NC",IF(F77/E6&lt;=0.4,"PC",IF(F77/E6&lt;=0.6,"N",IF(F77/E6&lt;=0.8,"C","MC"))))</f>
        <v>C</v>
      </c>
      <c r="H77" s="10"/>
    </row>
    <row r="78" spans="1:8" ht="18" customHeight="1" x14ac:dyDescent="0.25">
      <c r="A78" s="28" t="s">
        <v>129</v>
      </c>
      <c r="B78" s="29">
        <v>0</v>
      </c>
      <c r="C78" s="21" t="s">
        <v>207</v>
      </c>
      <c r="D78" s="21">
        <f>D76-D77</f>
        <v>1</v>
      </c>
      <c r="E78" s="27">
        <f>D78/D76</f>
        <v>0.25</v>
      </c>
      <c r="F78" s="30">
        <f>E78*E6</f>
        <v>2.5</v>
      </c>
      <c r="G78" s="162"/>
      <c r="H78" s="10"/>
    </row>
    <row r="79" spans="1:8" x14ac:dyDescent="0.25">
      <c r="A79" s="28" t="s">
        <v>130</v>
      </c>
      <c r="B79" s="29">
        <v>1</v>
      </c>
      <c r="G79" s="31"/>
      <c r="H79" s="10"/>
    </row>
    <row r="80" spans="1:8" x14ac:dyDescent="0.25">
      <c r="A80" s="34" t="s">
        <v>45</v>
      </c>
      <c r="B80" s="35">
        <f>SUM(B76:B79)</f>
        <v>3</v>
      </c>
      <c r="G80" s="31"/>
      <c r="H80" s="10"/>
    </row>
    <row r="81" spans="1:12" x14ac:dyDescent="0.25">
      <c r="A81" s="163"/>
      <c r="B81" s="163"/>
      <c r="C81" s="10"/>
      <c r="D81" s="10"/>
      <c r="E81" s="10"/>
      <c r="F81" s="10"/>
      <c r="G81" s="5"/>
      <c r="H81" s="10"/>
    </row>
    <row r="82" spans="1:12" x14ac:dyDescent="0.25">
      <c r="A82" s="177" t="s">
        <v>93</v>
      </c>
      <c r="B82" s="178"/>
      <c r="G82" s="31"/>
      <c r="H82" s="10"/>
    </row>
    <row r="83" spans="1:12" x14ac:dyDescent="0.25">
      <c r="A83" s="39" t="s">
        <v>131</v>
      </c>
      <c r="B83" s="26">
        <v>1</v>
      </c>
      <c r="C83" s="21" t="s">
        <v>205</v>
      </c>
      <c r="D83" s="21">
        <v>3</v>
      </c>
      <c r="E83" s="27"/>
      <c r="G83" s="31"/>
      <c r="H83" s="10"/>
    </row>
    <row r="84" spans="1:12" ht="18" customHeight="1" x14ac:dyDescent="0.25">
      <c r="A84" s="40" t="s">
        <v>132</v>
      </c>
      <c r="B84" s="29">
        <v>0</v>
      </c>
      <c r="C84" s="21" t="s">
        <v>206</v>
      </c>
      <c r="D84" s="21">
        <f>B86</f>
        <v>2</v>
      </c>
      <c r="E84" s="27">
        <f>D84/D83</f>
        <v>0.66666666666666663</v>
      </c>
      <c r="F84" s="30">
        <f>E84*E6</f>
        <v>6.6666666666666661</v>
      </c>
      <c r="G84" s="161" t="str">
        <f>IF(F84/E6&lt;=0.2,"NC",IF(F84/E6&lt;=0.4,"PC",IF(F84/E6&lt;=0.6,"N",IF(F84/E6&lt;=0.8,"C","MC"))))</f>
        <v>C</v>
      </c>
      <c r="H84" s="10"/>
    </row>
    <row r="85" spans="1:12" ht="18" customHeight="1" x14ac:dyDescent="0.25">
      <c r="A85" s="41" t="s">
        <v>133</v>
      </c>
      <c r="B85" s="38">
        <v>1</v>
      </c>
      <c r="C85" s="21" t="s">
        <v>207</v>
      </c>
      <c r="D85" s="21">
        <f>D83-D84</f>
        <v>1</v>
      </c>
      <c r="E85" s="27">
        <f>D85/D83</f>
        <v>0.33333333333333331</v>
      </c>
      <c r="F85" s="30">
        <f>E85*E6</f>
        <v>3.333333333333333</v>
      </c>
      <c r="G85" s="162"/>
      <c r="H85" s="10"/>
    </row>
    <row r="86" spans="1:12" x14ac:dyDescent="0.25">
      <c r="A86" s="34" t="s">
        <v>45</v>
      </c>
      <c r="B86" s="35">
        <f>SUM(B83:B85)</f>
        <v>2</v>
      </c>
      <c r="G86" s="31"/>
      <c r="H86" s="10"/>
    </row>
    <row r="87" spans="1:12" x14ac:dyDescent="0.25">
      <c r="A87" s="163"/>
      <c r="B87" s="163"/>
      <c r="C87" s="10"/>
      <c r="D87" s="10"/>
      <c r="E87" s="10"/>
      <c r="F87" s="10"/>
      <c r="G87" s="5"/>
      <c r="H87" s="10"/>
    </row>
    <row r="88" spans="1:12" x14ac:dyDescent="0.25">
      <c r="A88" s="179" t="s">
        <v>94</v>
      </c>
      <c r="B88" s="179"/>
      <c r="G88" s="31"/>
      <c r="H88" s="10"/>
    </row>
    <row r="89" spans="1:12" x14ac:dyDescent="0.25">
      <c r="A89" s="25" t="s">
        <v>134</v>
      </c>
      <c r="B89" s="26">
        <v>1</v>
      </c>
      <c r="C89" s="21" t="s">
        <v>205</v>
      </c>
      <c r="D89" s="21">
        <v>10</v>
      </c>
      <c r="E89" s="27"/>
      <c r="G89" s="31"/>
      <c r="H89" s="10"/>
    </row>
    <row r="90" spans="1:12" ht="18" customHeight="1" x14ac:dyDescent="0.25">
      <c r="A90" s="28" t="s">
        <v>135</v>
      </c>
      <c r="B90" s="29">
        <v>0</v>
      </c>
      <c r="C90" s="21" t="s">
        <v>206</v>
      </c>
      <c r="D90" s="21">
        <f>B99</f>
        <v>6</v>
      </c>
      <c r="E90" s="27">
        <f>D90/D89</f>
        <v>0.6</v>
      </c>
      <c r="F90" s="30">
        <f>E90*E6</f>
        <v>6</v>
      </c>
      <c r="G90" s="161" t="str">
        <f>IF(F90/E6&lt;=0.2,"NC",IF(F90/E6&lt;=0.4,"PC",IF(F90/E6&lt;=0.6,"N",IF(F90/E6&lt;=0.8,"C","MC"))))</f>
        <v>N</v>
      </c>
      <c r="H90" s="10"/>
      <c r="L90" s="42"/>
    </row>
    <row r="91" spans="1:12" ht="18" customHeight="1" x14ac:dyDescent="0.25">
      <c r="A91" s="28" t="s">
        <v>136</v>
      </c>
      <c r="B91" s="29">
        <v>1</v>
      </c>
      <c r="C91" s="21" t="s">
        <v>207</v>
      </c>
      <c r="D91" s="21">
        <f>D89-D90</f>
        <v>4</v>
      </c>
      <c r="E91" s="27">
        <f>D91/D89</f>
        <v>0.4</v>
      </c>
      <c r="F91" s="30">
        <f>E91*E6</f>
        <v>4</v>
      </c>
      <c r="G91" s="162"/>
      <c r="H91" s="10"/>
    </row>
    <row r="92" spans="1:12" x14ac:dyDescent="0.25">
      <c r="A92" s="28" t="s">
        <v>137</v>
      </c>
      <c r="B92" s="29">
        <v>1</v>
      </c>
      <c r="G92" s="31"/>
      <c r="H92" s="10"/>
    </row>
    <row r="93" spans="1:12" x14ac:dyDescent="0.25">
      <c r="A93" s="28" t="s">
        <v>138</v>
      </c>
      <c r="B93" s="29">
        <v>0</v>
      </c>
      <c r="G93" s="31"/>
      <c r="H93" s="10"/>
    </row>
    <row r="94" spans="1:12" x14ac:dyDescent="0.25">
      <c r="A94" s="28" t="s">
        <v>139</v>
      </c>
      <c r="B94" s="29">
        <v>1</v>
      </c>
      <c r="G94" s="31"/>
      <c r="H94" s="10"/>
    </row>
    <row r="95" spans="1:12" x14ac:dyDescent="0.25">
      <c r="A95" s="28" t="s">
        <v>140</v>
      </c>
      <c r="B95" s="29">
        <v>0</v>
      </c>
      <c r="G95" s="31"/>
      <c r="H95" s="10"/>
    </row>
    <row r="96" spans="1:12" x14ac:dyDescent="0.25">
      <c r="A96" s="28" t="s">
        <v>141</v>
      </c>
      <c r="B96" s="29">
        <v>0</v>
      </c>
      <c r="G96" s="31"/>
      <c r="H96" s="10"/>
    </row>
    <row r="97" spans="1:8" x14ac:dyDescent="0.25">
      <c r="A97" s="28" t="s">
        <v>142</v>
      </c>
      <c r="B97" s="29">
        <v>1</v>
      </c>
      <c r="G97" s="31"/>
      <c r="H97" s="10"/>
    </row>
    <row r="98" spans="1:8" x14ac:dyDescent="0.25">
      <c r="A98" s="37" t="s">
        <v>143</v>
      </c>
      <c r="B98" s="38">
        <v>1</v>
      </c>
      <c r="H98" s="10"/>
    </row>
    <row r="99" spans="1:8" x14ac:dyDescent="0.25">
      <c r="A99" s="34" t="s">
        <v>45</v>
      </c>
      <c r="B99" s="35">
        <f>SUM(B89:B98)</f>
        <v>6</v>
      </c>
      <c r="H99" s="10"/>
    </row>
    <row r="100" spans="1:8" x14ac:dyDescent="0.25">
      <c r="A100" s="10"/>
      <c r="B100" s="10"/>
      <c r="C100" s="10"/>
      <c r="D100" s="10"/>
      <c r="E100" s="10"/>
      <c r="F100" s="10"/>
      <c r="G100" s="10"/>
      <c r="H100" s="10"/>
    </row>
  </sheetData>
  <mergeCells count="36">
    <mergeCell ref="A1:Q1"/>
    <mergeCell ref="A2:Q2"/>
    <mergeCell ref="A3:D3"/>
    <mergeCell ref="A74:B74"/>
    <mergeCell ref="A81:B81"/>
    <mergeCell ref="A4:D4"/>
    <mergeCell ref="A5:D5"/>
    <mergeCell ref="A7:E7"/>
    <mergeCell ref="A21:B21"/>
    <mergeCell ref="G7:J7"/>
    <mergeCell ref="G23:G24"/>
    <mergeCell ref="G35:G36"/>
    <mergeCell ref="G42:G43"/>
    <mergeCell ref="G49:G50"/>
    <mergeCell ref="G54:G55"/>
    <mergeCell ref="G64:G65"/>
    <mergeCell ref="A32:B32"/>
    <mergeCell ref="A33:B33"/>
    <mergeCell ref="A39:B39"/>
    <mergeCell ref="A40:B40"/>
    <mergeCell ref="A46:B46"/>
    <mergeCell ref="G90:G91"/>
    <mergeCell ref="A82:B82"/>
    <mergeCell ref="A87:B87"/>
    <mergeCell ref="A88:B88"/>
    <mergeCell ref="A47:B47"/>
    <mergeCell ref="A52:B52"/>
    <mergeCell ref="G70:G71"/>
    <mergeCell ref="G77:G78"/>
    <mergeCell ref="G84:G85"/>
    <mergeCell ref="A62:B62"/>
    <mergeCell ref="A51:B51"/>
    <mergeCell ref="A75:B75"/>
    <mergeCell ref="A67:B67"/>
    <mergeCell ref="A68:B68"/>
    <mergeCell ref="A61:B61"/>
  </mergeCells>
  <conditionalFormatting sqref="A2:Q101">
    <cfRule type="cellIs" dxfId="117" priority="1" operator="equal">
      <formula>"MC"</formula>
    </cfRule>
    <cfRule type="cellIs" dxfId="116" priority="2" operator="equal">
      <formula>"C"</formula>
    </cfRule>
    <cfRule type="cellIs" dxfId="115" priority="3" operator="equal">
      <formula>"N"</formula>
    </cfRule>
    <cfRule type="cellIs" dxfId="114" priority="4" operator="equal">
      <formula>"PC"</formula>
    </cfRule>
    <cfRule type="cellIs" dxfId="113" priority="5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zoomScale="90" zoomScaleNormal="90" workbookViewId="0">
      <selection activeCell="G35" sqref="G35"/>
    </sheetView>
  </sheetViews>
  <sheetFormatPr defaultRowHeight="15.75" x14ac:dyDescent="0.25"/>
  <cols>
    <col min="1" max="1" width="11.140625" style="21" customWidth="1"/>
    <col min="2" max="2" width="11.28515625" style="21" customWidth="1"/>
    <col min="3" max="3" width="30.42578125" style="21" customWidth="1"/>
    <col min="4" max="4" width="8.5703125" style="21" bestFit="1" customWidth="1"/>
    <col min="5" max="5" width="6.140625" style="21" bestFit="1" customWidth="1"/>
    <col min="6" max="6" width="28.85546875" style="21" customWidth="1"/>
    <col min="7" max="7" width="32.5703125" style="21" customWidth="1"/>
    <col min="8" max="8" width="4.28515625" style="21" bestFit="1" customWidth="1"/>
    <col min="9" max="9" width="9.7109375" style="21" bestFit="1" customWidth="1"/>
    <col min="10" max="10" width="19.5703125" style="21" bestFit="1" customWidth="1"/>
    <col min="11" max="11" width="10.140625" style="21" customWidth="1"/>
    <col min="12" max="12" width="9.140625" style="21"/>
    <col min="13" max="13" width="11.85546875" style="21" customWidth="1"/>
    <col min="14" max="14" width="13" style="21" customWidth="1"/>
    <col min="15" max="15" width="9.28515625" style="21" customWidth="1"/>
    <col min="16" max="16" width="9.85546875" style="21" customWidth="1"/>
    <col min="17" max="17" width="12.5703125" style="21" customWidth="1"/>
    <col min="19" max="19" width="55.85546875" customWidth="1"/>
    <col min="20" max="20" width="9.5703125" bestFit="1" customWidth="1"/>
  </cols>
  <sheetData>
    <row r="1" spans="1:17" x14ac:dyDescent="0.25">
      <c r="A1" s="168" t="s">
        <v>198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6"/>
    </row>
    <row r="2" spans="1:17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164" t="s">
        <v>10</v>
      </c>
      <c r="B3" s="165"/>
      <c r="C3" s="165"/>
      <c r="D3" s="166"/>
      <c r="E3" s="9">
        <v>1</v>
      </c>
      <c r="F3" s="10"/>
      <c r="G3" s="88" t="s">
        <v>204</v>
      </c>
      <c r="H3" s="12">
        <v>3</v>
      </c>
      <c r="I3" s="12"/>
      <c r="J3" s="12"/>
      <c r="K3" s="10"/>
      <c r="L3" s="10"/>
      <c r="M3" s="10"/>
      <c r="N3" s="10"/>
      <c r="O3" s="10"/>
      <c r="P3" s="10"/>
      <c r="Q3" s="10"/>
    </row>
    <row r="4" spans="1:17" x14ac:dyDescent="0.25">
      <c r="A4" s="164" t="s">
        <v>11</v>
      </c>
      <c r="B4" s="165"/>
      <c r="C4" s="165"/>
      <c r="D4" s="166"/>
      <c r="E4" s="89" t="str">
        <f>G7</f>
        <v>MC</v>
      </c>
      <c r="F4" s="10"/>
      <c r="G4" s="88" t="s">
        <v>205</v>
      </c>
      <c r="H4" s="12">
        <v>10</v>
      </c>
      <c r="I4" s="12"/>
      <c r="J4" s="12"/>
      <c r="K4" s="10"/>
      <c r="L4" s="10"/>
      <c r="M4" s="10"/>
      <c r="N4" s="10"/>
      <c r="O4" s="10"/>
      <c r="P4" s="10"/>
      <c r="Q4" s="10"/>
    </row>
    <row r="5" spans="1:17" x14ac:dyDescent="0.25">
      <c r="A5" s="164" t="s">
        <v>12</v>
      </c>
      <c r="B5" s="165"/>
      <c r="C5" s="165"/>
      <c r="D5" s="166"/>
      <c r="E5" s="9">
        <f>E12</f>
        <v>1</v>
      </c>
      <c r="F5" s="10"/>
      <c r="G5" s="88" t="s">
        <v>206</v>
      </c>
      <c r="H5" s="12">
        <f>SUM(B19+B25+B31)</f>
        <v>10</v>
      </c>
      <c r="I5" s="90">
        <f>H5/H4</f>
        <v>1</v>
      </c>
      <c r="J5" s="91">
        <f>I5*E6</f>
        <v>10</v>
      </c>
      <c r="K5" s="10"/>
      <c r="L5" s="10"/>
      <c r="M5" s="10"/>
      <c r="N5" s="10"/>
      <c r="O5" s="10"/>
      <c r="P5" s="10"/>
      <c r="Q5" s="10"/>
    </row>
    <row r="6" spans="1:17" x14ac:dyDescent="0.25">
      <c r="A6" s="16" t="s">
        <v>27</v>
      </c>
      <c r="B6" s="16"/>
      <c r="C6" s="16"/>
      <c r="D6" s="16"/>
      <c r="E6" s="9">
        <v>10</v>
      </c>
      <c r="F6" s="10"/>
      <c r="G6" s="88" t="s">
        <v>207</v>
      </c>
      <c r="H6" s="12">
        <f>H4-H5</f>
        <v>0</v>
      </c>
      <c r="I6" s="14">
        <f>H6/H4</f>
        <v>0</v>
      </c>
      <c r="J6" s="91">
        <f>I6*E6</f>
        <v>0</v>
      </c>
      <c r="K6" s="10"/>
      <c r="L6" s="10"/>
      <c r="M6" s="10"/>
      <c r="N6" s="10"/>
      <c r="O6" s="10"/>
      <c r="P6" s="10"/>
      <c r="Q6" s="10"/>
    </row>
    <row r="7" spans="1:17" x14ac:dyDescent="0.25">
      <c r="A7" s="163"/>
      <c r="B7" s="163"/>
      <c r="C7" s="163"/>
      <c r="D7" s="163"/>
      <c r="E7" s="163"/>
      <c r="F7" s="10"/>
      <c r="G7" s="189" t="str">
        <f>IF(J5/E6&lt;=0.2,"NC",IF(J5/E6&lt;=0.4,"PC",IF(J5/E6&lt;=0.6,"N",IF(J5/E6&lt;=0.8,"C","MC"))))</f>
        <v>MC</v>
      </c>
      <c r="H7" s="189"/>
      <c r="I7" s="189"/>
      <c r="J7" s="189"/>
      <c r="K7" s="10"/>
      <c r="L7" s="10"/>
      <c r="M7" s="10"/>
      <c r="N7" s="10"/>
      <c r="O7" s="10"/>
      <c r="P7" s="10"/>
      <c r="Q7" s="10"/>
    </row>
    <row r="8" spans="1:17" x14ac:dyDescent="0.25">
      <c r="A8" s="17" t="s">
        <v>13</v>
      </c>
      <c r="B8" s="17" t="s">
        <v>23</v>
      </c>
      <c r="C8" s="17" t="s">
        <v>10</v>
      </c>
      <c r="D8" s="17" t="s">
        <v>63</v>
      </c>
      <c r="E8" s="17" t="s">
        <v>12</v>
      </c>
      <c r="F8" s="92" t="s">
        <v>211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>
        <v>3.1</v>
      </c>
      <c r="B9" s="12">
        <v>4</v>
      </c>
      <c r="C9" s="18">
        <f>(1/3)/B9</f>
        <v>8.3333333333333329E-2</v>
      </c>
      <c r="D9" s="12">
        <f>B19</f>
        <v>4</v>
      </c>
      <c r="E9" s="18">
        <f>C9*D9</f>
        <v>0.33333333333333331</v>
      </c>
      <c r="F9" s="20" t="str">
        <f>G16</f>
        <v>MC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12" t="s">
        <v>149</v>
      </c>
      <c r="B10" s="12">
        <v>3</v>
      </c>
      <c r="C10" s="18">
        <f>(1/3)/B10</f>
        <v>0.1111111111111111</v>
      </c>
      <c r="D10" s="12">
        <f>B25</f>
        <v>3</v>
      </c>
      <c r="E10" s="18">
        <f t="shared" ref="E10:E11" si="0">C10*D10</f>
        <v>0.33333333333333331</v>
      </c>
      <c r="F10" s="20" t="str">
        <f>G23</f>
        <v>MC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12" t="s">
        <v>153</v>
      </c>
      <c r="B11" s="12">
        <v>3</v>
      </c>
      <c r="C11" s="18">
        <f>(1/3)/B11</f>
        <v>0.1111111111111111</v>
      </c>
      <c r="D11" s="12">
        <f>B31</f>
        <v>3</v>
      </c>
      <c r="E11" s="18">
        <f t="shared" si="0"/>
        <v>0.33333333333333331</v>
      </c>
      <c r="F11" s="20" t="str">
        <f>G29</f>
        <v>MC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20" t="s">
        <v>27</v>
      </c>
      <c r="B12" s="20">
        <f>SUM(B9:B11)</f>
        <v>10</v>
      </c>
      <c r="C12" s="87"/>
      <c r="D12" s="20">
        <f>SUM(D9:D11)</f>
        <v>10</v>
      </c>
      <c r="E12" s="87">
        <f>SUM(E9:E11)</f>
        <v>1</v>
      </c>
      <c r="F12" s="89" t="str">
        <f>G7</f>
        <v>MC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10"/>
      <c r="B13" s="10"/>
      <c r="C13" s="2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177" t="s">
        <v>144</v>
      </c>
      <c r="B14" s="180"/>
      <c r="G14" s="23" t="s">
        <v>187</v>
      </c>
      <c r="H14" s="10"/>
      <c r="P14" s="10"/>
      <c r="Q14" s="10"/>
    </row>
    <row r="15" spans="1:17" x14ac:dyDescent="0.25">
      <c r="A15" s="25" t="s">
        <v>145</v>
      </c>
      <c r="B15" s="26">
        <v>1</v>
      </c>
      <c r="C15" s="21" t="s">
        <v>205</v>
      </c>
      <c r="D15" s="21">
        <v>4</v>
      </c>
      <c r="E15" s="27"/>
      <c r="H15" s="10"/>
      <c r="P15" s="10"/>
      <c r="Q15" s="10"/>
    </row>
    <row r="16" spans="1:17" ht="18.75" customHeight="1" x14ac:dyDescent="0.25">
      <c r="A16" s="28" t="s">
        <v>146</v>
      </c>
      <c r="B16" s="29">
        <v>1</v>
      </c>
      <c r="C16" s="21" t="s">
        <v>206</v>
      </c>
      <c r="D16" s="21">
        <f>B19</f>
        <v>4</v>
      </c>
      <c r="E16" s="27">
        <f>D16/D15</f>
        <v>1</v>
      </c>
      <c r="F16" s="30">
        <f>E16*E6</f>
        <v>10</v>
      </c>
      <c r="G16" s="161" t="str">
        <f>IF(F16/E6&lt;=0.2,"NC",IF(F16/E6&lt;=0.4,"PC",IF(F16/E6&lt;=0.6,"N",IF(F16/E6&lt;=0.8,"C","MC"))))</f>
        <v>MC</v>
      </c>
      <c r="H16" s="10"/>
      <c r="P16" s="10"/>
      <c r="Q16" s="10"/>
    </row>
    <row r="17" spans="1:17" ht="18.75" customHeight="1" x14ac:dyDescent="0.25">
      <c r="A17" s="28" t="s">
        <v>147</v>
      </c>
      <c r="B17" s="29">
        <v>1</v>
      </c>
      <c r="C17" s="21" t="s">
        <v>207</v>
      </c>
      <c r="D17" s="21">
        <f>D15-D16</f>
        <v>0</v>
      </c>
      <c r="E17" s="27">
        <f>D17/D15</f>
        <v>0</v>
      </c>
      <c r="F17" s="30">
        <f>E17*E6</f>
        <v>0</v>
      </c>
      <c r="G17" s="162"/>
      <c r="H17" s="10"/>
      <c r="P17" s="10"/>
      <c r="Q17" s="10"/>
    </row>
    <row r="18" spans="1:17" x14ac:dyDescent="0.25">
      <c r="A18" s="37" t="s">
        <v>148</v>
      </c>
      <c r="B18" s="38">
        <v>1</v>
      </c>
      <c r="G18" s="53"/>
      <c r="H18" s="10"/>
      <c r="P18" s="10"/>
      <c r="Q18" s="10"/>
    </row>
    <row r="19" spans="1:17" x14ac:dyDescent="0.25">
      <c r="A19" s="34" t="s">
        <v>45</v>
      </c>
      <c r="B19" s="35">
        <f>SUM(B15:B18)</f>
        <v>4</v>
      </c>
      <c r="G19" s="53"/>
      <c r="H19" s="10"/>
      <c r="P19" s="10"/>
      <c r="Q19" s="10"/>
    </row>
    <row r="20" spans="1:17" x14ac:dyDescent="0.25">
      <c r="A20" s="10"/>
      <c r="B20" s="47"/>
      <c r="C20" s="32"/>
      <c r="G20" s="53"/>
      <c r="H20" s="10"/>
      <c r="P20" s="10"/>
      <c r="Q20" s="10"/>
    </row>
    <row r="21" spans="1:17" x14ac:dyDescent="0.25">
      <c r="A21" s="177" t="s">
        <v>149</v>
      </c>
      <c r="B21" s="180"/>
      <c r="G21" s="53"/>
      <c r="H21" s="10"/>
      <c r="P21" s="10"/>
      <c r="Q21" s="10"/>
    </row>
    <row r="22" spans="1:17" x14ac:dyDescent="0.25">
      <c r="A22" s="25" t="s">
        <v>150</v>
      </c>
      <c r="B22" s="26">
        <v>1</v>
      </c>
      <c r="C22" s="21" t="s">
        <v>205</v>
      </c>
      <c r="D22" s="21">
        <v>3</v>
      </c>
      <c r="E22" s="27"/>
      <c r="G22" s="53"/>
      <c r="H22" s="10"/>
      <c r="P22" s="10"/>
      <c r="Q22" s="10"/>
    </row>
    <row r="23" spans="1:17" ht="18.75" customHeight="1" x14ac:dyDescent="0.25">
      <c r="A23" s="28" t="s">
        <v>151</v>
      </c>
      <c r="B23" s="29">
        <v>1</v>
      </c>
      <c r="C23" s="21" t="s">
        <v>206</v>
      </c>
      <c r="D23" s="21">
        <f>B25</f>
        <v>3</v>
      </c>
      <c r="E23" s="27">
        <f>D23/D22</f>
        <v>1</v>
      </c>
      <c r="F23" s="30">
        <f>E23*E6</f>
        <v>10</v>
      </c>
      <c r="G23" s="161" t="str">
        <f>IF(F23/E6&lt;=0.2,"NC",IF(F23/E6&lt;=0.4,"PC",IF(F23/E6&lt;=0.6,"N",IF(F23/E6&lt;=0.8,"C","MC"))))</f>
        <v>MC</v>
      </c>
      <c r="H23" s="10"/>
      <c r="P23" s="10"/>
      <c r="Q23" s="10"/>
    </row>
    <row r="24" spans="1:17" ht="18.75" customHeight="1" x14ac:dyDescent="0.25">
      <c r="A24" s="37" t="s">
        <v>152</v>
      </c>
      <c r="B24" s="38">
        <v>1</v>
      </c>
      <c r="C24" s="21" t="s">
        <v>207</v>
      </c>
      <c r="D24" s="21">
        <f>D22-D23</f>
        <v>0</v>
      </c>
      <c r="E24" s="27">
        <f>D24/D22</f>
        <v>0</v>
      </c>
      <c r="F24" s="30">
        <f>E24*E6</f>
        <v>0</v>
      </c>
      <c r="G24" s="162"/>
      <c r="H24" s="10"/>
      <c r="P24" s="10"/>
      <c r="Q24" s="10"/>
    </row>
    <row r="25" spans="1:17" x14ac:dyDescent="0.25">
      <c r="A25" s="34" t="s">
        <v>45</v>
      </c>
      <c r="B25" s="35">
        <f>SUM(B22:B24)</f>
        <v>3</v>
      </c>
      <c r="C25" s="32"/>
      <c r="G25" s="53"/>
      <c r="H25" s="10"/>
      <c r="P25" s="10"/>
      <c r="Q25" s="10"/>
    </row>
    <row r="26" spans="1:17" x14ac:dyDescent="0.25">
      <c r="A26" s="187"/>
      <c r="B26" s="188"/>
      <c r="C26" s="32"/>
      <c r="G26" s="53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77" t="s">
        <v>153</v>
      </c>
      <c r="B27" s="180"/>
      <c r="G27" s="53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25" t="s">
        <v>154</v>
      </c>
      <c r="B28" s="26">
        <v>1</v>
      </c>
      <c r="C28" s="21" t="s">
        <v>205</v>
      </c>
      <c r="D28" s="21">
        <v>3</v>
      </c>
      <c r="E28" s="27"/>
      <c r="G28" s="53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8.75" customHeight="1" x14ac:dyDescent="0.25">
      <c r="A29" s="28" t="s">
        <v>155</v>
      </c>
      <c r="B29" s="29">
        <v>1</v>
      </c>
      <c r="C29" s="21" t="s">
        <v>206</v>
      </c>
      <c r="D29" s="21">
        <f>B31</f>
        <v>3</v>
      </c>
      <c r="E29" s="27">
        <f>D29/D28</f>
        <v>1</v>
      </c>
      <c r="F29" s="30">
        <f>E29*E6</f>
        <v>10</v>
      </c>
      <c r="G29" s="167" t="str">
        <f>IF(F29/E6&lt;=0.2,"NC",IF(F29/E6&lt;=0.4,"PC",IF(F29/E6&lt;=0.6,"N",IF(F29/E6&lt;=0.8,"C","MC"))))</f>
        <v>MC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8.75" customHeight="1" x14ac:dyDescent="0.25">
      <c r="A30" s="37" t="s">
        <v>155</v>
      </c>
      <c r="B30" s="38">
        <v>1</v>
      </c>
      <c r="C30" s="21" t="s">
        <v>207</v>
      </c>
      <c r="D30" s="21">
        <f>D28-D29</f>
        <v>0</v>
      </c>
      <c r="E30" s="27">
        <f>D30/D28</f>
        <v>0</v>
      </c>
      <c r="F30" s="30">
        <f>E30*E6</f>
        <v>0</v>
      </c>
      <c r="G30" s="167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34" t="s">
        <v>45</v>
      </c>
      <c r="B31" s="35">
        <f>SUM(B28:B30)</f>
        <v>3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</sheetData>
  <mergeCells count="14">
    <mergeCell ref="A1:Q1"/>
    <mergeCell ref="A2:Q2"/>
    <mergeCell ref="A3:D3"/>
    <mergeCell ref="A21:B21"/>
    <mergeCell ref="A26:B26"/>
    <mergeCell ref="G7:J7"/>
    <mergeCell ref="G16:G17"/>
    <mergeCell ref="G23:G24"/>
    <mergeCell ref="G29:G30"/>
    <mergeCell ref="A27:B27"/>
    <mergeCell ref="A4:D4"/>
    <mergeCell ref="A5:D5"/>
    <mergeCell ref="A7:E7"/>
    <mergeCell ref="A14:B14"/>
  </mergeCells>
  <conditionalFormatting sqref="A2:Q33">
    <cfRule type="cellIs" dxfId="112" priority="1" operator="equal">
      <formula>"MC"</formula>
    </cfRule>
    <cfRule type="cellIs" dxfId="111" priority="2" operator="equal">
      <formula>"C"</formula>
    </cfRule>
    <cfRule type="cellIs" dxfId="110" priority="3" operator="equal">
      <formula>"N"</formula>
    </cfRule>
    <cfRule type="cellIs" dxfId="109" priority="4" operator="equal">
      <formula>"PC"</formula>
    </cfRule>
    <cfRule type="cellIs" dxfId="108" priority="5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B11" zoomScale="60" zoomScaleNormal="60" workbookViewId="0">
      <selection activeCell="E4" sqref="E4"/>
    </sheetView>
  </sheetViews>
  <sheetFormatPr defaultRowHeight="15" x14ac:dyDescent="0.25"/>
  <cols>
    <col min="1" max="1" width="56.28515625" style="4" customWidth="1"/>
    <col min="2" max="2" width="11.5703125" style="4" customWidth="1"/>
    <col min="3" max="3" width="9.140625" style="4"/>
    <col min="6" max="6" width="3.85546875" customWidth="1"/>
    <col min="7" max="8" width="9" hidden="1" customWidth="1"/>
  </cols>
  <sheetData>
    <row r="1" spans="1:20" x14ac:dyDescent="0.25">
      <c r="A1" s="4" t="s">
        <v>215</v>
      </c>
    </row>
    <row r="2" spans="1:20" ht="15.75" x14ac:dyDescent="0.25">
      <c r="A2" s="17" t="s">
        <v>156</v>
      </c>
      <c r="B2" s="17" t="s">
        <v>1</v>
      </c>
      <c r="C2" s="129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</row>
    <row r="3" spans="1:20" ht="15.75" x14ac:dyDescent="0.25">
      <c r="A3" s="93" t="s">
        <v>157</v>
      </c>
      <c r="B3" s="94">
        <v>4.5</v>
      </c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</row>
    <row r="4" spans="1:20" ht="15.75" x14ac:dyDescent="0.25">
      <c r="A4" s="95" t="s">
        <v>158</v>
      </c>
      <c r="B4" s="96">
        <v>4.5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</row>
    <row r="5" spans="1:20" ht="15.75" x14ac:dyDescent="0.25">
      <c r="A5" s="97" t="s">
        <v>159</v>
      </c>
      <c r="B5" s="98">
        <v>1</v>
      </c>
      <c r="C5" s="129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</row>
    <row r="6" spans="1:20" ht="15.75" x14ac:dyDescent="0.25">
      <c r="A6" s="99" t="s">
        <v>27</v>
      </c>
      <c r="B6" s="100">
        <v>10</v>
      </c>
      <c r="C6" s="129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</row>
    <row r="7" spans="1:20" x14ac:dyDescent="0.25">
      <c r="A7" s="190"/>
      <c r="B7" s="190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</row>
    <row r="8" spans="1:20" ht="15.75" x14ac:dyDescent="0.25">
      <c r="A8" s="17" t="s">
        <v>160</v>
      </c>
      <c r="B8" s="129"/>
      <c r="C8" s="129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1:20" ht="15.75" x14ac:dyDescent="0.25">
      <c r="A9" s="99" t="s">
        <v>27</v>
      </c>
      <c r="B9" s="100">
        <v>3</v>
      </c>
      <c r="C9" s="129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</row>
    <row r="10" spans="1:20" x14ac:dyDescent="0.25">
      <c r="A10" s="190"/>
      <c r="B10" s="190"/>
      <c r="C10" s="129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</row>
    <row r="11" spans="1:20" ht="15.75" x14ac:dyDescent="0.25">
      <c r="A11" s="17" t="s">
        <v>161</v>
      </c>
      <c r="C11" s="129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</row>
    <row r="12" spans="1:20" ht="15.75" x14ac:dyDescent="0.25">
      <c r="A12" s="101" t="s">
        <v>157</v>
      </c>
      <c r="B12" s="102" t="s">
        <v>27</v>
      </c>
      <c r="C12" s="129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</row>
    <row r="13" spans="1:20" x14ac:dyDescent="0.25">
      <c r="A13" s="103" t="s">
        <v>163</v>
      </c>
      <c r="B13" s="104">
        <f>TECNOLOGIA!$E$9</f>
        <v>0.44999999999999996</v>
      </c>
      <c r="C13" s="129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</row>
    <row r="14" spans="1:20" x14ac:dyDescent="0.25">
      <c r="A14" s="105" t="s">
        <v>164</v>
      </c>
      <c r="B14" s="106">
        <f>TECNOLOGIA!$E$10</f>
        <v>0.27</v>
      </c>
      <c r="C14" s="129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</row>
    <row r="15" spans="1:20" x14ac:dyDescent="0.25">
      <c r="A15" s="105" t="s">
        <v>165</v>
      </c>
      <c r="B15" s="106">
        <f>TECNOLOGIA!$E$11</f>
        <v>0.39374999999999999</v>
      </c>
      <c r="C15" s="129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</row>
    <row r="16" spans="1:20" x14ac:dyDescent="0.25">
      <c r="A16" s="105" t="s">
        <v>167</v>
      </c>
      <c r="B16" s="106">
        <f>TECNOLOGIA!$E$12</f>
        <v>0</v>
      </c>
      <c r="C16" s="129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</row>
    <row r="17" spans="1:20" x14ac:dyDescent="0.25">
      <c r="A17" s="105" t="s">
        <v>166</v>
      </c>
      <c r="B17" s="106">
        <f>TECNOLOGIA!$E$14</f>
        <v>0.30000000000000004</v>
      </c>
      <c r="C17" s="129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</row>
    <row r="18" spans="1:20" x14ac:dyDescent="0.25">
      <c r="A18" s="105" t="s">
        <v>168</v>
      </c>
      <c r="B18" s="106">
        <f>TECNOLOGIA!$E$15</f>
        <v>0.44999999999999996</v>
      </c>
      <c r="C18" s="129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</row>
    <row r="19" spans="1:20" x14ac:dyDescent="0.25">
      <c r="A19" s="105" t="s">
        <v>169</v>
      </c>
      <c r="B19" s="106">
        <f>TECNOLOGIA!$E$16</f>
        <v>0.45</v>
      </c>
      <c r="C19" s="129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</row>
    <row r="20" spans="1:20" x14ac:dyDescent="0.25">
      <c r="A20" s="105" t="s">
        <v>170</v>
      </c>
      <c r="B20" s="106">
        <f>TECNOLOGIA!$E$17</f>
        <v>0.3</v>
      </c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</row>
    <row r="21" spans="1:20" x14ac:dyDescent="0.25">
      <c r="A21" s="107" t="s">
        <v>171</v>
      </c>
      <c r="B21" s="108">
        <f>TECNOLOGIA!$E$18</f>
        <v>0.35000000000000003</v>
      </c>
      <c r="C21" s="129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</row>
    <row r="22" spans="1:20" x14ac:dyDescent="0.25">
      <c r="A22" s="109" t="s">
        <v>186</v>
      </c>
      <c r="B22" s="110">
        <f>SUM(B13:B21)</f>
        <v>2.9637500000000001</v>
      </c>
      <c r="C22" s="129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 ht="15.75" x14ac:dyDescent="0.25">
      <c r="A23" s="111" t="s">
        <v>158</v>
      </c>
      <c r="B23" s="129"/>
      <c r="C23" s="129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</row>
    <row r="24" spans="1:20" x14ac:dyDescent="0.25">
      <c r="A24" s="103" t="s">
        <v>172</v>
      </c>
      <c r="B24" s="112">
        <f>GESTÃO!E9</f>
        <v>0.38888888888888884</v>
      </c>
      <c r="C24" s="129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</row>
    <row r="25" spans="1:20" x14ac:dyDescent="0.25">
      <c r="A25" s="105" t="s">
        <v>173</v>
      </c>
      <c r="B25" s="106">
        <f>GESTÃO!E10</f>
        <v>0.5</v>
      </c>
      <c r="C25" s="129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</row>
    <row r="26" spans="1:20" x14ac:dyDescent="0.25">
      <c r="A26" s="105" t="s">
        <v>174</v>
      </c>
      <c r="B26" s="106">
        <f>GESTÃO!E11</f>
        <v>0.5</v>
      </c>
      <c r="C26" s="129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</row>
    <row r="27" spans="1:20" x14ac:dyDescent="0.25">
      <c r="A27" s="105" t="s">
        <v>175</v>
      </c>
      <c r="B27" s="106">
        <f>GESTÃO!E12</f>
        <v>0</v>
      </c>
      <c r="C27" s="129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</row>
    <row r="28" spans="1:20" x14ac:dyDescent="0.25">
      <c r="A28" s="105" t="s">
        <v>176</v>
      </c>
      <c r="B28" s="106">
        <f>GESTÃO!E13</f>
        <v>0.3571428571428571</v>
      </c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</row>
    <row r="29" spans="1:20" x14ac:dyDescent="0.25">
      <c r="A29" s="105" t="s">
        <v>177</v>
      </c>
      <c r="B29" s="106">
        <f>GESTÃO!E14</f>
        <v>0.16666666666666666</v>
      </c>
      <c r="C29" s="129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</row>
    <row r="30" spans="1:20" x14ac:dyDescent="0.25">
      <c r="A30" s="105" t="s">
        <v>178</v>
      </c>
      <c r="B30" s="106">
        <f>GESTÃO!E15</f>
        <v>0.375</v>
      </c>
      <c r="C30" s="129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</row>
    <row r="31" spans="1:20" x14ac:dyDescent="0.25">
      <c r="A31" s="105" t="s">
        <v>179</v>
      </c>
      <c r="B31" s="106">
        <f>GESTÃO!E16</f>
        <v>0.375</v>
      </c>
      <c r="C31" s="129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</row>
    <row r="32" spans="1:20" x14ac:dyDescent="0.25">
      <c r="A32" s="105" t="s">
        <v>180</v>
      </c>
      <c r="B32" s="106">
        <f>GESTÃO!E17</f>
        <v>0.33333333333333331</v>
      </c>
      <c r="C32" s="129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</row>
    <row r="33" spans="1:20" x14ac:dyDescent="0.25">
      <c r="A33" s="107" t="s">
        <v>181</v>
      </c>
      <c r="B33" s="108">
        <f>GESTÃO!E18</f>
        <v>0.30000000000000004</v>
      </c>
      <c r="C33" s="129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</row>
    <row r="34" spans="1:20" x14ac:dyDescent="0.25">
      <c r="A34" s="109" t="s">
        <v>186</v>
      </c>
      <c r="B34" s="110">
        <f>SUM(B24:B33)</f>
        <v>3.2960317460317468</v>
      </c>
      <c r="C34" s="129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</row>
    <row r="35" spans="1:20" ht="15.75" x14ac:dyDescent="0.25">
      <c r="A35" s="113" t="s">
        <v>182</v>
      </c>
      <c r="B35" s="131"/>
      <c r="C35" s="129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</row>
    <row r="36" spans="1:20" x14ac:dyDescent="0.25">
      <c r="A36" s="103" t="s">
        <v>183</v>
      </c>
      <c r="B36" s="112">
        <f>'RM&amp;AE'!$E$9</f>
        <v>0.33333333333333331</v>
      </c>
      <c r="C36" s="129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</row>
    <row r="37" spans="1:20" x14ac:dyDescent="0.25">
      <c r="A37" s="105" t="s">
        <v>184</v>
      </c>
      <c r="B37" s="106">
        <f>'RM&amp;AE'!$E$10</f>
        <v>0.33333333333333331</v>
      </c>
      <c r="C37" s="129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</row>
    <row r="38" spans="1:20" x14ac:dyDescent="0.25">
      <c r="A38" s="114" t="s">
        <v>185</v>
      </c>
      <c r="B38" s="108">
        <f>'RM&amp;AE'!$E$11</f>
        <v>0.33333333333333331</v>
      </c>
      <c r="C38" s="129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</row>
    <row r="39" spans="1:20" x14ac:dyDescent="0.25">
      <c r="A39" s="109" t="s">
        <v>186</v>
      </c>
      <c r="B39" s="110">
        <f>SUM(B36:B38)</f>
        <v>1</v>
      </c>
      <c r="C39" s="129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</row>
    <row r="40" spans="1:20" ht="15.75" x14ac:dyDescent="0.25">
      <c r="A40" s="115" t="s">
        <v>27</v>
      </c>
      <c r="B40" s="116">
        <f>B22+B34+B39</f>
        <v>7.2597817460317469</v>
      </c>
      <c r="C40" s="129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</row>
    <row r="41" spans="1:20" x14ac:dyDescent="0.25">
      <c r="A41" s="190"/>
      <c r="B41" s="190"/>
      <c r="C41" s="129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</row>
    <row r="42" spans="1:20" ht="15.75" x14ac:dyDescent="0.25">
      <c r="A42" s="17" t="s">
        <v>162</v>
      </c>
      <c r="B42" s="129"/>
      <c r="C42" s="129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</row>
    <row r="43" spans="1:20" ht="15.75" x14ac:dyDescent="0.25">
      <c r="A43" s="93" t="s">
        <v>157</v>
      </c>
      <c r="B43" s="94">
        <f>TECNOLOGIA!$B$19</f>
        <v>67</v>
      </c>
      <c r="C43" s="129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</row>
    <row r="44" spans="1:20" ht="15.75" x14ac:dyDescent="0.25">
      <c r="A44" s="95" t="s">
        <v>158</v>
      </c>
      <c r="B44" s="96">
        <f>GESTÃO!$B$19</f>
        <v>50</v>
      </c>
      <c r="C44" s="129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</row>
    <row r="45" spans="1:20" ht="15.75" x14ac:dyDescent="0.25">
      <c r="A45" s="97" t="s">
        <v>159</v>
      </c>
      <c r="B45" s="117">
        <f>'RM&amp;AE'!B12</f>
        <v>10</v>
      </c>
      <c r="C45" s="129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</row>
    <row r="46" spans="1:20" ht="15.75" x14ac:dyDescent="0.25">
      <c r="A46" s="99" t="s">
        <v>27</v>
      </c>
      <c r="B46" s="100">
        <f>SUM(B43:B45)</f>
        <v>127</v>
      </c>
      <c r="C46" s="129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</row>
    <row r="47" spans="1:20" x14ac:dyDescent="0.2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A7:B7"/>
    <mergeCell ref="A10:B1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N6" sqref="N6"/>
    </sheetView>
  </sheetViews>
  <sheetFormatPr defaultRowHeight="15.75" x14ac:dyDescent="0.25"/>
  <cols>
    <col min="1" max="1" width="46" style="21" customWidth="1"/>
    <col min="2" max="2" width="18.42578125" style="53" customWidth="1"/>
  </cols>
  <sheetData>
    <row r="2" spans="1:2" x14ac:dyDescent="0.25">
      <c r="A2" s="118" t="s">
        <v>187</v>
      </c>
      <c r="B2" s="118" t="s">
        <v>3</v>
      </c>
    </row>
    <row r="3" spans="1:2" x14ac:dyDescent="0.25">
      <c r="A3" s="119" t="s">
        <v>188</v>
      </c>
      <c r="B3" s="120" t="s">
        <v>192</v>
      </c>
    </row>
    <row r="4" spans="1:2" x14ac:dyDescent="0.25">
      <c r="A4" s="121" t="s">
        <v>189</v>
      </c>
      <c r="B4" s="122" t="s">
        <v>193</v>
      </c>
    </row>
    <row r="5" spans="1:2" x14ac:dyDescent="0.25">
      <c r="A5" s="123" t="s">
        <v>197</v>
      </c>
      <c r="B5" s="124" t="s">
        <v>194</v>
      </c>
    </row>
    <row r="6" spans="1:2" x14ac:dyDescent="0.25">
      <c r="A6" s="125" t="s">
        <v>190</v>
      </c>
      <c r="B6" s="126" t="s">
        <v>195</v>
      </c>
    </row>
    <row r="7" spans="1:2" x14ac:dyDescent="0.25">
      <c r="A7" s="127" t="s">
        <v>191</v>
      </c>
      <c r="B7" s="128" t="s">
        <v>196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Mensuração</vt:lpstr>
      <vt:lpstr>TECNOLOGIA</vt:lpstr>
      <vt:lpstr>GESTÃO</vt:lpstr>
      <vt:lpstr>RM&amp;AE</vt:lpstr>
      <vt:lpstr>Direcionadores</vt:lpstr>
      <vt:lpstr>Níveis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Feliz</dc:creator>
  <cp:lastModifiedBy>Bruno</cp:lastModifiedBy>
  <dcterms:created xsi:type="dcterms:W3CDTF">2015-08-05T23:33:20Z</dcterms:created>
  <dcterms:modified xsi:type="dcterms:W3CDTF">2017-04-25T20:46:58Z</dcterms:modified>
</cp:coreProperties>
</file>